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Štefan Comba\Desktop\projekty kravíny\COLTOVO\pristresok a koncovka\projekt\rozpocet\rozpočet aktualizovaný\"/>
    </mc:Choice>
  </mc:AlternateContent>
  <xr:revisionPtr revIDLastSave="0" documentId="13_ncr:1_{CFE4DE09-6AA0-44B0-BFDC-359599266F0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ácia stavby" sheetId="1" r:id="rId1"/>
    <sheet name="02 - Kŕmna chodba s príst..." sheetId="2" r:id="rId2"/>
    <sheet name="01 - Hnojná koncovka" sheetId="3" r:id="rId3"/>
  </sheets>
  <definedNames>
    <definedName name="_xlnm._FilterDatabase" localSheetId="2" hidden="1">'01 - Hnojná koncovka'!$C$123:$K$153</definedName>
    <definedName name="_xlnm._FilterDatabase" localSheetId="1" hidden="1">'02 - Kŕmna chodba s príst...'!$C$126:$K$180</definedName>
    <definedName name="_xlnm.Print_Titles" localSheetId="2">'01 - Hnojná koncovka'!$123:$123</definedName>
    <definedName name="_xlnm.Print_Titles" localSheetId="1">'02 - Kŕmna chodba s príst...'!$126:$126</definedName>
    <definedName name="_xlnm.Print_Titles" localSheetId="0">'Rekapitulácia stavby'!$92:$92</definedName>
    <definedName name="_xlnm.Print_Area" localSheetId="2">'01 - Hnojná koncovka'!$C$82:$J$105,'01 - Hnojná koncovka'!$C$111:$J$153</definedName>
    <definedName name="_xlnm.Print_Area" localSheetId="1">'02 - Kŕmna chodba s príst...'!$C$82:$J$108,'02 - Kŕmna chodba s príst...'!$C$114:$J$180</definedName>
    <definedName name="_xlnm.Print_Area" localSheetId="0">'Rekapitulácia stavby'!$D$4:$AO$76,'Rekapitulácia stavby'!$C$82:$AQ$104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T147" i="3"/>
  <c r="R148" i="3"/>
  <c r="R147" i="3"/>
  <c r="P148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T140" i="3"/>
  <c r="R141" i="3"/>
  <c r="R140" i="3"/>
  <c r="P141" i="3"/>
  <c r="P140" i="3" s="1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118" i="3"/>
  <c r="E7" i="3"/>
  <c r="E114" i="3" s="1"/>
  <c r="J37" i="2"/>
  <c r="J36" i="2"/>
  <c r="AY95" i="1"/>
  <c r="J35" i="2"/>
  <c r="AX95" i="1" s="1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T160" i="2"/>
  <c r="R161" i="2"/>
  <c r="R160" i="2" s="1"/>
  <c r="P161" i="2"/>
  <c r="P160" i="2" s="1"/>
  <c r="BI158" i="2"/>
  <c r="BH158" i="2"/>
  <c r="BG158" i="2"/>
  <c r="BE158" i="2"/>
  <c r="T158" i="2"/>
  <c r="T157" i="2"/>
  <c r="R158" i="2"/>
  <c r="R157" i="2"/>
  <c r="P158" i="2"/>
  <c r="P157" i="2" s="1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 s="1"/>
  <c r="J17" i="2"/>
  <c r="J12" i="2"/>
  <c r="J121" i="2" s="1"/>
  <c r="E7" i="2"/>
  <c r="E117" i="2" s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179" i="2"/>
  <c r="J170" i="2"/>
  <c r="J163" i="2"/>
  <c r="BK154" i="2"/>
  <c r="BK143" i="2"/>
  <c r="BK134" i="2"/>
  <c r="BK174" i="2"/>
  <c r="BK164" i="2"/>
  <c r="J148" i="2"/>
  <c r="J139" i="2"/>
  <c r="J179" i="2"/>
  <c r="BK173" i="2"/>
  <c r="J164" i="2"/>
  <c r="BK147" i="2"/>
  <c r="BK141" i="2"/>
  <c r="J130" i="2"/>
  <c r="BK172" i="2"/>
  <c r="BK161" i="2"/>
  <c r="BK152" i="2"/>
  <c r="BK146" i="2"/>
  <c r="J141" i="2"/>
  <c r="AS94" i="1"/>
  <c r="J129" i="3"/>
  <c r="BK144" i="3"/>
  <c r="BK134" i="3"/>
  <c r="J153" i="3"/>
  <c r="BK145" i="3"/>
  <c r="BK132" i="3"/>
  <c r="BK152" i="3"/>
  <c r="J141" i="3"/>
  <c r="BK135" i="3"/>
  <c r="BK176" i="2"/>
  <c r="J167" i="2"/>
  <c r="J161" i="2"/>
  <c r="BK153" i="2"/>
  <c r="J142" i="2"/>
  <c r="BK136" i="2"/>
  <c r="BK180" i="2"/>
  <c r="BK169" i="2"/>
  <c r="J152" i="2"/>
  <c r="J147" i="2"/>
  <c r="BK177" i="2"/>
  <c r="J169" i="2"/>
  <c r="J158" i="2"/>
  <c r="J146" i="2"/>
  <c r="BK139" i="2"/>
  <c r="J177" i="2"/>
  <c r="J172" i="2"/>
  <c r="J156" i="2"/>
  <c r="BK151" i="2"/>
  <c r="BK145" i="2"/>
  <c r="J134" i="2"/>
  <c r="BK153" i="3"/>
  <c r="BK141" i="3"/>
  <c r="BK146" i="3"/>
  <c r="J138" i="3"/>
  <c r="BK133" i="3"/>
  <c r="J152" i="3"/>
  <c r="BK143" i="3"/>
  <c r="J127" i="3"/>
  <c r="J144" i="3"/>
  <c r="BK137" i="3"/>
  <c r="J132" i="3"/>
  <c r="J128" i="3"/>
  <c r="J180" i="2"/>
  <c r="BK171" i="2"/>
  <c r="BK158" i="2"/>
  <c r="J151" i="2"/>
  <c r="J138" i="2"/>
  <c r="J133" i="2"/>
  <c r="J171" i="2"/>
  <c r="J166" i="2"/>
  <c r="J149" i="2"/>
  <c r="J136" i="2"/>
  <c r="BK175" i="2"/>
  <c r="J165" i="2"/>
  <c r="BK148" i="2"/>
  <c r="BK142" i="2"/>
  <c r="BK138" i="2"/>
  <c r="J175" i="2"/>
  <c r="BK163" i="2"/>
  <c r="J153" i="2"/>
  <c r="BK149" i="2"/>
  <c r="J140" i="2"/>
  <c r="BK131" i="2"/>
  <c r="BK148" i="3"/>
  <c r="J135" i="3"/>
  <c r="J145" i="3"/>
  <c r="J137" i="3"/>
  <c r="BK127" i="3"/>
  <c r="BK151" i="3"/>
  <c r="J139" i="3"/>
  <c r="BK138" i="3"/>
  <c r="J136" i="3"/>
  <c r="BK136" i="3"/>
  <c r="J130" i="3"/>
  <c r="J173" i="2"/>
  <c r="BK166" i="2"/>
  <c r="BK155" i="2"/>
  <c r="BK150" i="2"/>
  <c r="BK137" i="2"/>
  <c r="J131" i="2"/>
  <c r="BK170" i="2"/>
  <c r="J154" i="2"/>
  <c r="BK140" i="2"/>
  <c r="BK130" i="2"/>
  <c r="J174" i="2"/>
  <c r="BK167" i="2"/>
  <c r="BK156" i="2"/>
  <c r="J145" i="2"/>
  <c r="J137" i="2"/>
  <c r="J176" i="2"/>
  <c r="BK165" i="2"/>
  <c r="J155" i="2"/>
  <c r="J150" i="2"/>
  <c r="J143" i="2"/>
  <c r="BK133" i="2"/>
  <c r="J146" i="3"/>
  <c r="J133" i="3"/>
  <c r="BK128" i="3"/>
  <c r="J143" i="3"/>
  <c r="BK129" i="3"/>
  <c r="J148" i="3"/>
  <c r="BK130" i="3"/>
  <c r="J151" i="3"/>
  <c r="BK139" i="3"/>
  <c r="J134" i="3"/>
  <c r="R129" i="2" l="1"/>
  <c r="BK132" i="2"/>
  <c r="J132" i="2" s="1"/>
  <c r="J99" i="2" s="1"/>
  <c r="BK135" i="2"/>
  <c r="J135" i="2"/>
  <c r="J100" i="2"/>
  <c r="BK144" i="2"/>
  <c r="J144" i="2"/>
  <c r="J101" i="2" s="1"/>
  <c r="T162" i="2"/>
  <c r="T159" i="2"/>
  <c r="R168" i="2"/>
  <c r="P178" i="2"/>
  <c r="T126" i="3"/>
  <c r="R131" i="3"/>
  <c r="P142" i="3"/>
  <c r="P129" i="2"/>
  <c r="T132" i="2"/>
  <c r="P135" i="2"/>
  <c r="R144" i="2"/>
  <c r="BK162" i="2"/>
  <c r="J162" i="2" s="1"/>
  <c r="J105" i="2" s="1"/>
  <c r="BK168" i="2"/>
  <c r="J168" i="2"/>
  <c r="J106" i="2"/>
  <c r="BK178" i="2"/>
  <c r="J178" i="2"/>
  <c r="J107" i="2" s="1"/>
  <c r="P126" i="3"/>
  <c r="P131" i="3"/>
  <c r="P150" i="3"/>
  <c r="P149" i="3" s="1"/>
  <c r="T129" i="2"/>
  <c r="R132" i="2"/>
  <c r="T135" i="2"/>
  <c r="T144" i="2"/>
  <c r="P162" i="2"/>
  <c r="P159" i="2" s="1"/>
  <c r="P168" i="2"/>
  <c r="R178" i="2"/>
  <c r="BK126" i="3"/>
  <c r="J126" i="3" s="1"/>
  <c r="J98" i="3" s="1"/>
  <c r="BK131" i="3"/>
  <c r="J131" i="3"/>
  <c r="J99" i="3"/>
  <c r="BK142" i="3"/>
  <c r="J142" i="3"/>
  <c r="J101" i="3"/>
  <c r="T142" i="3"/>
  <c r="BK150" i="3"/>
  <c r="J150" i="3" s="1"/>
  <c r="J104" i="3" s="1"/>
  <c r="R150" i="3"/>
  <c r="R149" i="3"/>
  <c r="BK129" i="2"/>
  <c r="J129" i="2"/>
  <c r="J98" i="2"/>
  <c r="P132" i="2"/>
  <c r="R135" i="2"/>
  <c r="P144" i="2"/>
  <c r="R162" i="2"/>
  <c r="R159" i="2" s="1"/>
  <c r="T168" i="2"/>
  <c r="T178" i="2"/>
  <c r="R126" i="3"/>
  <c r="T131" i="3"/>
  <c r="R142" i="3"/>
  <c r="R125" i="3" s="1"/>
  <c r="R124" i="3" s="1"/>
  <c r="T150" i="3"/>
  <c r="T149" i="3"/>
  <c r="BK157" i="2"/>
  <c r="J157" i="2"/>
  <c r="J102" i="2" s="1"/>
  <c r="BK140" i="3"/>
  <c r="J140" i="3"/>
  <c r="J100" i="3" s="1"/>
  <c r="BK160" i="2"/>
  <c r="J160" i="2" s="1"/>
  <c r="J104" i="2" s="1"/>
  <c r="BK147" i="3"/>
  <c r="J147" i="3" s="1"/>
  <c r="J102" i="3" s="1"/>
  <c r="F92" i="3"/>
  <c r="BF127" i="3"/>
  <c r="BF129" i="3"/>
  <c r="BF134" i="3"/>
  <c r="BF135" i="3"/>
  <c r="BF139" i="3"/>
  <c r="BF143" i="3"/>
  <c r="BF148" i="3"/>
  <c r="J89" i="3"/>
  <c r="BF130" i="3"/>
  <c r="BF138" i="3"/>
  <c r="BF146" i="3"/>
  <c r="BF151" i="3"/>
  <c r="BF153" i="3"/>
  <c r="E85" i="3"/>
  <c r="BF132" i="3"/>
  <c r="BF137" i="3"/>
  <c r="BF141" i="3"/>
  <c r="BF144" i="3"/>
  <c r="BF145" i="3"/>
  <c r="BF152" i="3"/>
  <c r="BF128" i="3"/>
  <c r="BF133" i="3"/>
  <c r="BF136" i="3"/>
  <c r="E85" i="2"/>
  <c r="BF131" i="2"/>
  <c r="BF137" i="2"/>
  <c r="BF140" i="2"/>
  <c r="BF149" i="2"/>
  <c r="BF154" i="2"/>
  <c r="BF155" i="2"/>
  <c r="BF163" i="2"/>
  <c r="BF166" i="2"/>
  <c r="BF174" i="2"/>
  <c r="BF176" i="2"/>
  <c r="F92" i="2"/>
  <c r="BF138" i="2"/>
  <c r="BF141" i="2"/>
  <c r="BF145" i="2"/>
  <c r="BF151" i="2"/>
  <c r="BF152" i="2"/>
  <c r="BF153" i="2"/>
  <c r="BF167" i="2"/>
  <c r="BF170" i="2"/>
  <c r="BF172" i="2"/>
  <c r="J89" i="2"/>
  <c r="BF134" i="2"/>
  <c r="BF139" i="2"/>
  <c r="BF146" i="2"/>
  <c r="BF147" i="2"/>
  <c r="BF148" i="2"/>
  <c r="BF164" i="2"/>
  <c r="BF165" i="2"/>
  <c r="BF169" i="2"/>
  <c r="BF171" i="2"/>
  <c r="BF180" i="2"/>
  <c r="BF130" i="2"/>
  <c r="BF133" i="2"/>
  <c r="BF136" i="2"/>
  <c r="BF142" i="2"/>
  <c r="BF143" i="2"/>
  <c r="BF150" i="2"/>
  <c r="BF156" i="2"/>
  <c r="BF158" i="2"/>
  <c r="BF161" i="2"/>
  <c r="BF173" i="2"/>
  <c r="BF175" i="2"/>
  <c r="BF177" i="2"/>
  <c r="BF179" i="2"/>
  <c r="F36" i="2"/>
  <c r="BC95" i="1" s="1"/>
  <c r="F37" i="3"/>
  <c r="BD96" i="1"/>
  <c r="F36" i="3"/>
  <c r="BC96" i="1" s="1"/>
  <c r="F33" i="2"/>
  <c r="AZ95" i="1"/>
  <c r="F37" i="2"/>
  <c r="BD95" i="1"/>
  <c r="F35" i="2"/>
  <c r="BB95" i="1" s="1"/>
  <c r="J33" i="3"/>
  <c r="AV96" i="1" s="1"/>
  <c r="F35" i="3"/>
  <c r="BB96" i="1"/>
  <c r="J33" i="2"/>
  <c r="AV95" i="1" s="1"/>
  <c r="F33" i="3"/>
  <c r="AZ96" i="1"/>
  <c r="R128" i="2" l="1"/>
  <c r="R127" i="2"/>
  <c r="T125" i="3"/>
  <c r="T124" i="3" s="1"/>
  <c r="P125" i="3"/>
  <c r="P124" i="3"/>
  <c r="AU96" i="1"/>
  <c r="T128" i="2"/>
  <c r="T127" i="2"/>
  <c r="P128" i="2"/>
  <c r="P127" i="2" s="1"/>
  <c r="AU95" i="1" s="1"/>
  <c r="BK125" i="3"/>
  <c r="J125" i="3"/>
  <c r="J97" i="3"/>
  <c r="BK128" i="2"/>
  <c r="J128" i="2"/>
  <c r="J97" i="2"/>
  <c r="BK159" i="2"/>
  <c r="J159" i="2" s="1"/>
  <c r="J103" i="2" s="1"/>
  <c r="BK149" i="3"/>
  <c r="J149" i="3"/>
  <c r="J103" i="3" s="1"/>
  <c r="F34" i="2"/>
  <c r="BA95" i="1"/>
  <c r="BC94" i="1"/>
  <c r="W35" i="1" s="1"/>
  <c r="F34" i="3"/>
  <c r="BA96" i="1" s="1"/>
  <c r="BD94" i="1"/>
  <c r="W36" i="1"/>
  <c r="BB94" i="1"/>
  <c r="W34" i="1" s="1"/>
  <c r="AZ94" i="1"/>
  <c r="J34" i="2"/>
  <c r="AW95" i="1"/>
  <c r="AT95" i="1" s="1"/>
  <c r="J34" i="3"/>
  <c r="AW96" i="1" s="1"/>
  <c r="AT96" i="1" s="1"/>
  <c r="BK127" i="2" l="1"/>
  <c r="J127" i="2"/>
  <c r="BK124" i="3"/>
  <c r="J124" i="3"/>
  <c r="J96" i="3"/>
  <c r="AU94" i="1"/>
  <c r="AX94" i="1"/>
  <c r="J30" i="2"/>
  <c r="AG95" i="1" s="1"/>
  <c r="BA94" i="1"/>
  <c r="W33" i="1"/>
  <c r="AY94" i="1"/>
  <c r="AV94" i="1"/>
  <c r="J39" i="2" l="1"/>
  <c r="J96" i="2"/>
  <c r="AN95" i="1"/>
  <c r="J30" i="3"/>
  <c r="AG96" i="1" s="1"/>
  <c r="AG94" i="1" s="1"/>
  <c r="AK26" i="1" s="1"/>
  <c r="AW94" i="1"/>
  <c r="AK33" i="1" s="1"/>
  <c r="J39" i="3" l="1"/>
  <c r="AN96" i="1"/>
  <c r="AG100" i="1"/>
  <c r="AV100" i="1"/>
  <c r="BY100" i="1" s="1"/>
  <c r="AT94" i="1"/>
  <c r="AN94" i="1"/>
  <c r="AG99" i="1"/>
  <c r="AV99" i="1"/>
  <c r="BY99" i="1" s="1"/>
  <c r="AG101" i="1"/>
  <c r="CD101" i="1" s="1"/>
  <c r="AG102" i="1"/>
  <c r="AV102" i="1"/>
  <c r="BY102" i="1"/>
  <c r="CD102" i="1" l="1"/>
  <c r="CD99" i="1"/>
  <c r="CD100" i="1"/>
  <c r="AG98" i="1"/>
  <c r="AK27" i="1" s="1"/>
  <c r="AN100" i="1"/>
  <c r="AN99" i="1"/>
  <c r="AN102" i="1"/>
  <c r="AV101" i="1"/>
  <c r="BY101" i="1"/>
  <c r="AK32" i="1" s="1"/>
  <c r="AK29" i="1" l="1"/>
  <c r="AN101" i="1"/>
  <c r="AN98" i="1"/>
  <c r="AN104" i="1" s="1"/>
  <c r="AG104" i="1"/>
  <c r="W32" i="1"/>
  <c r="AK38" i="1" l="1"/>
</calcChain>
</file>

<file path=xl/sharedStrings.xml><?xml version="1.0" encoding="utf-8"?>
<sst xmlns="http://schemas.openxmlformats.org/spreadsheetml/2006/main" count="1421" uniqueCount="389">
  <si>
    <t>Export Komplet</t>
  </si>
  <si>
    <t/>
  </si>
  <si>
    <t>2.0</t>
  </si>
  <si>
    <t>False</t>
  </si>
  <si>
    <t>{a4a90a73-7d2d-4d6b-a8ae-8fdf83f29bea}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</si>
  <si>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</si>
  <si>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</si>
  <si>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</si>
  <si>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</si>
  <si>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</si>
  <si>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</si>
  <si>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</si>
  <si>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</si>
  <si>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09052022-1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</si>
  <si>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</si>
  <si>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</si>
  <si>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Modernizácia maštale a prístavba hnojnej koncovky</t>
  </si>
  <si>
    <t>JKSO:</t>
  </si>
  <si>
    <t>KS:</t>
  </si>
  <si>
    <t>Miesto:</t>
  </si>
  <si>
    <t>Čoltovo č.p. 387</t>
  </si>
  <si>
    <t>Dátum:</t>
  </si>
  <si>
    <t>Objednávateľ:</t>
  </si>
  <si>
    <t>IČO:</t>
  </si>
  <si>
    <t>Robert Zsóri SHR, 980 46 Gemerská Panica 25</t>
  </si>
  <si>
    <t>IČ DPH:</t>
  </si>
  <si>
    <t>Zhotoviteľ:</t>
  </si>
  <si>
    <t>Vyplň údaj</t>
  </si>
  <si>
    <t>Projektant:</t>
  </si>
  <si>
    <t>COMBA s.r.o., Špitálska 41, 054 01 Levoča</t>
  </si>
  <si>
    <t>True</t>
  </si>
  <si>
    <t>Spracovateľ:</t>
  </si>
  <si>
    <t>Ing. Štefan Comba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</si>
  <si>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</si>
  <si>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</si>
  <si>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</si>
  <si>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</si>
  <si>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</si>
  <si>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</si>
  <si>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</si>
  <si>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</si>
  <si>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</si>
  <si>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</si>
  <si>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</si>
  <si>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</si>
  <si>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</si>
  <si>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</si>
  <si>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</si>
  <si>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</si>
  <si>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</si>
  <si>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</si>
  <si>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</si>
  <si>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</si>
  <si>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</si>
  <si>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</si>
  <si>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</si>
  <si>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</si>
  <si>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</si>
  <si>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</si>
  <si>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</si>
  <si>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</si>
  <si>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</si>
  <si>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</si>
  <si>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</si>
  <si>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</si>
  <si>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</si>
  <si>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</si>
  <si>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</si>
  <si>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</si>
  <si>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</si>
  <si>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</si>
  <si>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</si>
  <si>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</si>
  <si>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</si>
  <si>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</si>
  <si>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</si>
  <si>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</si>
  <si>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</si>
  <si>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</si>
  <si>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</si>
  <si>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</si>
  <si>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02</t>
  </si>
  <si>
    <t>Kŕmna chodba s prístreškom</t>
  </si>
  <si>
    <t>STA</t>
  </si>
  <si>
    <t>1</t>
  </si>
  <si>
    <t>{f4cc66ab-a6cd-435c-aa11-0a5aa8ea1a47}</t>
  </si>
  <si>
    <t>01</t>
  </si>
  <si>
    <t>Hnojná koncovka</t>
  </si>
  <si>
    <t>{960db630-3bc9-4282-b7c3-10e5402909d4}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</si>
  <si>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</si>
  <si>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</si>
  <si>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</si>
  <si>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</si>
  <si>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</si>
  <si>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</si>
  <si>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</si>
  <si>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</si>
  <si>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</si>
  <si>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</si>
  <si>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</si>
  <si>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02 - Kŕmna chodba s prístreškom</t>
  </si>
  <si>
    <t xml:space="preserve">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</si>
  <si>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</si>
  <si>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</si>
  <si>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</si>
  <si>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</si>
  <si>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</si>
  <si>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</si>
  <si>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</si>
  <si>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</si>
  <si>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</si>
  <si>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</si>
  <si>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</si>
  <si>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</si>
  <si>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</si>
  <si>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</si>
  <si>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</si>
  <si>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</si>
  <si>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</si>
  <si>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</si>
  <si>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</si>
  <si>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</si>
  <si>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</si>
  <si>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</si>
  <si>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</si>
  <si>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</si>
  <si>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</si>
  <si>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</si>
  <si>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</si>
  <si>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</si>
  <si>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</si>
  <si>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</si>
  <si>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</si>
  <si>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</si>
  <si>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</si>
  <si>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</si>
  <si>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</si>
  <si>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</si>
  <si>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</si>
  <si>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2</t>
  </si>
  <si>
    <t>-103127372</t>
  </si>
  <si>
    <t>131311101.S</t>
  </si>
  <si>
    <t>Hĺbenie jám v  hornine tr.4 súdržných - ručným alebo pneumatickým náradím</t>
  </si>
  <si>
    <t>1220582008</t>
  </si>
  <si>
    <t>Zakladanie</t>
  </si>
  <si>
    <t>3</t>
  </si>
  <si>
    <t>271583012.S</t>
  </si>
  <si>
    <t>Násyp pod základové konštrukcie so zhutnením  fr.0-63 mm</t>
  </si>
  <si>
    <t>2036130306</t>
  </si>
  <si>
    <t>275311116.S</t>
  </si>
  <si>
    <t>Základové pätky a bloky  konštrukcií z betónu prostého tr. C 16/20</t>
  </si>
  <si>
    <t>-1955880092</t>
  </si>
  <si>
    <t>6</t>
  </si>
  <si>
    <t>Úpravy povrchov, podlahy, osadenie</t>
  </si>
  <si>
    <t>5</t>
  </si>
  <si>
    <t>612425931.S</t>
  </si>
  <si>
    <t>Omietka vápenná vnútorného ostenia okenného alebo dverného štuková</t>
  </si>
  <si>
    <t>m2</t>
  </si>
  <si>
    <t>1826388662</t>
  </si>
  <si>
    <t>612460231.S</t>
  </si>
  <si>
    <t>Vnútorná omietka stien cementová</t>
  </si>
  <si>
    <t>1079051186</t>
  </si>
  <si>
    <t>7</t>
  </si>
  <si>
    <t>622460152.S</t>
  </si>
  <si>
    <t>Príprava vonkajšieho podkladu stien vápenným prednástrekom, hr. 3 mm</t>
  </si>
  <si>
    <t>426013680</t>
  </si>
  <si>
    <t>8</t>
  </si>
  <si>
    <t>622460242.S</t>
  </si>
  <si>
    <t>Vonkajšia omietka stien vápennocementová jadrová (hrubá), hr. 15 mm</t>
  </si>
  <si>
    <t>-913433</t>
  </si>
  <si>
    <t>9</t>
  </si>
  <si>
    <t>631315811.S</t>
  </si>
  <si>
    <t>Položenie mazaniny z betónu prostého (m3) hr.nad 120 do 240 mm</t>
  </si>
  <si>
    <t>-1350149639</t>
  </si>
  <si>
    <t>10</t>
  </si>
  <si>
    <t>M</t>
  </si>
  <si>
    <t>589310003600.S</t>
  </si>
  <si>
    <t>Betón STN EN 206-1-C 16/20-XC1 (SK)-Cl 0,4-Dmax 22 - S2 z cementu portlandského</t>
  </si>
  <si>
    <t>-658582132</t>
  </si>
  <si>
    <t>11</t>
  </si>
  <si>
    <t>631319175.S</t>
  </si>
  <si>
    <t>Príplatok za strhnutie povrchu mazaniny latou pre hr. obidvoch vrstiev mazaniny nad 120 do 240 mm</t>
  </si>
  <si>
    <t>-550430822</t>
  </si>
  <si>
    <t>12</t>
  </si>
  <si>
    <t>631362422.S</t>
  </si>
  <si>
    <t>Výstuž mazanín z betónov (z kameniva) a z ľahkých betónov zo sietí KARI, priemer drôtu 6/6 mm,</t>
  </si>
  <si>
    <t>232123355</t>
  </si>
  <si>
    <t>Ostatné konštrukcie a práce-búranie</t>
  </si>
  <si>
    <t>13</t>
  </si>
  <si>
    <t>953942121.S</t>
  </si>
  <si>
    <t>Osadenie ochranného uholníka so zaliatím cementovou maltou</t>
  </si>
  <si>
    <t>ks</t>
  </si>
  <si>
    <t>-1901927544</t>
  </si>
  <si>
    <t>14</t>
  </si>
  <si>
    <t>133310000200.S</t>
  </si>
  <si>
    <t>Tyč oceľová prierezu L rovnoramenný uholník 50x50x5 mm, ozn. 10 370</t>
  </si>
  <si>
    <t>m</t>
  </si>
  <si>
    <t>988280625</t>
  </si>
  <si>
    <t>15</t>
  </si>
  <si>
    <t>953943125.S</t>
  </si>
  <si>
    <t>Osadenie drobných kovových predmetov do betónu pred zabetónovaním, hmotnosti 30-120 kg/kus (bez dodávky)</t>
  </si>
  <si>
    <t>-453896543</t>
  </si>
  <si>
    <t>16</t>
  </si>
  <si>
    <t>145740000100.S</t>
  </si>
  <si>
    <t>Profil oceľový 100x3 mm 2x ťahaný tenkostenný uzavretý štvorcový</t>
  </si>
  <si>
    <t>1266614617</t>
  </si>
  <si>
    <t>17</t>
  </si>
  <si>
    <t>957381114.S</t>
  </si>
  <si>
    <t>Žľaby pre dobytok železobetón. s pálenou cement. omietkou vytvarované š.800 mm</t>
  </si>
  <si>
    <t>-232494569</t>
  </si>
  <si>
    <t>43</t>
  </si>
  <si>
    <t>962032231.S</t>
  </si>
  <si>
    <t>Búranie muriva alebo vybúranie otvorov plochy nad 4 m2 nadzákladového z tehál pálených, vápenopieskových, cementových na maltu,  -1,90500t</t>
  </si>
  <si>
    <t>165503154</t>
  </si>
  <si>
    <t>19</t>
  </si>
  <si>
    <t>979081111.S</t>
  </si>
  <si>
    <t>Odvoz sutiny a vybúraných hmôt na skládku do 1 km</t>
  </si>
  <si>
    <t>t</t>
  </si>
  <si>
    <t>-1446995399</t>
  </si>
  <si>
    <t>979082111.S</t>
  </si>
  <si>
    <t>Vnútrostavenisková doprava sutiny a vybúraných hmôt do 10 m</t>
  </si>
  <si>
    <t>612652998</t>
  </si>
  <si>
    <t>21</t>
  </si>
  <si>
    <t>979089012.S</t>
  </si>
  <si>
    <t>Poplatok za skladovanie - betón, tehly, dlaždice (17 01) ostatné</t>
  </si>
  <si>
    <t>1502673499</t>
  </si>
  <si>
    <t>22</t>
  </si>
  <si>
    <t>999000000</t>
  </si>
  <si>
    <t>Deliace bránky kŕmiska pozink. 3400 x 1200 mm</t>
  </si>
  <si>
    <t>-581201996</t>
  </si>
  <si>
    <t>23</t>
  </si>
  <si>
    <t>999000000.1</t>
  </si>
  <si>
    <t>Žľabová zábrana - hrudná</t>
  </si>
  <si>
    <t>bm</t>
  </si>
  <si>
    <t>73957703</t>
  </si>
  <si>
    <t>24</t>
  </si>
  <si>
    <t>Montáž zábran</t>
  </si>
  <si>
    <t>kpl</t>
  </si>
  <si>
    <t>-1042105297</t>
  </si>
  <si>
    <t>99</t>
  </si>
  <si>
    <t>Presun hmôt HSV</t>
  </si>
  <si>
    <t>25</t>
  </si>
  <si>
    <t>999281111.S</t>
  </si>
  <si>
    <t>Presun hmôt pre opravy a údržbu objektov</t>
  </si>
  <si>
    <t>227092057</t>
  </si>
  <si>
    <t>PSV</t>
  </si>
  <si>
    <t>Práce a dodávky PSV</t>
  </si>
  <si>
    <t>711</t>
  </si>
  <si>
    <t>Izolácie proti vode a vlhkosti</t>
  </si>
  <si>
    <t>26</t>
  </si>
  <si>
    <t>711114010.S</t>
  </si>
  <si>
    <t>Izolácia proti zemnej vlhkosti,  emulziou  AQAFIN vodorovná</t>
  </si>
  <si>
    <t>962384710</t>
  </si>
  <si>
    <t>762</t>
  </si>
  <si>
    <t>Konštrukcie tesárske</t>
  </si>
  <si>
    <t>27</t>
  </si>
  <si>
    <t>762332120.S</t>
  </si>
  <si>
    <t>Montáž viazaných konštrukcií krovov striech z reziva priemernej plochy 120 - 224 cm2</t>
  </si>
  <si>
    <t>855682423</t>
  </si>
  <si>
    <t>28</t>
  </si>
  <si>
    <t>605120007100.S</t>
  </si>
  <si>
    <t>Hranoly zo smrekovca neopracované hranené akosť I dĺ. 4000-6500 mm, hr. 100 mm, š. 120, 140 mm</t>
  </si>
  <si>
    <t>32</t>
  </si>
  <si>
    <t>1829660134</t>
  </si>
  <si>
    <t>29</t>
  </si>
  <si>
    <t>762341003.S</t>
  </si>
  <si>
    <t>Montáž debnenia jednoduchých striech, na krokvy a kontralaty z dosiek s vetracou medzerou</t>
  </si>
  <si>
    <t>1622128957</t>
  </si>
  <si>
    <t>30</t>
  </si>
  <si>
    <t>605110006500.S</t>
  </si>
  <si>
    <t>Dosky a fošne z borovice neopracované neomietané akosť A hr. 24-32 mm, š. 60-160 mm</t>
  </si>
  <si>
    <t>-2121326593</t>
  </si>
  <si>
    <t>31</t>
  </si>
  <si>
    <t>762395000.S</t>
  </si>
  <si>
    <t>Spojovacie prostriedky pre viazané konštrukcie krovov, debnenie a laťovanie, nadstrešné konštr., spádové kliny - svorky, dosky, klince, pásová oceľ, vruty</t>
  </si>
  <si>
    <t>21033044</t>
  </si>
  <si>
    <t>764</t>
  </si>
  <si>
    <t>Konštrukcie klampiarske</t>
  </si>
  <si>
    <t>764175601</t>
  </si>
  <si>
    <t>Krytina - trapézový systém T-35,  sklon strechy do 30°</t>
  </si>
  <si>
    <t>426067020</t>
  </si>
  <si>
    <t>33</t>
  </si>
  <si>
    <t>764352227.S</t>
  </si>
  <si>
    <t>Žľaby z pozinkovaného PZ plechu, pododkvapové polkruhové r.š. 330 mm</t>
  </si>
  <si>
    <t>1303795272</t>
  </si>
  <si>
    <t>34</t>
  </si>
  <si>
    <t>764352916.S</t>
  </si>
  <si>
    <t>Žľaby z pozinkovaného Pz plechu, hák polkruhový rš 330 mm</t>
  </si>
  <si>
    <t>846571716</t>
  </si>
  <si>
    <t>35</t>
  </si>
  <si>
    <t>764359213.S</t>
  </si>
  <si>
    <t>Kotlík kónický z pozinkovaného PZ plechu, pre rúry s priemerom od 125 do 150 mm</t>
  </si>
  <si>
    <t>-356545869</t>
  </si>
  <si>
    <t>36</t>
  </si>
  <si>
    <t>764454230.S</t>
  </si>
  <si>
    <t>Montáž kolien zvodových a výtokových pozink farebný, priemer 90-120 mm</t>
  </si>
  <si>
    <t>1258395041</t>
  </si>
  <si>
    <t>37</t>
  </si>
  <si>
    <t>553440004400.S</t>
  </si>
  <si>
    <t>Koleno výtokové pozink , priemer 100 mm</t>
  </si>
  <si>
    <t>628369749</t>
  </si>
  <si>
    <t>38</t>
  </si>
  <si>
    <t>764454255.S</t>
  </si>
  <si>
    <t>Zvodové rúry z pozinkovaného PZ plechu, kruhové priemer 150 mm</t>
  </si>
  <si>
    <t>1254917064</t>
  </si>
  <si>
    <t>39</t>
  </si>
  <si>
    <t>764762122.S</t>
  </si>
  <si>
    <t>Montáž spojok k žľabom pododkvapovým polkruhovým pozink farebný, r.š. 250-330 mm</t>
  </si>
  <si>
    <t>-1050512776</t>
  </si>
  <si>
    <t>40</t>
  </si>
  <si>
    <t>553440052900.S</t>
  </si>
  <si>
    <t>Spojka žlabu polkruhového pozink farebný, rozmer 330 mm</t>
  </si>
  <si>
    <t>748134486</t>
  </si>
  <si>
    <t>783</t>
  </si>
  <si>
    <t>Nátery</t>
  </si>
  <si>
    <t>41</t>
  </si>
  <si>
    <t>783122510.S</t>
  </si>
  <si>
    <t>Nátery oceľ.konštr. syntetické na vzduchu schnúce  A dvojnás. 1x s emailovaním - 105µm</t>
  </si>
  <si>
    <t>1356961434</t>
  </si>
  <si>
    <t>42</t>
  </si>
  <si>
    <t>783782404.S</t>
  </si>
  <si>
    <t>Nátery tesárskych konštrukcií, povrchová impregnácia proti drevokaznému hmyzu, hubám a plesniam, jednonásobná</t>
  </si>
  <si>
    <t>2142312874</t>
  </si>
  <si>
    <t>01 - Hnojná koncovka</t>
  </si>
  <si>
    <t xml:space="preserve">    3 - Zvislé a kompletné konštrukcie</t>
  </si>
  <si>
    <t>122201102.S</t>
  </si>
  <si>
    <t>Odkopávka a prekopávka nezapažená v hornine 3, nad 100 do 1000 m3</t>
  </si>
  <si>
    <t>1709203172</t>
  </si>
  <si>
    <t>132201101.S</t>
  </si>
  <si>
    <t>Výkop ryhy do šírky 600 mm v horn.3 do 100 m3</t>
  </si>
  <si>
    <t>-344210524</t>
  </si>
  <si>
    <t>162201101.S</t>
  </si>
  <si>
    <t>Vodorovné premiestnenie výkopku z horniny 1-4 do 20m</t>
  </si>
  <si>
    <t>973911698</t>
  </si>
  <si>
    <t>171201101.S</t>
  </si>
  <si>
    <t>Uloženie sypaniny do násypov s rozprestretím sypaniny vo vrstvách a s hrubým urovnaním nezhutnených</t>
  </si>
  <si>
    <t>-1926830391</t>
  </si>
  <si>
    <t>271533001.S</t>
  </si>
  <si>
    <t>Násyp pod základové konštrukcie so zhutnením z  kameniva hrubého drveného fr.32-63 mm</t>
  </si>
  <si>
    <t>2064477740</t>
  </si>
  <si>
    <t>271573001.S</t>
  </si>
  <si>
    <t>Násyp pod základové konštrukcie so zhutnením zo štrkopiesku fr.0-32 mm</t>
  </si>
  <si>
    <t>1000679262</t>
  </si>
  <si>
    <t>273362412.S</t>
  </si>
  <si>
    <t>Výstuž základových dosiek zo zvár. sietí KARI, priemer drôtu 5/5 mm, veľkosť oka 150x150 mm</t>
  </si>
  <si>
    <t>-614767009</t>
  </si>
  <si>
    <t>274313721.S</t>
  </si>
  <si>
    <t>Betónovanie základových pásov, betón prostý</t>
  </si>
  <si>
    <t>-828325810</t>
  </si>
  <si>
    <t>589310000500.S</t>
  </si>
  <si>
    <t>Betón STN EN 206-1-C 8/10-X0 (SK)-Cl 1,0-Dmax 22 - S2 z cementu portlandského</t>
  </si>
  <si>
    <t>-481833627</t>
  </si>
  <si>
    <t>274351217.S</t>
  </si>
  <si>
    <t>Debnenie stien základových pásov, zhotovenie-tradičné</t>
  </si>
  <si>
    <t>-1237270443</t>
  </si>
  <si>
    <t>274351218.S</t>
  </si>
  <si>
    <t>Debnenie stien základových pásov, odstránenie-tradičné</t>
  </si>
  <si>
    <t>-1846679587</t>
  </si>
  <si>
    <t>274361825</t>
  </si>
  <si>
    <t>Výstuž pre murivo základových pásov PREMAC s betónovou výplňou z ocele B500 (10505)</t>
  </si>
  <si>
    <t>-1906615896</t>
  </si>
  <si>
    <t>Zvislé a kompletné konštrukcie</t>
  </si>
  <si>
    <t>312272041.S</t>
  </si>
  <si>
    <t>Murivo výplňové (m3) z betónových debniacich tvárnic s betónovou výplňou C 16/20 hrúbky 300 mm</t>
  </si>
  <si>
    <t>886973883</t>
  </si>
  <si>
    <t>622460232.S</t>
  </si>
  <si>
    <t>Vonkajšia omietka stien cementová hrubá, hr. 15 mm</t>
  </si>
  <si>
    <t>420046810</t>
  </si>
  <si>
    <t>-1130807617</t>
  </si>
  <si>
    <t>589310005800.S</t>
  </si>
  <si>
    <t>Betón STN EN 206-1-C 25/30-XC3 (SK)-Cl 0,4-Dmax 22 - S2 z cementu portlandského</t>
  </si>
  <si>
    <t>585787988</t>
  </si>
  <si>
    <t>631319165.S</t>
  </si>
  <si>
    <t>Príplatok za prehlad. betónovej mazaniny min. tr.C 8/10 oceľ. hlad. hr. 120-240 mm (10kg/m3)</t>
  </si>
  <si>
    <t>-1093177931</t>
  </si>
  <si>
    <t>18</t>
  </si>
  <si>
    <t>998144471.S</t>
  </si>
  <si>
    <t>Presun hmôt pre obj.8141, 8142,8143,zvislá nosná konštr.i zakrytie mont.betón.,výšky do 25m</t>
  </si>
  <si>
    <t>1892873935</t>
  </si>
  <si>
    <t>711113311.S</t>
  </si>
  <si>
    <t>Zhotovenie  izolácie proti zemnej vlhkosti na zvislej ploche náterom z kryštalickej izolácie 1x</t>
  </si>
  <si>
    <t>1257492267</t>
  </si>
  <si>
    <t>245510002400</t>
  </si>
  <si>
    <t>Hmota hydroizolačná kryštalická AQUAFIN-IC, 25 kg,SCHOMBURG</t>
  </si>
  <si>
    <t>kg</t>
  </si>
  <si>
    <t>-2124690102</t>
  </si>
  <si>
    <t>711114030.S</t>
  </si>
  <si>
    <t>Izolácia proti zemnej vlhkosti dvojzložkovou flexibilnou zmesov vodorovná</t>
  </si>
  <si>
    <t>-1344725158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</si>
</sst>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94" workbookViewId="0">
      <selection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2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202" t="s">
        <v>13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R5" s="16"/>
      <c r="BE5" s="199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204" t="s">
        <v>16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R6" s="16"/>
      <c r="BE6" s="200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00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27">
        <v>45128</v>
      </c>
      <c r="AR8" s="16"/>
      <c r="BE8" s="200"/>
      <c r="BS8" s="13" t="s">
        <v>6</v>
      </c>
    </row>
    <row r="9" spans="1:74" ht="14.45" customHeight="1">
      <c r="B9" s="16"/>
      <c r="AR9" s="16"/>
      <c r="BE9" s="200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00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200"/>
      <c r="BS11" s="13" t="s">
        <v>6</v>
      </c>
    </row>
    <row r="12" spans="1:74" ht="6.95" customHeight="1">
      <c r="B12" s="16"/>
      <c r="AR12" s="16"/>
      <c r="BE12" s="200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200"/>
      <c r="BS13" s="13" t="s">
        <v>6</v>
      </c>
    </row>
    <row r="14" spans="1:74" ht="12.75">
      <c r="B14" s="16"/>
      <c r="E14" s="205" t="s">
        <v>27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3" t="s">
        <v>25</v>
      </c>
      <c r="AN14" s="25" t="s">
        <v>27</v>
      </c>
      <c r="AR14" s="16"/>
      <c r="BE14" s="200"/>
      <c r="BS14" s="13" t="s">
        <v>6</v>
      </c>
    </row>
    <row r="15" spans="1:74" ht="6.95" customHeight="1">
      <c r="B15" s="16"/>
      <c r="AR15" s="16"/>
      <c r="BE15" s="200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200"/>
      <c r="BS16" s="13" t="s">
        <v>3</v>
      </c>
    </row>
    <row r="17" spans="2:71" ht="18.399999999999999" customHeight="1">
      <c r="B17" s="16"/>
      <c r="E17" s="21" t="s">
        <v>29</v>
      </c>
      <c r="AK17" s="23" t="s">
        <v>25</v>
      </c>
      <c r="AN17" s="21" t="s">
        <v>1</v>
      </c>
      <c r="AR17" s="16"/>
      <c r="BE17" s="200"/>
      <c r="BS17" s="13" t="s">
        <v>30</v>
      </c>
    </row>
    <row r="18" spans="2:71" ht="6.95" customHeight="1">
      <c r="B18" s="16"/>
      <c r="AR18" s="16"/>
      <c r="BE18" s="200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200"/>
      <c r="BS19" s="13" t="s">
        <v>6</v>
      </c>
    </row>
    <row r="20" spans="2:71" ht="18.399999999999999" customHeight="1">
      <c r="B20" s="16"/>
      <c r="E20" s="21" t="s">
        <v>32</v>
      </c>
      <c r="AK20" s="23" t="s">
        <v>25</v>
      </c>
      <c r="AN20" s="21" t="s">
        <v>1</v>
      </c>
      <c r="AR20" s="16"/>
      <c r="BE20" s="200"/>
      <c r="BS20" s="13" t="s">
        <v>30</v>
      </c>
    </row>
    <row r="21" spans="2:71" ht="6.95" customHeight="1">
      <c r="B21" s="16"/>
      <c r="AR21" s="16"/>
      <c r="BE21" s="200"/>
    </row>
    <row r="22" spans="2:71" ht="12" customHeight="1">
      <c r="B22" s="16"/>
      <c r="D22" s="23" t="s">
        <v>33</v>
      </c>
      <c r="AR22" s="16"/>
      <c r="BE22" s="200"/>
    </row>
    <row r="23" spans="2:71" ht="16.5" customHeight="1">
      <c r="B23" s="16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6"/>
      <c r="BE23" s="200"/>
    </row>
    <row r="24" spans="2:71" ht="6.95" customHeight="1">
      <c r="B24" s="16"/>
      <c r="AR24" s="16"/>
      <c r="BE24" s="200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0"/>
    </row>
    <row r="26" spans="2:71" ht="14.45" customHeight="1">
      <c r="B26" s="16"/>
      <c r="D26" s="28" t="s">
        <v>34</v>
      </c>
      <c r="AK26" s="208">
        <f>ROUND(AG94,2)</f>
        <v>0</v>
      </c>
      <c r="AL26" s="203"/>
      <c r="AM26" s="203"/>
      <c r="AN26" s="203"/>
      <c r="AO26" s="203"/>
      <c r="AR26" s="16"/>
      <c r="BE26" s="200"/>
    </row>
    <row r="27" spans="2:71" ht="14.45" customHeight="1">
      <c r="B27" s="16"/>
      <c r="D27" s="28" t="s">
        <v>35</v>
      </c>
      <c r="AK27" s="208">
        <f>ROUND(AG98, 2)</f>
        <v>0</v>
      </c>
      <c r="AL27" s="208"/>
      <c r="AM27" s="208"/>
      <c r="AN27" s="208"/>
      <c r="AO27" s="208"/>
      <c r="AR27" s="16"/>
      <c r="BE27" s="200"/>
    </row>
    <row r="28" spans="2:71" s="1" customFormat="1" ht="6.95" customHeight="1">
      <c r="B28" s="29"/>
      <c r="AR28" s="29"/>
      <c r="BE28" s="200"/>
    </row>
    <row r="29" spans="2:71" s="1" customFormat="1" ht="25.9" customHeight="1">
      <c r="B29" s="29"/>
      <c r="D29" s="30" t="s">
        <v>36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209">
        <f>ROUND(AK26 + AK27, 2)</f>
        <v>0</v>
      </c>
      <c r="AL29" s="210"/>
      <c r="AM29" s="210"/>
      <c r="AN29" s="210"/>
      <c r="AO29" s="210"/>
      <c r="AR29" s="29"/>
      <c r="BE29" s="200"/>
    </row>
    <row r="30" spans="2:71" s="1" customFormat="1" ht="6.95" customHeight="1">
      <c r="B30" s="29"/>
      <c r="AR30" s="29"/>
      <c r="BE30" s="200"/>
    </row>
    <row r="31" spans="2:71" s="1" customFormat="1" ht="12.75">
      <c r="B31" s="29"/>
      <c r="L31" s="211" t="s">
        <v>37</v>
      </c>
      <c r="M31" s="211"/>
      <c r="N31" s="211"/>
      <c r="O31" s="211"/>
      <c r="P31" s="211"/>
      <c r="W31" s="211" t="s">
        <v>38</v>
      </c>
      <c r="X31" s="211"/>
      <c r="Y31" s="211"/>
      <c r="Z31" s="211"/>
      <c r="AA31" s="211"/>
      <c r="AB31" s="211"/>
      <c r="AC31" s="211"/>
      <c r="AD31" s="211"/>
      <c r="AE31" s="211"/>
      <c r="AK31" s="211" t="s">
        <v>39</v>
      </c>
      <c r="AL31" s="211"/>
      <c r="AM31" s="211"/>
      <c r="AN31" s="211"/>
      <c r="AO31" s="211"/>
      <c r="AR31" s="29"/>
      <c r="BE31" s="200"/>
    </row>
    <row r="32" spans="2:71" s="2" customFormat="1" ht="14.45" customHeight="1">
      <c r="B32" s="33"/>
      <c r="D32" s="23" t="s">
        <v>40</v>
      </c>
      <c r="F32" s="34" t="s">
        <v>41</v>
      </c>
      <c r="L32" s="214">
        <v>0.2</v>
      </c>
      <c r="M32" s="213"/>
      <c r="N32" s="213"/>
      <c r="O32" s="213"/>
      <c r="P32" s="213"/>
      <c r="Q32" s="35"/>
      <c r="R32" s="35"/>
      <c r="S32" s="35"/>
      <c r="T32" s="35"/>
      <c r="U32" s="35"/>
      <c r="V32" s="35"/>
      <c r="W32" s="212">
        <f>ROUND(AZ94 + SUM(CD98:CD102), 2)</f>
        <v>0</v>
      </c>
      <c r="X32" s="213"/>
      <c r="Y32" s="213"/>
      <c r="Z32" s="213"/>
      <c r="AA32" s="213"/>
      <c r="AB32" s="213"/>
      <c r="AC32" s="213"/>
      <c r="AD32" s="213"/>
      <c r="AE32" s="213"/>
      <c r="AF32" s="35"/>
      <c r="AG32" s="35"/>
      <c r="AH32" s="35"/>
      <c r="AI32" s="35"/>
      <c r="AJ32" s="35"/>
      <c r="AK32" s="212">
        <f>ROUND(AV94 + SUM(BY98:BY102), 2)</f>
        <v>0</v>
      </c>
      <c r="AL32" s="213"/>
      <c r="AM32" s="213"/>
      <c r="AN32" s="213"/>
      <c r="AO32" s="213"/>
      <c r="AP32" s="35"/>
      <c r="AQ32" s="35"/>
      <c r="AR32" s="36"/>
      <c r="AS32" s="35"/>
      <c r="AT32" s="35"/>
      <c r="AU32" s="35"/>
      <c r="AV32" s="35"/>
      <c r="AW32" s="35"/>
      <c r="AX32" s="35"/>
      <c r="AY32" s="35"/>
      <c r="AZ32" s="35"/>
      <c r="BE32" s="201"/>
    </row>
    <row r="33" spans="2:57" s="2" customFormat="1" ht="14.45" customHeight="1">
      <c r="B33" s="33"/>
      <c r="F33" s="34" t="s">
        <v>42</v>
      </c>
      <c r="L33" s="214">
        <v>0.2</v>
      </c>
      <c r="M33" s="213"/>
      <c r="N33" s="213"/>
      <c r="O33" s="213"/>
      <c r="P33" s="213"/>
      <c r="Q33" s="35"/>
      <c r="R33" s="35"/>
      <c r="S33" s="35"/>
      <c r="T33" s="35"/>
      <c r="U33" s="35"/>
      <c r="V33" s="35"/>
      <c r="W33" s="212">
        <f>ROUND(BA94 + SUM(CE98:CE102),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5"/>
      <c r="AG33" s="35"/>
      <c r="AH33" s="35"/>
      <c r="AI33" s="35"/>
      <c r="AJ33" s="35"/>
      <c r="AK33" s="212">
        <f>ROUND(AW94 + SUM(BZ98:BZ102), 2)</f>
        <v>0</v>
      </c>
      <c r="AL33" s="213"/>
      <c r="AM33" s="213"/>
      <c r="AN33" s="213"/>
      <c r="AO33" s="213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  <c r="BE33" s="201"/>
    </row>
    <row r="34" spans="2:57" s="2" customFormat="1" ht="14.45" hidden="1" customHeight="1">
      <c r="B34" s="33"/>
      <c r="F34" s="23" t="s">
        <v>43</v>
      </c>
      <c r="L34" s="217">
        <v>0.2</v>
      </c>
      <c r="M34" s="216"/>
      <c r="N34" s="216"/>
      <c r="O34" s="216"/>
      <c r="P34" s="216"/>
      <c r="W34" s="215">
        <f>ROUND(BB94 + SUM(CF98:CF102), 2)</f>
        <v>0</v>
      </c>
      <c r="X34" s="216"/>
      <c r="Y34" s="216"/>
      <c r="Z34" s="216"/>
      <c r="AA34" s="216"/>
      <c r="AB34" s="216"/>
      <c r="AC34" s="216"/>
      <c r="AD34" s="216"/>
      <c r="AE34" s="216"/>
      <c r="AK34" s="215">
        <v>0</v>
      </c>
      <c r="AL34" s="216"/>
      <c r="AM34" s="216"/>
      <c r="AN34" s="216"/>
      <c r="AO34" s="216"/>
      <c r="AR34" s="33"/>
      <c r="BE34" s="201"/>
    </row>
    <row r="35" spans="2:57" s="2" customFormat="1" ht="14.45" hidden="1" customHeight="1">
      <c r="B35" s="33"/>
      <c r="F35" s="23" t="s">
        <v>44</v>
      </c>
      <c r="L35" s="217">
        <v>0.2</v>
      </c>
      <c r="M35" s="216"/>
      <c r="N35" s="216"/>
      <c r="O35" s="216"/>
      <c r="P35" s="216"/>
      <c r="W35" s="215">
        <f>ROUND(BC94 + SUM(CG98:CG102), 2)</f>
        <v>0</v>
      </c>
      <c r="X35" s="216"/>
      <c r="Y35" s="216"/>
      <c r="Z35" s="216"/>
      <c r="AA35" s="216"/>
      <c r="AB35" s="216"/>
      <c r="AC35" s="216"/>
      <c r="AD35" s="216"/>
      <c r="AE35" s="216"/>
      <c r="AK35" s="215">
        <v>0</v>
      </c>
      <c r="AL35" s="216"/>
      <c r="AM35" s="216"/>
      <c r="AN35" s="216"/>
      <c r="AO35" s="216"/>
      <c r="AR35" s="33"/>
    </row>
    <row r="36" spans="2:57" s="2" customFormat="1" ht="14.45" hidden="1" customHeight="1">
      <c r="B36" s="33"/>
      <c r="F36" s="34" t="s">
        <v>45</v>
      </c>
      <c r="L36" s="214">
        <v>0</v>
      </c>
      <c r="M36" s="213"/>
      <c r="N36" s="213"/>
      <c r="O36" s="213"/>
      <c r="P36" s="213"/>
      <c r="Q36" s="35"/>
      <c r="R36" s="35"/>
      <c r="S36" s="35"/>
      <c r="T36" s="35"/>
      <c r="U36" s="35"/>
      <c r="V36" s="35"/>
      <c r="W36" s="212">
        <f>ROUND(BD94 + SUM(CH98:CH102), 2)</f>
        <v>0</v>
      </c>
      <c r="X36" s="213"/>
      <c r="Y36" s="213"/>
      <c r="Z36" s="213"/>
      <c r="AA36" s="213"/>
      <c r="AB36" s="213"/>
      <c r="AC36" s="213"/>
      <c r="AD36" s="213"/>
      <c r="AE36" s="213"/>
      <c r="AF36" s="35"/>
      <c r="AG36" s="35"/>
      <c r="AH36" s="35"/>
      <c r="AI36" s="35"/>
      <c r="AJ36" s="35"/>
      <c r="AK36" s="212">
        <v>0</v>
      </c>
      <c r="AL36" s="213"/>
      <c r="AM36" s="213"/>
      <c r="AN36" s="213"/>
      <c r="AO36" s="213"/>
      <c r="AP36" s="35"/>
      <c r="AQ36" s="35"/>
      <c r="AR36" s="36"/>
      <c r="AS36" s="35"/>
      <c r="AT36" s="35"/>
      <c r="AU36" s="35"/>
      <c r="AV36" s="35"/>
      <c r="AW36" s="35"/>
      <c r="AX36" s="35"/>
      <c r="AY36" s="35"/>
      <c r="AZ36" s="35"/>
    </row>
    <row r="37" spans="2:57" s="1" customFormat="1" ht="6.95" customHeight="1">
      <c r="B37" s="29"/>
      <c r="AR37" s="29"/>
    </row>
    <row r="38" spans="2:57" s="1" customFormat="1" ht="25.9" customHeight="1">
      <c r="B38" s="29"/>
      <c r="C38" s="37"/>
      <c r="D38" s="38" t="s">
        <v>46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47</v>
      </c>
      <c r="U38" s="39"/>
      <c r="V38" s="39"/>
      <c r="W38" s="39"/>
      <c r="X38" s="221" t="s">
        <v>48</v>
      </c>
      <c r="Y38" s="219"/>
      <c r="Z38" s="219"/>
      <c r="AA38" s="219"/>
      <c r="AB38" s="219"/>
      <c r="AC38" s="39"/>
      <c r="AD38" s="39"/>
      <c r="AE38" s="39"/>
      <c r="AF38" s="39"/>
      <c r="AG38" s="39"/>
      <c r="AH38" s="39"/>
      <c r="AI38" s="39"/>
      <c r="AJ38" s="39"/>
      <c r="AK38" s="218">
        <f>SUM(AK29:AK36)</f>
        <v>0</v>
      </c>
      <c r="AL38" s="219"/>
      <c r="AM38" s="219"/>
      <c r="AN38" s="219"/>
      <c r="AO38" s="220"/>
      <c r="AP38" s="37"/>
      <c r="AQ38" s="37"/>
      <c r="AR38" s="29"/>
    </row>
    <row r="39" spans="2:57" s="1" customFormat="1" ht="6.95" customHeight="1">
      <c r="B39" s="29"/>
      <c r="AR39" s="29"/>
    </row>
    <row r="40" spans="2:57" s="1" customFormat="1" ht="14.45" customHeight="1">
      <c r="B40" s="29"/>
      <c r="AR40" s="29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9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29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9"/>
      <c r="D60" s="43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3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3" t="s">
        <v>51</v>
      </c>
      <c r="AI60" s="31"/>
      <c r="AJ60" s="31"/>
      <c r="AK60" s="31"/>
      <c r="AL60" s="31"/>
      <c r="AM60" s="43" t="s">
        <v>52</v>
      </c>
      <c r="AN60" s="31"/>
      <c r="AO60" s="31"/>
      <c r="AR60" s="29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9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29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9"/>
      <c r="D75" s="43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3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3" t="s">
        <v>51</v>
      </c>
      <c r="AI75" s="31"/>
      <c r="AJ75" s="31"/>
      <c r="AK75" s="31"/>
      <c r="AL75" s="31"/>
      <c r="AM75" s="43" t="s">
        <v>52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9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</row>
    <row r="82" spans="1:91" s="1" customFormat="1" ht="24.95" customHeight="1">
      <c r="B82" s="29"/>
      <c r="C82" s="17" t="s">
        <v>55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8"/>
      <c r="C84" s="23" t="s">
        <v>12</v>
      </c>
      <c r="L84" s="3" t="str">
        <f>K5</f>
        <v>09052022-1</v>
      </c>
      <c r="AR84" s="48"/>
    </row>
    <row r="85" spans="1:91" s="4" customFormat="1" ht="36.950000000000003" customHeight="1">
      <c r="B85" s="49"/>
      <c r="C85" s="50" t="s">
        <v>15</v>
      </c>
      <c r="L85" s="175" t="str">
        <f>K6</f>
        <v>Modernizácia maštale a prístavba hnojnej koncovky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R85" s="49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3" t="s">
        <v>19</v>
      </c>
      <c r="L87" s="51" t="str">
        <f>IF(K8="","",K8)</f>
        <v>Čoltovo č.p. 387</v>
      </c>
      <c r="AI87" s="23" t="s">
        <v>21</v>
      </c>
      <c r="AM87" s="177">
        <f>IF(AN8= "","",AN8)</f>
        <v>45128</v>
      </c>
      <c r="AN87" s="177"/>
      <c r="AR87" s="29"/>
    </row>
    <row r="88" spans="1:91" s="1" customFormat="1" ht="6.95" customHeight="1">
      <c r="B88" s="29"/>
      <c r="AR88" s="29"/>
    </row>
    <row r="89" spans="1:91" s="1" customFormat="1" ht="25.7" customHeight="1">
      <c r="B89" s="29"/>
      <c r="C89" s="23" t="s">
        <v>22</v>
      </c>
      <c r="L89" s="3" t="str">
        <f>IF(E11= "","",E11)</f>
        <v>Robert Zsóri SHR, 980 46 Gemerská Panica 25</v>
      </c>
      <c r="AI89" s="23" t="s">
        <v>28</v>
      </c>
      <c r="AM89" s="182" t="str">
        <f>IF(E17="","",E17)</f>
        <v>COMBA s.r.o., Špitálska 41, 054 01 Levoča</v>
      </c>
      <c r="AN89" s="183"/>
      <c r="AO89" s="183"/>
      <c r="AP89" s="183"/>
      <c r="AR89" s="29"/>
      <c r="AS89" s="178" t="s">
        <v>56</v>
      </c>
      <c r="AT89" s="17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29"/>
      <c r="C90" s="23" t="s">
        <v>26</v>
      </c>
      <c r="L90" s="3" t="str">
        <f>IF(E14= "Vyplň údaj","",E14)</f>
        <v/>
      </c>
      <c r="AI90" s="23" t="s">
        <v>31</v>
      </c>
      <c r="AM90" s="182" t="str">
        <f>IF(E20="","",E20)</f>
        <v>Ing. Štefan Comba</v>
      </c>
      <c r="AN90" s="183"/>
      <c r="AO90" s="183"/>
      <c r="AP90" s="183"/>
      <c r="AR90" s="29"/>
      <c r="AS90" s="180"/>
      <c r="AT90" s="181"/>
      <c r="BD90" s="56"/>
    </row>
    <row r="91" spans="1:91" s="1" customFormat="1" ht="10.9" customHeight="1">
      <c r="B91" s="29"/>
      <c r="AR91" s="29"/>
      <c r="AS91" s="180"/>
      <c r="AT91" s="181"/>
      <c r="BD91" s="56"/>
    </row>
    <row r="92" spans="1:91" s="1" customFormat="1" ht="29.25" customHeight="1">
      <c r="B92" s="29"/>
      <c r="C92" s="188" t="s">
        <v>57</v>
      </c>
      <c r="D92" s="185"/>
      <c r="E92" s="185"/>
      <c r="F92" s="185"/>
      <c r="G92" s="185"/>
      <c r="H92" s="57"/>
      <c r="I92" s="186" t="s">
        <v>58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4" t="s">
        <v>59</v>
      </c>
      <c r="AH92" s="185"/>
      <c r="AI92" s="185"/>
      <c r="AJ92" s="185"/>
      <c r="AK92" s="185"/>
      <c r="AL92" s="185"/>
      <c r="AM92" s="185"/>
      <c r="AN92" s="186" t="s">
        <v>60</v>
      </c>
      <c r="AO92" s="185"/>
      <c r="AP92" s="187"/>
      <c r="AQ92" s="58" t="s">
        <v>61</v>
      </c>
      <c r="AR92" s="29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29"/>
      <c r="AR93" s="29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6">
        <f>ROUND(SUM(AG95:AG96),2)</f>
        <v>0</v>
      </c>
      <c r="AH94" s="196"/>
      <c r="AI94" s="196"/>
      <c r="AJ94" s="196"/>
      <c r="AK94" s="196"/>
      <c r="AL94" s="196"/>
      <c r="AM94" s="196"/>
      <c r="AN94" s="197">
        <f>SUM(AG94,AT94)</f>
        <v>0</v>
      </c>
      <c r="AO94" s="197"/>
      <c r="AP94" s="197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0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16.5" customHeight="1">
      <c r="A95" s="74" t="s">
        <v>80</v>
      </c>
      <c r="B95" s="75"/>
      <c r="C95" s="76"/>
      <c r="D95" s="189" t="s">
        <v>81</v>
      </c>
      <c r="E95" s="189"/>
      <c r="F95" s="189"/>
      <c r="G95" s="189"/>
      <c r="H95" s="189"/>
      <c r="I95" s="77"/>
      <c r="J95" s="189" t="s">
        <v>82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90">
        <f>'02 - Kŕmna chodba s príst...'!J30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78" t="s">
        <v>83</v>
      </c>
      <c r="AR95" s="75"/>
      <c r="AS95" s="79">
        <v>0</v>
      </c>
      <c r="AT95" s="80">
        <f>ROUND(SUM(AV95:AW95),2)</f>
        <v>0</v>
      </c>
      <c r="AU95" s="81">
        <f>'02 - Kŕmna chodba s príst...'!P127</f>
        <v>0</v>
      </c>
      <c r="AV95" s="80">
        <f>'02 - Kŕmna chodba s príst...'!J33</f>
        <v>0</v>
      </c>
      <c r="AW95" s="80">
        <f>'02 - Kŕmna chodba s príst...'!J34</f>
        <v>0</v>
      </c>
      <c r="AX95" s="80">
        <f>'02 - Kŕmna chodba s príst...'!J35</f>
        <v>0</v>
      </c>
      <c r="AY95" s="80">
        <f>'02 - Kŕmna chodba s príst...'!J36</f>
        <v>0</v>
      </c>
      <c r="AZ95" s="80">
        <f>'02 - Kŕmna chodba s príst...'!F33</f>
        <v>0</v>
      </c>
      <c r="BA95" s="80">
        <f>'02 - Kŕmna chodba s príst...'!F34</f>
        <v>0</v>
      </c>
      <c r="BB95" s="80">
        <f>'02 - Kŕmna chodba s príst...'!F35</f>
        <v>0</v>
      </c>
      <c r="BC95" s="80">
        <f>'02 - Kŕmna chodba s príst...'!F36</f>
        <v>0</v>
      </c>
      <c r="BD95" s="82">
        <f>'02 - Kŕmna chodba s príst...'!F37</f>
        <v>0</v>
      </c>
      <c r="BT95" s="83" t="s">
        <v>84</v>
      </c>
      <c r="BV95" s="83" t="s">
        <v>78</v>
      </c>
      <c r="BW95" s="83" t="s">
        <v>85</v>
      </c>
      <c r="BX95" s="83" t="s">
        <v>4</v>
      </c>
      <c r="CL95" s="83" t="s">
        <v>1</v>
      </c>
      <c r="CM95" s="83" t="s">
        <v>76</v>
      </c>
    </row>
    <row r="96" spans="1:91" s="6" customFormat="1" ht="16.5" customHeight="1">
      <c r="A96" s="74" t="s">
        <v>80</v>
      </c>
      <c r="B96" s="75"/>
      <c r="C96" s="76"/>
      <c r="D96" s="189" t="s">
        <v>86</v>
      </c>
      <c r="E96" s="189"/>
      <c r="F96" s="189"/>
      <c r="G96" s="189"/>
      <c r="H96" s="189"/>
      <c r="I96" s="77"/>
      <c r="J96" s="189" t="s">
        <v>87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90">
        <f>'01 - Hnojná koncovka'!J30</f>
        <v>0</v>
      </c>
      <c r="AH96" s="191"/>
      <c r="AI96" s="191"/>
      <c r="AJ96" s="191"/>
      <c r="AK96" s="191"/>
      <c r="AL96" s="191"/>
      <c r="AM96" s="191"/>
      <c r="AN96" s="190">
        <f>SUM(AG96,AT96)</f>
        <v>0</v>
      </c>
      <c r="AO96" s="191"/>
      <c r="AP96" s="191"/>
      <c r="AQ96" s="78" t="s">
        <v>83</v>
      </c>
      <c r="AR96" s="75"/>
      <c r="AS96" s="84">
        <v>0</v>
      </c>
      <c r="AT96" s="85">
        <f>ROUND(SUM(AV96:AW96),2)</f>
        <v>0</v>
      </c>
      <c r="AU96" s="86">
        <f>'01 - Hnojná koncovka'!P124</f>
        <v>0</v>
      </c>
      <c r="AV96" s="85">
        <f>'01 - Hnojná koncovka'!J33</f>
        <v>0</v>
      </c>
      <c r="AW96" s="85">
        <f>'01 - Hnojná koncovka'!J34</f>
        <v>0</v>
      </c>
      <c r="AX96" s="85">
        <f>'01 - Hnojná koncovka'!J35</f>
        <v>0</v>
      </c>
      <c r="AY96" s="85">
        <f>'01 - Hnojná koncovka'!J36</f>
        <v>0</v>
      </c>
      <c r="AZ96" s="85">
        <f>'01 - Hnojná koncovka'!F33</f>
        <v>0</v>
      </c>
      <c r="BA96" s="85">
        <f>'01 - Hnojná koncovka'!F34</f>
        <v>0</v>
      </c>
      <c r="BB96" s="85">
        <f>'01 - Hnojná koncovka'!F35</f>
        <v>0</v>
      </c>
      <c r="BC96" s="85">
        <f>'01 - Hnojná koncovka'!F36</f>
        <v>0</v>
      </c>
      <c r="BD96" s="87">
        <f>'01 - Hnojná koncovka'!F37</f>
        <v>0</v>
      </c>
      <c r="BT96" s="83" t="s">
        <v>84</v>
      </c>
      <c r="BV96" s="83" t="s">
        <v>78</v>
      </c>
      <c r="BW96" s="83" t="s">
        <v>88</v>
      </c>
      <c r="BX96" s="83" t="s">
        <v>4</v>
      </c>
      <c r="CL96" s="83" t="s">
        <v>1</v>
      </c>
      <c r="CM96" s="83" t="s">
        <v>76</v>
      </c>
    </row>
    <row r="97" spans="2:89" ht="11.25">
      <c r="B97" s="16"/>
      <c r="AR97" s="16"/>
    </row>
    <row r="98" spans="2:89" s="1" customFormat="1" ht="30" customHeight="1">
      <c r="B98" s="29"/>
      <c r="C98" s="64" t="s">
        <v>89</v>
      </c>
      <c r="AG98" s="197">
        <f>ROUND(SUM(AG99:AG102), 2)</f>
        <v>0</v>
      </c>
      <c r="AH98" s="197"/>
      <c r="AI98" s="197"/>
      <c r="AJ98" s="197"/>
      <c r="AK98" s="197"/>
      <c r="AL98" s="197"/>
      <c r="AM98" s="197"/>
      <c r="AN98" s="197">
        <f>ROUND(SUM(AN99:AN102), 2)</f>
        <v>0</v>
      </c>
      <c r="AO98" s="197"/>
      <c r="AP98" s="197"/>
      <c r="AQ98" s="88"/>
      <c r="AR98" s="29"/>
      <c r="AS98" s="59" t="s">
        <v>90</v>
      </c>
      <c r="AT98" s="60" t="s">
        <v>91</v>
      </c>
      <c r="AU98" s="60" t="s">
        <v>40</v>
      </c>
      <c r="AV98" s="61" t="s">
        <v>63</v>
      </c>
    </row>
    <row r="99" spans="2:89" s="1" customFormat="1" ht="19.899999999999999" customHeight="1">
      <c r="B99" s="29"/>
      <c r="D99" s="194" t="s">
        <v>92</v>
      </c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G99" s="192">
        <f>ROUND(AG94 * AS99, 2)</f>
        <v>0</v>
      </c>
      <c r="AH99" s="193"/>
      <c r="AI99" s="193"/>
      <c r="AJ99" s="193"/>
      <c r="AK99" s="193"/>
      <c r="AL99" s="193"/>
      <c r="AM99" s="193"/>
      <c r="AN99" s="193">
        <f>ROUND(AG99 + AV99, 2)</f>
        <v>0</v>
      </c>
      <c r="AO99" s="193"/>
      <c r="AP99" s="193"/>
      <c r="AR99" s="29"/>
      <c r="AS99" s="89">
        <v>0</v>
      </c>
      <c r="AT99" s="90" t="s">
        <v>93</v>
      </c>
      <c r="AU99" s="90" t="s">
        <v>41</v>
      </c>
      <c r="AV99" s="91">
        <f>ROUND(IF(AU99="základná",AG99*L32,IF(AU99="znížená",AG99*L33,0)), 2)</f>
        <v>0</v>
      </c>
      <c r="BV99" s="13" t="s">
        <v>94</v>
      </c>
      <c r="BY99" s="92">
        <f>IF(AU99="základná",AV99,0)</f>
        <v>0</v>
      </c>
      <c r="BZ99" s="92">
        <f>IF(AU99="znížená",AV99,0)</f>
        <v>0</v>
      </c>
      <c r="CA99" s="92">
        <v>0</v>
      </c>
      <c r="CB99" s="92">
        <v>0</v>
      </c>
      <c r="CC99" s="92">
        <v>0</v>
      </c>
      <c r="CD99" s="92">
        <f>IF(AU99="základná",AG99,0)</f>
        <v>0</v>
      </c>
      <c r="CE99" s="92">
        <f>IF(AU99="znížená",AG99,0)</f>
        <v>0</v>
      </c>
      <c r="CF99" s="92">
        <f>IF(AU99="zákl. prenesená",AG99,0)</f>
        <v>0</v>
      </c>
      <c r="CG99" s="92">
        <f>IF(AU99="zníž. prenesená",AG99,0)</f>
        <v>0</v>
      </c>
      <c r="CH99" s="92">
        <f>IF(AU99="nulová",AG99,0)</f>
        <v>0</v>
      </c>
      <c r="CI99" s="13">
        <f>IF(AU99="základná",1,IF(AU99="znížená",2,IF(AU99="zákl. prenesená",4,IF(AU99="zníž. prenesená",5,3))))</f>
        <v>1</v>
      </c>
      <c r="CJ99" s="13">
        <f>IF(AT99="stavebná časť",1,IF(AT99="investičná časť",2,3))</f>
        <v>1</v>
      </c>
      <c r="CK99" s="13" t="str">
        <f>IF(D99="Vyplň vlastné","","x")</f>
        <v>x</v>
      </c>
    </row>
    <row r="100" spans="2:89" s="1" customFormat="1" ht="19.899999999999999" customHeight="1">
      <c r="B100" s="29"/>
      <c r="D100" s="195" t="s">
        <v>95</v>
      </c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G100" s="192">
        <f>ROUND(AG94 * AS100, 2)</f>
        <v>0</v>
      </c>
      <c r="AH100" s="193"/>
      <c r="AI100" s="193"/>
      <c r="AJ100" s="193"/>
      <c r="AK100" s="193"/>
      <c r="AL100" s="193"/>
      <c r="AM100" s="193"/>
      <c r="AN100" s="193">
        <f>ROUND(AG100 + AV100, 2)</f>
        <v>0</v>
      </c>
      <c r="AO100" s="193"/>
      <c r="AP100" s="193"/>
      <c r="AR100" s="29"/>
      <c r="AS100" s="89">
        <v>0</v>
      </c>
      <c r="AT100" s="90" t="s">
        <v>93</v>
      </c>
      <c r="AU100" s="90" t="s">
        <v>41</v>
      </c>
      <c r="AV100" s="91">
        <f>ROUND(IF(AU100="základná",AG100*L32,IF(AU100="znížená",AG100*L33,0)), 2)</f>
        <v>0</v>
      </c>
      <c r="BV100" s="13" t="s">
        <v>96</v>
      </c>
      <c r="BY100" s="92">
        <f>IF(AU100="základná",AV100,0)</f>
        <v>0</v>
      </c>
      <c r="BZ100" s="92">
        <f>IF(AU100="znížená",AV100,0)</f>
        <v>0</v>
      </c>
      <c r="CA100" s="92">
        <v>0</v>
      </c>
      <c r="CB100" s="92">
        <v>0</v>
      </c>
      <c r="CC100" s="92">
        <v>0</v>
      </c>
      <c r="CD100" s="92">
        <f>IF(AU100="základná",AG100,0)</f>
        <v>0</v>
      </c>
      <c r="CE100" s="92">
        <f>IF(AU100="znížená",AG100,0)</f>
        <v>0</v>
      </c>
      <c r="CF100" s="92">
        <f>IF(AU100="zákl. prenesená",AG100,0)</f>
        <v>0</v>
      </c>
      <c r="CG100" s="92">
        <f>IF(AU100="zníž. prenesená",AG100,0)</f>
        <v>0</v>
      </c>
      <c r="CH100" s="92">
        <f>IF(AU100="nulová",AG100,0)</f>
        <v>0</v>
      </c>
      <c r="CI100" s="13">
        <f>IF(AU100="základná",1,IF(AU100="znížená",2,IF(AU100="zákl. prenesená",4,IF(AU100="zníž. prenesená",5,3))))</f>
        <v>1</v>
      </c>
      <c r="CJ100" s="13">
        <f>IF(AT100="stavebná časť",1,IF(AT100="investičná časť",2,3))</f>
        <v>1</v>
      </c>
      <c r="CK100" s="13" t="str">
        <f>IF(D100="Vyplň vlastné","","x")</f>
        <v/>
      </c>
    </row>
    <row r="101" spans="2:89" s="1" customFormat="1" ht="19.899999999999999" customHeight="1">
      <c r="B101" s="29"/>
      <c r="D101" s="195" t="s">
        <v>95</v>
      </c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G101" s="192">
        <f>ROUND(AG94 * AS101, 2)</f>
        <v>0</v>
      </c>
      <c r="AH101" s="193"/>
      <c r="AI101" s="193"/>
      <c r="AJ101" s="193"/>
      <c r="AK101" s="193"/>
      <c r="AL101" s="193"/>
      <c r="AM101" s="193"/>
      <c r="AN101" s="193">
        <f>ROUND(AG101 + AV101, 2)</f>
        <v>0</v>
      </c>
      <c r="AO101" s="193"/>
      <c r="AP101" s="193"/>
      <c r="AR101" s="29"/>
      <c r="AS101" s="89">
        <v>0</v>
      </c>
      <c r="AT101" s="90" t="s">
        <v>93</v>
      </c>
      <c r="AU101" s="90" t="s">
        <v>41</v>
      </c>
      <c r="AV101" s="91">
        <f>ROUND(IF(AU101="základná",AG101*L32,IF(AU101="znížená",AG101*L33,0)), 2)</f>
        <v>0</v>
      </c>
      <c r="BV101" s="13" t="s">
        <v>96</v>
      </c>
      <c r="BY101" s="92">
        <f>IF(AU101="základná",AV101,0)</f>
        <v>0</v>
      </c>
      <c r="BZ101" s="92">
        <f>IF(AU101="znížená",AV101,0)</f>
        <v>0</v>
      </c>
      <c r="CA101" s="92">
        <v>0</v>
      </c>
      <c r="CB101" s="92">
        <v>0</v>
      </c>
      <c r="CC101" s="92">
        <v>0</v>
      </c>
      <c r="CD101" s="92">
        <f>IF(AU101="základná",AG101,0)</f>
        <v>0</v>
      </c>
      <c r="CE101" s="92">
        <f>IF(AU101="znížená",AG101,0)</f>
        <v>0</v>
      </c>
      <c r="CF101" s="92">
        <f>IF(AU101="zákl. prenesená",AG101,0)</f>
        <v>0</v>
      </c>
      <c r="CG101" s="92">
        <f>IF(AU101="zníž. prenesená",AG101,0)</f>
        <v>0</v>
      </c>
      <c r="CH101" s="92">
        <f>IF(AU101="nulová",AG101,0)</f>
        <v>0</v>
      </c>
      <c r="CI101" s="13">
        <f>IF(AU101="základná",1,IF(AU101="znížená",2,IF(AU101="zákl. prenesená",4,IF(AU101="zníž. prenesená",5,3))))</f>
        <v>1</v>
      </c>
      <c r="CJ101" s="13">
        <f>IF(AT101="stavebná časť",1,IF(AT101="investičná časť",2,3))</f>
        <v>1</v>
      </c>
      <c r="CK101" s="13" t="str">
        <f>IF(D101="Vyplň vlastné","","x")</f>
        <v/>
      </c>
    </row>
    <row r="102" spans="2:89" s="1" customFormat="1" ht="19.899999999999999" customHeight="1">
      <c r="B102" s="29"/>
      <c r="D102" s="195" t="s">
        <v>95</v>
      </c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G102" s="192">
        <f>ROUND(AG94 * AS102, 2)</f>
        <v>0</v>
      </c>
      <c r="AH102" s="193"/>
      <c r="AI102" s="193"/>
      <c r="AJ102" s="193"/>
      <c r="AK102" s="193"/>
      <c r="AL102" s="193"/>
      <c r="AM102" s="193"/>
      <c r="AN102" s="193">
        <f>ROUND(AG102 + AV102, 2)</f>
        <v>0</v>
      </c>
      <c r="AO102" s="193"/>
      <c r="AP102" s="193"/>
      <c r="AR102" s="29"/>
      <c r="AS102" s="93">
        <v>0</v>
      </c>
      <c r="AT102" s="94" t="s">
        <v>93</v>
      </c>
      <c r="AU102" s="94" t="s">
        <v>41</v>
      </c>
      <c r="AV102" s="95">
        <f>ROUND(IF(AU102="základná",AG102*L32,IF(AU102="znížená",AG102*L33,0)), 2)</f>
        <v>0</v>
      </c>
      <c r="BV102" s="13" t="s">
        <v>96</v>
      </c>
      <c r="BY102" s="92">
        <f>IF(AU102="základná",AV102,0)</f>
        <v>0</v>
      </c>
      <c r="BZ102" s="92">
        <f>IF(AU102="znížená",AV102,0)</f>
        <v>0</v>
      </c>
      <c r="CA102" s="92">
        <v>0</v>
      </c>
      <c r="CB102" s="92">
        <v>0</v>
      </c>
      <c r="CC102" s="92">
        <v>0</v>
      </c>
      <c r="CD102" s="92">
        <f>IF(AU102="základná",AG102,0)</f>
        <v>0</v>
      </c>
      <c r="CE102" s="92">
        <f>IF(AU102="znížená",AG102,0)</f>
        <v>0</v>
      </c>
      <c r="CF102" s="92">
        <f>IF(AU102="zákl. prenesená",AG102,0)</f>
        <v>0</v>
      </c>
      <c r="CG102" s="92">
        <f>IF(AU102="zníž. prenesená",AG102,0)</f>
        <v>0</v>
      </c>
      <c r="CH102" s="92">
        <f>IF(AU102="nulová",AG102,0)</f>
        <v>0</v>
      </c>
      <c r="CI102" s="13">
        <f>IF(AU102="základná",1,IF(AU102="znížená",2,IF(AU102="zákl. prenesená",4,IF(AU102="zníž. prenesená",5,3))))</f>
        <v>1</v>
      </c>
      <c r="CJ102" s="13">
        <f>IF(AT102="stavebná časť",1,IF(AT102="investičná časť",2,3))</f>
        <v>1</v>
      </c>
      <c r="CK102" s="13" t="str">
        <f>IF(D102="Vyplň vlastné","","x")</f>
        <v/>
      </c>
    </row>
    <row r="103" spans="2:89" s="1" customFormat="1" ht="10.9" customHeight="1">
      <c r="B103" s="29"/>
      <c r="AR103" s="29"/>
    </row>
    <row r="104" spans="2:89" s="1" customFormat="1" ht="30" customHeight="1">
      <c r="B104" s="29"/>
      <c r="C104" s="96" t="s">
        <v>97</v>
      </c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198">
        <f>ROUND(AG94 + AG98, 2)</f>
        <v>0</v>
      </c>
      <c r="AH104" s="198"/>
      <c r="AI104" s="198"/>
      <c r="AJ104" s="198"/>
      <c r="AK104" s="198"/>
      <c r="AL104" s="198"/>
      <c r="AM104" s="198"/>
      <c r="AN104" s="198">
        <f>ROUND(AN94 + AN98, 2)</f>
        <v>0</v>
      </c>
      <c r="AO104" s="198"/>
      <c r="AP104" s="198"/>
      <c r="AQ104" s="97"/>
      <c r="AR104" s="29"/>
    </row>
    <row r="105" spans="2:89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29"/>
    </row>
  </sheetData>
  <mergeCells count="64"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  <mergeCell ref="AG104:AM104"/>
    <mergeCell ref="AN104:AP104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é sú hodnoty základná, znížená, nulová." sqref="AU98:AU10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 xr:uid="{00000000-0002-0000-0000-000001000000}">
      <formula1>"stavebná časť, technologická časť, investičná časť"</formula1>
    </dataValidation>
  </dataValidations>
  <hyperlinks>
    <hyperlink ref="A95" location="'02 - Kŕmna chodba s príst...'!C2" display="/" xr:uid="{00000000-0004-0000-0000-000000000000}"/>
    <hyperlink ref="A96" location="'01 - Hnojná koncovka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1"/>
  <sheetViews>
    <sheetView showGridLines="0" topLeftCell="A16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85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4.95" hidden="1" customHeight="1">
      <c r="B4" s="16"/>
      <c r="D4" s="17" t="s">
        <v>98</v>
      </c>
      <c r="L4" s="16"/>
      <c r="M4" s="98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3" t="str">
        <f>'Rekapitulácia stavby'!K6</f>
        <v>Modernizácia maštale a prístavba hnojnej koncovky</v>
      </c>
      <c r="F7" s="224"/>
      <c r="G7" s="224"/>
      <c r="H7" s="224"/>
      <c r="L7" s="16"/>
    </row>
    <row r="8" spans="2:46" s="1" customFormat="1" ht="12" hidden="1" customHeight="1">
      <c r="B8" s="29"/>
      <c r="D8" s="23" t="s">
        <v>99</v>
      </c>
      <c r="L8" s="29"/>
    </row>
    <row r="9" spans="2:46" s="1" customFormat="1" ht="16.5" hidden="1" customHeight="1">
      <c r="B9" s="29"/>
      <c r="E9" s="175" t="s">
        <v>100</v>
      </c>
      <c r="F9" s="225"/>
      <c r="G9" s="225"/>
      <c r="H9" s="225"/>
      <c r="L9" s="29"/>
    </row>
    <row r="10" spans="2:46" s="1" customFormat="1" ht="11.25" hidden="1">
      <c r="B10" s="29"/>
      <c r="L10" s="29"/>
    </row>
    <row r="11" spans="2:46" s="1" customFormat="1" ht="12" hidden="1" customHeight="1">
      <c r="B11" s="29"/>
      <c r="D11" s="23" t="s">
        <v>17</v>
      </c>
      <c r="F11" s="21" t="s">
        <v>1</v>
      </c>
      <c r="I11" s="23" t="s">
        <v>18</v>
      </c>
      <c r="J11" s="21" t="s">
        <v>1</v>
      </c>
      <c r="L11" s="29"/>
    </row>
    <row r="12" spans="2:46" s="1" customFormat="1" ht="12" hidden="1" customHeight="1">
      <c r="B12" s="29"/>
      <c r="D12" s="23" t="s">
        <v>19</v>
      </c>
      <c r="F12" s="21" t="s">
        <v>101</v>
      </c>
      <c r="I12" s="23" t="s">
        <v>21</v>
      </c>
      <c r="J12" s="52">
        <f>'Rekapitulácia stavby'!AN8</f>
        <v>45128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3" t="s">
        <v>22</v>
      </c>
      <c r="I14" s="23" t="s">
        <v>23</v>
      </c>
      <c r="J14" s="21" t="s">
        <v>1</v>
      </c>
      <c r="L14" s="29"/>
    </row>
    <row r="15" spans="2:46" s="1" customFormat="1" ht="18" hidden="1" customHeight="1">
      <c r="B15" s="29"/>
      <c r="E15" s="21" t="s">
        <v>24</v>
      </c>
      <c r="I15" s="23" t="s">
        <v>25</v>
      </c>
      <c r="J15" s="21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3" t="s">
        <v>26</v>
      </c>
      <c r="I17" s="23" t="s">
        <v>23</v>
      </c>
      <c r="J17" s="24" t="str">
        <f>'Rekapitulácia stavby'!AN13</f>
        <v>Vyplň údaj</v>
      </c>
      <c r="L17" s="29"/>
    </row>
    <row r="18" spans="2:12" s="1" customFormat="1" ht="18" hidden="1" customHeight="1">
      <c r="B18" s="29"/>
      <c r="E18" s="226" t="str">
        <f>'Rekapitulácia stavby'!E14</f>
        <v>Vyplň údaj</v>
      </c>
      <c r="F18" s="202"/>
      <c r="G18" s="202"/>
      <c r="H18" s="202"/>
      <c r="I18" s="23" t="s">
        <v>25</v>
      </c>
      <c r="J18" s="24" t="str">
        <f>'Rekapitulácia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3" t="s">
        <v>28</v>
      </c>
      <c r="I20" s="23" t="s">
        <v>23</v>
      </c>
      <c r="J20" s="21" t="s">
        <v>1</v>
      </c>
      <c r="L20" s="29"/>
    </row>
    <row r="21" spans="2:12" s="1" customFormat="1" ht="18" hidden="1" customHeight="1">
      <c r="B21" s="29"/>
      <c r="E21" s="21" t="s">
        <v>29</v>
      </c>
      <c r="I21" s="23" t="s">
        <v>25</v>
      </c>
      <c r="J21" s="21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3" t="s">
        <v>31</v>
      </c>
      <c r="I23" s="23" t="s">
        <v>23</v>
      </c>
      <c r="J23" s="21" t="s">
        <v>1</v>
      </c>
      <c r="L23" s="29"/>
    </row>
    <row r="24" spans="2:12" s="1" customFormat="1" ht="18" hidden="1" customHeight="1">
      <c r="B24" s="29"/>
      <c r="E24" s="21" t="s">
        <v>32</v>
      </c>
      <c r="I24" s="23" t="s">
        <v>25</v>
      </c>
      <c r="J24" s="21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3" t="s">
        <v>33</v>
      </c>
      <c r="L26" s="29"/>
    </row>
    <row r="27" spans="2:12" s="7" customFormat="1" ht="16.5" hidden="1" customHeight="1">
      <c r="B27" s="99"/>
      <c r="E27" s="207" t="s">
        <v>1</v>
      </c>
      <c r="F27" s="207"/>
      <c r="G27" s="207"/>
      <c r="H27" s="207"/>
      <c r="L27" s="99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53"/>
      <c r="E29" s="53"/>
      <c r="F29" s="53"/>
      <c r="G29" s="53"/>
      <c r="H29" s="53"/>
      <c r="I29" s="53"/>
      <c r="J29" s="53"/>
      <c r="K29" s="53"/>
      <c r="L29" s="29"/>
    </row>
    <row r="30" spans="2:12" s="1" customFormat="1" ht="25.35" hidden="1" customHeight="1">
      <c r="B30" s="29"/>
      <c r="D30" s="100" t="s">
        <v>36</v>
      </c>
      <c r="J30" s="66">
        <f>ROUND(J127, 2)</f>
        <v>0</v>
      </c>
      <c r="L30" s="29"/>
    </row>
    <row r="31" spans="2:12" s="1" customFormat="1" ht="6.95" hidden="1" customHeight="1">
      <c r="B31" s="29"/>
      <c r="D31" s="53"/>
      <c r="E31" s="53"/>
      <c r="F31" s="53"/>
      <c r="G31" s="53"/>
      <c r="H31" s="53"/>
      <c r="I31" s="53"/>
      <c r="J31" s="53"/>
      <c r="K31" s="53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55" t="s">
        <v>40</v>
      </c>
      <c r="E33" s="34" t="s">
        <v>41</v>
      </c>
      <c r="F33" s="101">
        <f>ROUND((SUM(BE127:BE180)),  2)</f>
        <v>0</v>
      </c>
      <c r="G33" s="102"/>
      <c r="H33" s="102"/>
      <c r="I33" s="103">
        <v>0.2</v>
      </c>
      <c r="J33" s="101">
        <f>ROUND(((SUM(BE127:BE180))*I33),  2)</f>
        <v>0</v>
      </c>
      <c r="L33" s="29"/>
    </row>
    <row r="34" spans="2:12" s="1" customFormat="1" ht="14.45" hidden="1" customHeight="1">
      <c r="B34" s="29"/>
      <c r="E34" s="34" t="s">
        <v>42</v>
      </c>
      <c r="F34" s="101">
        <f>ROUND((SUM(BF127:BF180)),  2)</f>
        <v>0</v>
      </c>
      <c r="G34" s="102"/>
      <c r="H34" s="102"/>
      <c r="I34" s="103">
        <v>0.2</v>
      </c>
      <c r="J34" s="101">
        <f>ROUND(((SUM(BF127:BF180))*I34),  2)</f>
        <v>0</v>
      </c>
      <c r="L34" s="29"/>
    </row>
    <row r="35" spans="2:12" s="1" customFormat="1" ht="14.45" hidden="1" customHeight="1">
      <c r="B35" s="29"/>
      <c r="E35" s="23" t="s">
        <v>43</v>
      </c>
      <c r="F35" s="104">
        <f>ROUND((SUM(BG127:BG180)),  2)</f>
        <v>0</v>
      </c>
      <c r="I35" s="105">
        <v>0.2</v>
      </c>
      <c r="J35" s="104">
        <f>0</f>
        <v>0</v>
      </c>
      <c r="L35" s="29"/>
    </row>
    <row r="36" spans="2:12" s="1" customFormat="1" ht="14.45" hidden="1" customHeight="1">
      <c r="B36" s="29"/>
      <c r="E36" s="23" t="s">
        <v>44</v>
      </c>
      <c r="F36" s="104">
        <f>ROUND((SUM(BH127:BH180)),  2)</f>
        <v>0</v>
      </c>
      <c r="I36" s="105">
        <v>0.2</v>
      </c>
      <c r="J36" s="104">
        <f>0</f>
        <v>0</v>
      </c>
      <c r="L36" s="29"/>
    </row>
    <row r="37" spans="2:12" s="1" customFormat="1" ht="14.45" hidden="1" customHeight="1">
      <c r="B37" s="29"/>
      <c r="E37" s="34" t="s">
        <v>45</v>
      </c>
      <c r="F37" s="101">
        <f>ROUND((SUM(BI127:BI180)),  2)</f>
        <v>0</v>
      </c>
      <c r="G37" s="102"/>
      <c r="H37" s="102"/>
      <c r="I37" s="103">
        <v>0</v>
      </c>
      <c r="J37" s="101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97"/>
      <c r="D39" s="106" t="s">
        <v>46</v>
      </c>
      <c r="E39" s="57"/>
      <c r="F39" s="57"/>
      <c r="G39" s="107" t="s">
        <v>47</v>
      </c>
      <c r="H39" s="108" t="s">
        <v>48</v>
      </c>
      <c r="I39" s="57"/>
      <c r="J39" s="109">
        <f>SUM(J30:J37)</f>
        <v>0</v>
      </c>
      <c r="K39" s="110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9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29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9"/>
      <c r="D61" s="43" t="s">
        <v>51</v>
      </c>
      <c r="E61" s="31"/>
      <c r="F61" s="111" t="s">
        <v>52</v>
      </c>
      <c r="G61" s="43" t="s">
        <v>51</v>
      </c>
      <c r="H61" s="31"/>
      <c r="I61" s="31"/>
      <c r="J61" s="112" t="s">
        <v>52</v>
      </c>
      <c r="K61" s="31"/>
      <c r="L61" s="29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9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29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9"/>
      <c r="D76" s="43" t="s">
        <v>51</v>
      </c>
      <c r="E76" s="31"/>
      <c r="F76" s="111" t="s">
        <v>52</v>
      </c>
      <c r="G76" s="43" t="s">
        <v>51</v>
      </c>
      <c r="H76" s="31"/>
      <c r="I76" s="31"/>
      <c r="J76" s="112" t="s">
        <v>52</v>
      </c>
      <c r="K76" s="31"/>
      <c r="L76" s="29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29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29"/>
    </row>
    <row r="82" spans="2:47" s="1" customFormat="1" ht="24.95" customHeight="1">
      <c r="B82" s="29"/>
      <c r="C82" s="17" t="s">
        <v>102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3" t="s">
        <v>15</v>
      </c>
      <c r="L84" s="29"/>
    </row>
    <row r="85" spans="2:47" s="1" customFormat="1" ht="16.5" customHeight="1">
      <c r="B85" s="29"/>
      <c r="E85" s="223" t="str">
        <f>E7</f>
        <v>Modernizácia maštale a prístavba hnojnej koncovky</v>
      </c>
      <c r="F85" s="224"/>
      <c r="G85" s="224"/>
      <c r="H85" s="224"/>
      <c r="L85" s="29"/>
    </row>
    <row r="86" spans="2:47" s="1" customFormat="1" ht="12" customHeight="1">
      <c r="B86" s="29"/>
      <c r="C86" s="23" t="s">
        <v>99</v>
      </c>
      <c r="L86" s="29"/>
    </row>
    <row r="87" spans="2:47" s="1" customFormat="1" ht="16.5" customHeight="1">
      <c r="B87" s="29"/>
      <c r="E87" s="175" t="str">
        <f>E9</f>
        <v>02 - Kŕmna chodba s prístreškom</v>
      </c>
      <c r="F87" s="225"/>
      <c r="G87" s="225"/>
      <c r="H87" s="225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3" t="s">
        <v>19</v>
      </c>
      <c r="F89" s="21" t="str">
        <f>F12</f>
        <v xml:space="preserve"> </v>
      </c>
      <c r="I89" s="23" t="s">
        <v>21</v>
      </c>
      <c r="J89" s="52">
        <f>IF(J12="","",J12)</f>
        <v>45128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3" t="s">
        <v>22</v>
      </c>
      <c r="F91" s="21" t="str">
        <f>E15</f>
        <v>Robert Zsóri SHR, 980 46 Gemerská Panica 25</v>
      </c>
      <c r="I91" s="23" t="s">
        <v>28</v>
      </c>
      <c r="J91" s="26" t="str">
        <f>E21</f>
        <v>COMBA s.r.o., Špitálska 41, 054 01 Levoča</v>
      </c>
      <c r="L91" s="29"/>
    </row>
    <row r="92" spans="2:47" s="1" customFormat="1" ht="15.2" customHeight="1">
      <c r="B92" s="29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Ing. Štefan Comba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13" t="s">
        <v>103</v>
      </c>
      <c r="D94" s="97"/>
      <c r="E94" s="97"/>
      <c r="F94" s="97"/>
      <c r="G94" s="97"/>
      <c r="H94" s="97"/>
      <c r="I94" s="97"/>
      <c r="J94" s="114" t="s">
        <v>104</v>
      </c>
      <c r="K94" s="97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15" t="s">
        <v>105</v>
      </c>
      <c r="J96" s="66">
        <f>J127</f>
        <v>0</v>
      </c>
      <c r="L96" s="29"/>
      <c r="AU96" s="13" t="s">
        <v>106</v>
      </c>
    </row>
    <row r="97" spans="2:12" s="8" customFormat="1" ht="24.95" customHeight="1">
      <c r="B97" s="116"/>
      <c r="D97" s="117" t="s">
        <v>107</v>
      </c>
      <c r="E97" s="118"/>
      <c r="F97" s="118"/>
      <c r="G97" s="118"/>
      <c r="H97" s="118"/>
      <c r="I97" s="118"/>
      <c r="J97" s="119">
        <f>J128</f>
        <v>0</v>
      </c>
      <c r="L97" s="116"/>
    </row>
    <row r="98" spans="2:12" s="9" customFormat="1" ht="19.899999999999999" customHeight="1">
      <c r="B98" s="120"/>
      <c r="D98" s="121" t="s">
        <v>108</v>
      </c>
      <c r="E98" s="122"/>
      <c r="F98" s="122"/>
      <c r="G98" s="122"/>
      <c r="H98" s="122"/>
      <c r="I98" s="122"/>
      <c r="J98" s="123">
        <f>J129</f>
        <v>0</v>
      </c>
      <c r="L98" s="120"/>
    </row>
    <row r="99" spans="2:12" s="9" customFormat="1" ht="19.899999999999999" customHeight="1">
      <c r="B99" s="120"/>
      <c r="D99" s="121" t="s">
        <v>109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2:12" s="9" customFormat="1" ht="19.899999999999999" customHeight="1">
      <c r="B100" s="120"/>
      <c r="D100" s="121" t="s">
        <v>110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2:12" s="9" customFormat="1" ht="19.899999999999999" customHeight="1">
      <c r="B101" s="120"/>
      <c r="D101" s="121" t="s">
        <v>111</v>
      </c>
      <c r="E101" s="122"/>
      <c r="F101" s="122"/>
      <c r="G101" s="122"/>
      <c r="H101" s="122"/>
      <c r="I101" s="122"/>
      <c r="J101" s="123">
        <f>J144</f>
        <v>0</v>
      </c>
      <c r="L101" s="120"/>
    </row>
    <row r="102" spans="2:12" s="9" customFormat="1" ht="19.899999999999999" customHeight="1">
      <c r="B102" s="120"/>
      <c r="D102" s="121" t="s">
        <v>112</v>
      </c>
      <c r="E102" s="122"/>
      <c r="F102" s="122"/>
      <c r="G102" s="122"/>
      <c r="H102" s="122"/>
      <c r="I102" s="122"/>
      <c r="J102" s="123">
        <f>J157</f>
        <v>0</v>
      </c>
      <c r="L102" s="120"/>
    </row>
    <row r="103" spans="2:12" s="8" customFormat="1" ht="24.95" customHeight="1">
      <c r="B103" s="116"/>
      <c r="D103" s="117" t="s">
        <v>113</v>
      </c>
      <c r="E103" s="118"/>
      <c r="F103" s="118"/>
      <c r="G103" s="118"/>
      <c r="H103" s="118"/>
      <c r="I103" s="118"/>
      <c r="J103" s="119">
        <f>J159</f>
        <v>0</v>
      </c>
      <c r="L103" s="116"/>
    </row>
    <row r="104" spans="2:12" s="9" customFormat="1" ht="19.899999999999999" customHeight="1">
      <c r="B104" s="120"/>
      <c r="D104" s="121" t="s">
        <v>114</v>
      </c>
      <c r="E104" s="122"/>
      <c r="F104" s="122"/>
      <c r="G104" s="122"/>
      <c r="H104" s="122"/>
      <c r="I104" s="122"/>
      <c r="J104" s="123">
        <f>J160</f>
        <v>0</v>
      </c>
      <c r="L104" s="120"/>
    </row>
    <row r="105" spans="2:12" s="9" customFormat="1" ht="19.899999999999999" customHeight="1">
      <c r="B105" s="120"/>
      <c r="D105" s="121" t="s">
        <v>115</v>
      </c>
      <c r="E105" s="122"/>
      <c r="F105" s="122"/>
      <c r="G105" s="122"/>
      <c r="H105" s="122"/>
      <c r="I105" s="122"/>
      <c r="J105" s="123">
        <f>J162</f>
        <v>0</v>
      </c>
      <c r="L105" s="120"/>
    </row>
    <row r="106" spans="2:12" s="9" customFormat="1" ht="19.899999999999999" customHeight="1">
      <c r="B106" s="120"/>
      <c r="D106" s="121" t="s">
        <v>116</v>
      </c>
      <c r="E106" s="122"/>
      <c r="F106" s="122"/>
      <c r="G106" s="122"/>
      <c r="H106" s="122"/>
      <c r="I106" s="122"/>
      <c r="J106" s="123">
        <f>J168</f>
        <v>0</v>
      </c>
      <c r="L106" s="120"/>
    </row>
    <row r="107" spans="2:12" s="9" customFormat="1" ht="19.899999999999999" customHeight="1">
      <c r="B107" s="120"/>
      <c r="D107" s="121" t="s">
        <v>117</v>
      </c>
      <c r="E107" s="122"/>
      <c r="F107" s="122"/>
      <c r="G107" s="122"/>
      <c r="H107" s="122"/>
      <c r="I107" s="122"/>
      <c r="J107" s="123">
        <f>J178</f>
        <v>0</v>
      </c>
      <c r="L107" s="120"/>
    </row>
    <row r="108" spans="2:12" s="1" customFormat="1" ht="21.75" customHeight="1">
      <c r="B108" s="29"/>
      <c r="L108" s="29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29"/>
    </row>
    <row r="113" spans="2:63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29"/>
    </row>
    <row r="114" spans="2:63" s="1" customFormat="1" ht="24.95" customHeight="1">
      <c r="B114" s="29"/>
      <c r="C114" s="17" t="s">
        <v>118</v>
      </c>
      <c r="L114" s="29"/>
    </row>
    <row r="115" spans="2:63" s="1" customFormat="1" ht="6.95" customHeight="1">
      <c r="B115" s="29"/>
      <c r="L115" s="29"/>
    </row>
    <row r="116" spans="2:63" s="1" customFormat="1" ht="12" customHeight="1">
      <c r="B116" s="29"/>
      <c r="C116" s="23" t="s">
        <v>15</v>
      </c>
      <c r="L116" s="29"/>
    </row>
    <row r="117" spans="2:63" s="1" customFormat="1" ht="16.5" customHeight="1">
      <c r="B117" s="29"/>
      <c r="E117" s="223" t="str">
        <f>E7</f>
        <v>Modernizácia maštale a prístavba hnojnej koncovky</v>
      </c>
      <c r="F117" s="224"/>
      <c r="G117" s="224"/>
      <c r="H117" s="224"/>
      <c r="L117" s="29"/>
    </row>
    <row r="118" spans="2:63" s="1" customFormat="1" ht="12" customHeight="1">
      <c r="B118" s="29"/>
      <c r="C118" s="23" t="s">
        <v>99</v>
      </c>
      <c r="L118" s="29"/>
    </row>
    <row r="119" spans="2:63" s="1" customFormat="1" ht="16.5" customHeight="1">
      <c r="B119" s="29"/>
      <c r="E119" s="175" t="str">
        <f>E9</f>
        <v>02 - Kŕmna chodba s prístreškom</v>
      </c>
      <c r="F119" s="225"/>
      <c r="G119" s="225"/>
      <c r="H119" s="225"/>
      <c r="L119" s="29"/>
    </row>
    <row r="120" spans="2:63" s="1" customFormat="1" ht="6.95" customHeight="1">
      <c r="B120" s="29"/>
      <c r="L120" s="29"/>
    </row>
    <row r="121" spans="2:63" s="1" customFormat="1" ht="12" customHeight="1">
      <c r="B121" s="29"/>
      <c r="C121" s="23" t="s">
        <v>19</v>
      </c>
      <c r="F121" s="21" t="str">
        <f>F12</f>
        <v xml:space="preserve"> </v>
      </c>
      <c r="I121" s="23" t="s">
        <v>21</v>
      </c>
      <c r="J121" s="52">
        <f>IF(J12="","",J12)</f>
        <v>45128</v>
      </c>
      <c r="L121" s="29"/>
    </row>
    <row r="122" spans="2:63" s="1" customFormat="1" ht="6.95" customHeight="1">
      <c r="B122" s="29"/>
      <c r="L122" s="29"/>
    </row>
    <row r="123" spans="2:63" s="1" customFormat="1" ht="40.15" customHeight="1">
      <c r="B123" s="29"/>
      <c r="C123" s="23" t="s">
        <v>22</v>
      </c>
      <c r="F123" s="21" t="str">
        <f>E15</f>
        <v>Robert Zsóri SHR, 980 46 Gemerská Panica 25</v>
      </c>
      <c r="I123" s="23" t="s">
        <v>28</v>
      </c>
      <c r="J123" s="26" t="str">
        <f>E21</f>
        <v>COMBA s.r.o., Špitálska 41, 054 01 Levoča</v>
      </c>
      <c r="L123" s="29"/>
    </row>
    <row r="124" spans="2:63" s="1" customFormat="1" ht="15.2" customHeight="1">
      <c r="B124" s="29"/>
      <c r="C124" s="23" t="s">
        <v>26</v>
      </c>
      <c r="F124" s="21" t="str">
        <f>IF(E18="","",E18)</f>
        <v>Vyplň údaj</v>
      </c>
      <c r="I124" s="23" t="s">
        <v>31</v>
      </c>
      <c r="J124" s="26" t="str">
        <f>E24</f>
        <v>Ing. Štefan Comba</v>
      </c>
      <c r="L124" s="29"/>
    </row>
    <row r="125" spans="2:63" s="1" customFormat="1" ht="10.35" customHeight="1">
      <c r="B125" s="29"/>
      <c r="L125" s="29"/>
    </row>
    <row r="126" spans="2:63" s="10" customFormat="1" ht="29.25" customHeight="1">
      <c r="B126" s="124"/>
      <c r="C126" s="125" t="s">
        <v>119</v>
      </c>
      <c r="D126" s="126" t="s">
        <v>61</v>
      </c>
      <c r="E126" s="126" t="s">
        <v>57</v>
      </c>
      <c r="F126" s="126" t="s">
        <v>58</v>
      </c>
      <c r="G126" s="126" t="s">
        <v>120</v>
      </c>
      <c r="H126" s="126" t="s">
        <v>121</v>
      </c>
      <c r="I126" s="126" t="s">
        <v>122</v>
      </c>
      <c r="J126" s="127" t="s">
        <v>104</v>
      </c>
      <c r="K126" s="128" t="s">
        <v>123</v>
      </c>
      <c r="L126" s="124"/>
      <c r="M126" s="59" t="s">
        <v>1</v>
      </c>
      <c r="N126" s="60" t="s">
        <v>40</v>
      </c>
      <c r="O126" s="60" t="s">
        <v>124</v>
      </c>
      <c r="P126" s="60" t="s">
        <v>125</v>
      </c>
      <c r="Q126" s="60" t="s">
        <v>126</v>
      </c>
      <c r="R126" s="60" t="s">
        <v>127</v>
      </c>
      <c r="S126" s="60" t="s">
        <v>128</v>
      </c>
      <c r="T126" s="61" t="s">
        <v>129</v>
      </c>
    </row>
    <row r="127" spans="2:63" s="1" customFormat="1" ht="22.9" customHeight="1">
      <c r="B127" s="29"/>
      <c r="C127" s="64" t="s">
        <v>105</v>
      </c>
      <c r="J127" s="129">
        <f>BK127</f>
        <v>0</v>
      </c>
      <c r="L127" s="29"/>
      <c r="M127" s="62"/>
      <c r="N127" s="53"/>
      <c r="O127" s="53"/>
      <c r="P127" s="130">
        <f>P128+P159</f>
        <v>0</v>
      </c>
      <c r="Q127" s="53"/>
      <c r="R127" s="130">
        <f>R128+R159</f>
        <v>676.48667729859994</v>
      </c>
      <c r="S127" s="53"/>
      <c r="T127" s="131">
        <f>T128+T159</f>
        <v>12.0015</v>
      </c>
      <c r="AT127" s="13" t="s">
        <v>75</v>
      </c>
      <c r="AU127" s="13" t="s">
        <v>106</v>
      </c>
      <c r="BK127" s="132">
        <f>BK128+BK159</f>
        <v>0</v>
      </c>
    </row>
    <row r="128" spans="2:63" s="11" customFormat="1" ht="25.9" customHeight="1">
      <c r="B128" s="133"/>
      <c r="D128" s="134" t="s">
        <v>75</v>
      </c>
      <c r="E128" s="135" t="s">
        <v>130</v>
      </c>
      <c r="F128" s="135" t="s">
        <v>131</v>
      </c>
      <c r="I128" s="136"/>
      <c r="J128" s="137">
        <f>BK128</f>
        <v>0</v>
      </c>
      <c r="L128" s="133"/>
      <c r="M128" s="138"/>
      <c r="P128" s="139">
        <f>P129+P132+P135+P144+P157</f>
        <v>0</v>
      </c>
      <c r="R128" s="139">
        <f>R129+R132+R135+R144+R157</f>
        <v>666.12196895479997</v>
      </c>
      <c r="T128" s="140">
        <f>T129+T132+T135+T144+T157</f>
        <v>12.0015</v>
      </c>
      <c r="AR128" s="134" t="s">
        <v>84</v>
      </c>
      <c r="AT128" s="141" t="s">
        <v>75</v>
      </c>
      <c r="AU128" s="141" t="s">
        <v>76</v>
      </c>
      <c r="AY128" s="134" t="s">
        <v>132</v>
      </c>
      <c r="BK128" s="142">
        <f>BK129+BK132+BK135+BK144+BK157</f>
        <v>0</v>
      </c>
    </row>
    <row r="129" spans="2:65" s="11" customFormat="1" ht="22.9" customHeight="1">
      <c r="B129" s="133"/>
      <c r="D129" s="134" t="s">
        <v>75</v>
      </c>
      <c r="E129" s="143" t="s">
        <v>84</v>
      </c>
      <c r="F129" s="143" t="s">
        <v>133</v>
      </c>
      <c r="I129" s="136"/>
      <c r="J129" s="144">
        <f>BK129</f>
        <v>0</v>
      </c>
      <c r="L129" s="133"/>
      <c r="M129" s="138"/>
      <c r="P129" s="139">
        <f>SUM(P130:P131)</f>
        <v>0</v>
      </c>
      <c r="R129" s="139">
        <f>SUM(R130:R131)</f>
        <v>0</v>
      </c>
      <c r="T129" s="140">
        <f>SUM(T130:T131)</f>
        <v>0</v>
      </c>
      <c r="AR129" s="134" t="s">
        <v>84</v>
      </c>
      <c r="AT129" s="141" t="s">
        <v>75</v>
      </c>
      <c r="AU129" s="141" t="s">
        <v>84</v>
      </c>
      <c r="AY129" s="134" t="s">
        <v>132</v>
      </c>
      <c r="BK129" s="142">
        <f>SUM(BK130:BK131)</f>
        <v>0</v>
      </c>
    </row>
    <row r="130" spans="2:65" s="1" customFormat="1" ht="33" customHeight="1">
      <c r="B130" s="145"/>
      <c r="C130" s="146" t="s">
        <v>84</v>
      </c>
      <c r="D130" s="146" t="s">
        <v>134</v>
      </c>
      <c r="E130" s="147" t="s">
        <v>135</v>
      </c>
      <c r="F130" s="148" t="s">
        <v>136</v>
      </c>
      <c r="G130" s="149" t="s">
        <v>137</v>
      </c>
      <c r="H130" s="150">
        <v>51.6</v>
      </c>
      <c r="I130" s="151"/>
      <c r="J130" s="152">
        <f>ROUND(I130*H130,2)</f>
        <v>0</v>
      </c>
      <c r="K130" s="153"/>
      <c r="L130" s="29"/>
      <c r="M130" s="154" t="s">
        <v>1</v>
      </c>
      <c r="N130" s="155" t="s">
        <v>42</v>
      </c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AR130" s="158" t="s">
        <v>138</v>
      </c>
      <c r="AT130" s="158" t="s">
        <v>134</v>
      </c>
      <c r="AU130" s="158" t="s">
        <v>139</v>
      </c>
      <c r="AY130" s="13" t="s">
        <v>132</v>
      </c>
      <c r="BE130" s="92">
        <f>IF(N130="základná",J130,0)</f>
        <v>0</v>
      </c>
      <c r="BF130" s="92">
        <f>IF(N130="znížená",J130,0)</f>
        <v>0</v>
      </c>
      <c r="BG130" s="92">
        <f>IF(N130="zákl. prenesená",J130,0)</f>
        <v>0</v>
      </c>
      <c r="BH130" s="92">
        <f>IF(N130="zníž. prenesená",J130,0)</f>
        <v>0</v>
      </c>
      <c r="BI130" s="92">
        <f>IF(N130="nulová",J130,0)</f>
        <v>0</v>
      </c>
      <c r="BJ130" s="13" t="s">
        <v>139</v>
      </c>
      <c r="BK130" s="92">
        <f>ROUND(I130*H130,2)</f>
        <v>0</v>
      </c>
      <c r="BL130" s="13" t="s">
        <v>138</v>
      </c>
      <c r="BM130" s="158" t="s">
        <v>140</v>
      </c>
    </row>
    <row r="131" spans="2:65" s="1" customFormat="1" ht="24.2" customHeight="1">
      <c r="B131" s="145"/>
      <c r="C131" s="146" t="s">
        <v>139</v>
      </c>
      <c r="D131" s="146" t="s">
        <v>134</v>
      </c>
      <c r="E131" s="147" t="s">
        <v>141</v>
      </c>
      <c r="F131" s="148" t="s">
        <v>142</v>
      </c>
      <c r="G131" s="149" t="s">
        <v>137</v>
      </c>
      <c r="H131" s="150">
        <v>14.5</v>
      </c>
      <c r="I131" s="151"/>
      <c r="J131" s="152">
        <f>ROUND(I131*H131,2)</f>
        <v>0</v>
      </c>
      <c r="K131" s="153"/>
      <c r="L131" s="29"/>
      <c r="M131" s="154" t="s">
        <v>1</v>
      </c>
      <c r="N131" s="155" t="s">
        <v>42</v>
      </c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AR131" s="158" t="s">
        <v>138</v>
      </c>
      <c r="AT131" s="158" t="s">
        <v>134</v>
      </c>
      <c r="AU131" s="158" t="s">
        <v>139</v>
      </c>
      <c r="AY131" s="13" t="s">
        <v>132</v>
      </c>
      <c r="BE131" s="92">
        <f>IF(N131="základná",J131,0)</f>
        <v>0</v>
      </c>
      <c r="BF131" s="92">
        <f>IF(N131="znížená",J131,0)</f>
        <v>0</v>
      </c>
      <c r="BG131" s="92">
        <f>IF(N131="zákl. prenesená",J131,0)</f>
        <v>0</v>
      </c>
      <c r="BH131" s="92">
        <f>IF(N131="zníž. prenesená",J131,0)</f>
        <v>0</v>
      </c>
      <c r="BI131" s="92">
        <f>IF(N131="nulová",J131,0)</f>
        <v>0</v>
      </c>
      <c r="BJ131" s="13" t="s">
        <v>139</v>
      </c>
      <c r="BK131" s="92">
        <f>ROUND(I131*H131,2)</f>
        <v>0</v>
      </c>
      <c r="BL131" s="13" t="s">
        <v>138</v>
      </c>
      <c r="BM131" s="158" t="s">
        <v>143</v>
      </c>
    </row>
    <row r="132" spans="2:65" s="11" customFormat="1" ht="22.9" customHeight="1">
      <c r="B132" s="133"/>
      <c r="D132" s="134" t="s">
        <v>75</v>
      </c>
      <c r="E132" s="143" t="s">
        <v>139</v>
      </c>
      <c r="F132" s="143" t="s">
        <v>144</v>
      </c>
      <c r="I132" s="136"/>
      <c r="J132" s="144">
        <f>BK132</f>
        <v>0</v>
      </c>
      <c r="L132" s="133"/>
      <c r="M132" s="138"/>
      <c r="P132" s="139">
        <f>SUM(P133:P134)</f>
        <v>0</v>
      </c>
      <c r="R132" s="139">
        <f>SUM(R133:R134)</f>
        <v>342.28040559999999</v>
      </c>
      <c r="T132" s="140">
        <f>SUM(T133:T134)</f>
        <v>0</v>
      </c>
      <c r="AR132" s="134" t="s">
        <v>84</v>
      </c>
      <c r="AT132" s="141" t="s">
        <v>75</v>
      </c>
      <c r="AU132" s="141" t="s">
        <v>84</v>
      </c>
      <c r="AY132" s="134" t="s">
        <v>132</v>
      </c>
      <c r="BK132" s="142">
        <f>SUM(BK133:BK134)</f>
        <v>0</v>
      </c>
    </row>
    <row r="133" spans="2:65" s="1" customFormat="1" ht="24.2" customHeight="1">
      <c r="B133" s="145"/>
      <c r="C133" s="146" t="s">
        <v>145</v>
      </c>
      <c r="D133" s="146" t="s">
        <v>134</v>
      </c>
      <c r="E133" s="147" t="s">
        <v>146</v>
      </c>
      <c r="F133" s="148" t="s">
        <v>147</v>
      </c>
      <c r="G133" s="149" t="s">
        <v>137</v>
      </c>
      <c r="H133" s="150">
        <v>116.1</v>
      </c>
      <c r="I133" s="151"/>
      <c r="J133" s="152">
        <f>ROUND(I133*H133,2)</f>
        <v>0</v>
      </c>
      <c r="K133" s="153"/>
      <c r="L133" s="29"/>
      <c r="M133" s="154" t="s">
        <v>1</v>
      </c>
      <c r="N133" s="155" t="s">
        <v>42</v>
      </c>
      <c r="P133" s="156">
        <f>O133*H133</f>
        <v>0</v>
      </c>
      <c r="Q133" s="156">
        <v>2.6640000000000001</v>
      </c>
      <c r="R133" s="156">
        <f>Q133*H133</f>
        <v>309.29039999999998</v>
      </c>
      <c r="S133" s="156">
        <v>0</v>
      </c>
      <c r="T133" s="157">
        <f>S133*H133</f>
        <v>0</v>
      </c>
      <c r="AR133" s="158" t="s">
        <v>138</v>
      </c>
      <c r="AT133" s="158" t="s">
        <v>134</v>
      </c>
      <c r="AU133" s="158" t="s">
        <v>139</v>
      </c>
      <c r="AY133" s="13" t="s">
        <v>132</v>
      </c>
      <c r="BE133" s="92">
        <f>IF(N133="základná",J133,0)</f>
        <v>0</v>
      </c>
      <c r="BF133" s="92">
        <f>IF(N133="znížená",J133,0)</f>
        <v>0</v>
      </c>
      <c r="BG133" s="92">
        <f>IF(N133="zákl. prenesená",J133,0)</f>
        <v>0</v>
      </c>
      <c r="BH133" s="92">
        <f>IF(N133="zníž. prenesená",J133,0)</f>
        <v>0</v>
      </c>
      <c r="BI133" s="92">
        <f>IF(N133="nulová",J133,0)</f>
        <v>0</v>
      </c>
      <c r="BJ133" s="13" t="s">
        <v>139</v>
      </c>
      <c r="BK133" s="92">
        <f>ROUND(I133*H133,2)</f>
        <v>0</v>
      </c>
      <c r="BL133" s="13" t="s">
        <v>138</v>
      </c>
      <c r="BM133" s="158" t="s">
        <v>148</v>
      </c>
    </row>
    <row r="134" spans="2:65" s="1" customFormat="1" ht="24.2" customHeight="1">
      <c r="B134" s="145"/>
      <c r="C134" s="146" t="s">
        <v>138</v>
      </c>
      <c r="D134" s="146" t="s">
        <v>134</v>
      </c>
      <c r="E134" s="147" t="s">
        <v>149</v>
      </c>
      <c r="F134" s="148" t="s">
        <v>150</v>
      </c>
      <c r="G134" s="149" t="s">
        <v>137</v>
      </c>
      <c r="H134" s="150">
        <v>14.5</v>
      </c>
      <c r="I134" s="151"/>
      <c r="J134" s="152">
        <f>ROUND(I134*H134,2)</f>
        <v>0</v>
      </c>
      <c r="K134" s="153"/>
      <c r="L134" s="29"/>
      <c r="M134" s="154" t="s">
        <v>1</v>
      </c>
      <c r="N134" s="155" t="s">
        <v>42</v>
      </c>
      <c r="P134" s="156">
        <f>O134*H134</f>
        <v>0</v>
      </c>
      <c r="Q134" s="156">
        <v>2.2751728</v>
      </c>
      <c r="R134" s="156">
        <f>Q134*H134</f>
        <v>32.990005600000003</v>
      </c>
      <c r="S134" s="156">
        <v>0</v>
      </c>
      <c r="T134" s="157">
        <f>S134*H134</f>
        <v>0</v>
      </c>
      <c r="AR134" s="158" t="s">
        <v>138</v>
      </c>
      <c r="AT134" s="158" t="s">
        <v>134</v>
      </c>
      <c r="AU134" s="158" t="s">
        <v>139</v>
      </c>
      <c r="AY134" s="13" t="s">
        <v>132</v>
      </c>
      <c r="BE134" s="92">
        <f>IF(N134="základná",J134,0)</f>
        <v>0</v>
      </c>
      <c r="BF134" s="92">
        <f>IF(N134="znížená",J134,0)</f>
        <v>0</v>
      </c>
      <c r="BG134" s="92">
        <f>IF(N134="zákl. prenesená",J134,0)</f>
        <v>0</v>
      </c>
      <c r="BH134" s="92">
        <f>IF(N134="zníž. prenesená",J134,0)</f>
        <v>0</v>
      </c>
      <c r="BI134" s="92">
        <f>IF(N134="nulová",J134,0)</f>
        <v>0</v>
      </c>
      <c r="BJ134" s="13" t="s">
        <v>139</v>
      </c>
      <c r="BK134" s="92">
        <f>ROUND(I134*H134,2)</f>
        <v>0</v>
      </c>
      <c r="BL134" s="13" t="s">
        <v>138</v>
      </c>
      <c r="BM134" s="158" t="s">
        <v>151</v>
      </c>
    </row>
    <row r="135" spans="2:65" s="11" customFormat="1" ht="22.9" customHeight="1">
      <c r="B135" s="133"/>
      <c r="D135" s="134" t="s">
        <v>75</v>
      </c>
      <c r="E135" s="143" t="s">
        <v>152</v>
      </c>
      <c r="F135" s="143" t="s">
        <v>153</v>
      </c>
      <c r="I135" s="136"/>
      <c r="J135" s="144">
        <f>BK135</f>
        <v>0</v>
      </c>
      <c r="L135" s="133"/>
      <c r="M135" s="138"/>
      <c r="P135" s="139">
        <f>SUM(P136:P143)</f>
        <v>0</v>
      </c>
      <c r="R135" s="139">
        <f>SUM(R136:R143)</f>
        <v>118.63913045999999</v>
      </c>
      <c r="T135" s="140">
        <f>SUM(T136:T143)</f>
        <v>0</v>
      </c>
      <c r="AR135" s="134" t="s">
        <v>84</v>
      </c>
      <c r="AT135" s="141" t="s">
        <v>75</v>
      </c>
      <c r="AU135" s="141" t="s">
        <v>84</v>
      </c>
      <c r="AY135" s="134" t="s">
        <v>132</v>
      </c>
      <c r="BK135" s="142">
        <f>SUM(BK136:BK143)</f>
        <v>0</v>
      </c>
    </row>
    <row r="136" spans="2:65" s="1" customFormat="1" ht="24.2" customHeight="1">
      <c r="B136" s="145"/>
      <c r="C136" s="146" t="s">
        <v>154</v>
      </c>
      <c r="D136" s="146" t="s">
        <v>134</v>
      </c>
      <c r="E136" s="147" t="s">
        <v>155</v>
      </c>
      <c r="F136" s="148" t="s">
        <v>156</v>
      </c>
      <c r="G136" s="149" t="s">
        <v>157</v>
      </c>
      <c r="H136" s="150">
        <v>12.18</v>
      </c>
      <c r="I136" s="151"/>
      <c r="J136" s="152">
        <f t="shared" ref="J136:J143" si="0">ROUND(I136*H136,2)</f>
        <v>0</v>
      </c>
      <c r="K136" s="153"/>
      <c r="L136" s="29"/>
      <c r="M136" s="154" t="s">
        <v>1</v>
      </c>
      <c r="N136" s="155" t="s">
        <v>42</v>
      </c>
      <c r="P136" s="156">
        <f t="shared" ref="P136:P143" si="1">O136*H136</f>
        <v>0</v>
      </c>
      <c r="Q136" s="156">
        <v>3.7555999999999999E-2</v>
      </c>
      <c r="R136" s="156">
        <f t="shared" ref="R136:R143" si="2">Q136*H136</f>
        <v>0.45743207999999996</v>
      </c>
      <c r="S136" s="156">
        <v>0</v>
      </c>
      <c r="T136" s="157">
        <f t="shared" ref="T136:T143" si="3">S136*H136</f>
        <v>0</v>
      </c>
      <c r="AR136" s="158" t="s">
        <v>138</v>
      </c>
      <c r="AT136" s="158" t="s">
        <v>134</v>
      </c>
      <c r="AU136" s="158" t="s">
        <v>139</v>
      </c>
      <c r="AY136" s="13" t="s">
        <v>132</v>
      </c>
      <c r="BE136" s="92">
        <f t="shared" ref="BE136:BE143" si="4">IF(N136="základná",J136,0)</f>
        <v>0</v>
      </c>
      <c r="BF136" s="92">
        <f t="shared" ref="BF136:BF143" si="5">IF(N136="znížená",J136,0)</f>
        <v>0</v>
      </c>
      <c r="BG136" s="92">
        <f t="shared" ref="BG136:BG143" si="6">IF(N136="zákl. prenesená",J136,0)</f>
        <v>0</v>
      </c>
      <c r="BH136" s="92">
        <f t="shared" ref="BH136:BH143" si="7">IF(N136="zníž. prenesená",J136,0)</f>
        <v>0</v>
      </c>
      <c r="BI136" s="92">
        <f t="shared" ref="BI136:BI143" si="8">IF(N136="nulová",J136,0)</f>
        <v>0</v>
      </c>
      <c r="BJ136" s="13" t="s">
        <v>139</v>
      </c>
      <c r="BK136" s="92">
        <f t="shared" ref="BK136:BK143" si="9">ROUND(I136*H136,2)</f>
        <v>0</v>
      </c>
      <c r="BL136" s="13" t="s">
        <v>138</v>
      </c>
      <c r="BM136" s="158" t="s">
        <v>158</v>
      </c>
    </row>
    <row r="137" spans="2:65" s="1" customFormat="1" ht="16.5" customHeight="1">
      <c r="B137" s="145"/>
      <c r="C137" s="146" t="s">
        <v>152</v>
      </c>
      <c r="D137" s="146" t="s">
        <v>134</v>
      </c>
      <c r="E137" s="147" t="s">
        <v>159</v>
      </c>
      <c r="F137" s="148" t="s">
        <v>160</v>
      </c>
      <c r="G137" s="149" t="s">
        <v>157</v>
      </c>
      <c r="H137" s="150">
        <v>97.6</v>
      </c>
      <c r="I137" s="151"/>
      <c r="J137" s="152">
        <f t="shared" si="0"/>
        <v>0</v>
      </c>
      <c r="K137" s="153"/>
      <c r="L137" s="29"/>
      <c r="M137" s="154" t="s">
        <v>1</v>
      </c>
      <c r="N137" s="155" t="s">
        <v>42</v>
      </c>
      <c r="P137" s="156">
        <f t="shared" si="1"/>
        <v>0</v>
      </c>
      <c r="Q137" s="156">
        <v>1.3650000000000001E-2</v>
      </c>
      <c r="R137" s="156">
        <f t="shared" si="2"/>
        <v>1.3322400000000001</v>
      </c>
      <c r="S137" s="156">
        <v>0</v>
      </c>
      <c r="T137" s="157">
        <f t="shared" si="3"/>
        <v>0</v>
      </c>
      <c r="AR137" s="158" t="s">
        <v>138</v>
      </c>
      <c r="AT137" s="158" t="s">
        <v>134</v>
      </c>
      <c r="AU137" s="158" t="s">
        <v>139</v>
      </c>
      <c r="AY137" s="13" t="s">
        <v>132</v>
      </c>
      <c r="BE137" s="92">
        <f t="shared" si="4"/>
        <v>0</v>
      </c>
      <c r="BF137" s="92">
        <f t="shared" si="5"/>
        <v>0</v>
      </c>
      <c r="BG137" s="92">
        <f t="shared" si="6"/>
        <v>0</v>
      </c>
      <c r="BH137" s="92">
        <f t="shared" si="7"/>
        <v>0</v>
      </c>
      <c r="BI137" s="92">
        <f t="shared" si="8"/>
        <v>0</v>
      </c>
      <c r="BJ137" s="13" t="s">
        <v>139</v>
      </c>
      <c r="BK137" s="92">
        <f t="shared" si="9"/>
        <v>0</v>
      </c>
      <c r="BL137" s="13" t="s">
        <v>138</v>
      </c>
      <c r="BM137" s="158" t="s">
        <v>161</v>
      </c>
    </row>
    <row r="138" spans="2:65" s="1" customFormat="1" ht="24.2" customHeight="1">
      <c r="B138" s="145"/>
      <c r="C138" s="146" t="s">
        <v>162</v>
      </c>
      <c r="D138" s="146" t="s">
        <v>134</v>
      </c>
      <c r="E138" s="147" t="s">
        <v>163</v>
      </c>
      <c r="F138" s="148" t="s">
        <v>164</v>
      </c>
      <c r="G138" s="149" t="s">
        <v>157</v>
      </c>
      <c r="H138" s="150">
        <v>97.6</v>
      </c>
      <c r="I138" s="151"/>
      <c r="J138" s="152">
        <f t="shared" si="0"/>
        <v>0</v>
      </c>
      <c r="K138" s="153"/>
      <c r="L138" s="29"/>
      <c r="M138" s="154" t="s">
        <v>1</v>
      </c>
      <c r="N138" s="155" t="s">
        <v>42</v>
      </c>
      <c r="P138" s="156">
        <f t="shared" si="1"/>
        <v>0</v>
      </c>
      <c r="Q138" s="156">
        <v>4.3049999999999998E-3</v>
      </c>
      <c r="R138" s="156">
        <f t="shared" si="2"/>
        <v>0.42016799999999993</v>
      </c>
      <c r="S138" s="156">
        <v>0</v>
      </c>
      <c r="T138" s="157">
        <f t="shared" si="3"/>
        <v>0</v>
      </c>
      <c r="AR138" s="158" t="s">
        <v>138</v>
      </c>
      <c r="AT138" s="158" t="s">
        <v>134</v>
      </c>
      <c r="AU138" s="158" t="s">
        <v>139</v>
      </c>
      <c r="AY138" s="13" t="s">
        <v>132</v>
      </c>
      <c r="BE138" s="92">
        <f t="shared" si="4"/>
        <v>0</v>
      </c>
      <c r="BF138" s="92">
        <f t="shared" si="5"/>
        <v>0</v>
      </c>
      <c r="BG138" s="92">
        <f t="shared" si="6"/>
        <v>0</v>
      </c>
      <c r="BH138" s="92">
        <f t="shared" si="7"/>
        <v>0</v>
      </c>
      <c r="BI138" s="92">
        <f t="shared" si="8"/>
        <v>0</v>
      </c>
      <c r="BJ138" s="13" t="s">
        <v>139</v>
      </c>
      <c r="BK138" s="92">
        <f t="shared" si="9"/>
        <v>0</v>
      </c>
      <c r="BL138" s="13" t="s">
        <v>138</v>
      </c>
      <c r="BM138" s="158" t="s">
        <v>165</v>
      </c>
    </row>
    <row r="139" spans="2:65" s="1" customFormat="1" ht="24.2" customHeight="1">
      <c r="B139" s="145"/>
      <c r="C139" s="146" t="s">
        <v>166</v>
      </c>
      <c r="D139" s="146" t="s">
        <v>134</v>
      </c>
      <c r="E139" s="147" t="s">
        <v>167</v>
      </c>
      <c r="F139" s="148" t="s">
        <v>168</v>
      </c>
      <c r="G139" s="149" t="s">
        <v>157</v>
      </c>
      <c r="H139" s="150">
        <v>97.6</v>
      </c>
      <c r="I139" s="151"/>
      <c r="J139" s="152">
        <f t="shared" si="0"/>
        <v>0</v>
      </c>
      <c r="K139" s="153"/>
      <c r="L139" s="29"/>
      <c r="M139" s="154" t="s">
        <v>1</v>
      </c>
      <c r="N139" s="155" t="s">
        <v>42</v>
      </c>
      <c r="P139" s="156">
        <f t="shared" si="1"/>
        <v>0</v>
      </c>
      <c r="Q139" s="156">
        <v>2.3625E-2</v>
      </c>
      <c r="R139" s="156">
        <f t="shared" si="2"/>
        <v>2.3058000000000001</v>
      </c>
      <c r="S139" s="156">
        <v>0</v>
      </c>
      <c r="T139" s="157">
        <f t="shared" si="3"/>
        <v>0</v>
      </c>
      <c r="AR139" s="158" t="s">
        <v>138</v>
      </c>
      <c r="AT139" s="158" t="s">
        <v>134</v>
      </c>
      <c r="AU139" s="158" t="s">
        <v>139</v>
      </c>
      <c r="AY139" s="13" t="s">
        <v>132</v>
      </c>
      <c r="BE139" s="92">
        <f t="shared" si="4"/>
        <v>0</v>
      </c>
      <c r="BF139" s="92">
        <f t="shared" si="5"/>
        <v>0</v>
      </c>
      <c r="BG139" s="92">
        <f t="shared" si="6"/>
        <v>0</v>
      </c>
      <c r="BH139" s="92">
        <f t="shared" si="7"/>
        <v>0</v>
      </c>
      <c r="BI139" s="92">
        <f t="shared" si="8"/>
        <v>0</v>
      </c>
      <c r="BJ139" s="13" t="s">
        <v>139</v>
      </c>
      <c r="BK139" s="92">
        <f t="shared" si="9"/>
        <v>0</v>
      </c>
      <c r="BL139" s="13" t="s">
        <v>138</v>
      </c>
      <c r="BM139" s="158" t="s">
        <v>169</v>
      </c>
    </row>
    <row r="140" spans="2:65" s="1" customFormat="1" ht="24.2" customHeight="1">
      <c r="B140" s="145"/>
      <c r="C140" s="146" t="s">
        <v>170</v>
      </c>
      <c r="D140" s="146" t="s">
        <v>134</v>
      </c>
      <c r="E140" s="147" t="s">
        <v>171</v>
      </c>
      <c r="F140" s="148" t="s">
        <v>172</v>
      </c>
      <c r="G140" s="149" t="s">
        <v>137</v>
      </c>
      <c r="H140" s="150">
        <v>51.6</v>
      </c>
      <c r="I140" s="151"/>
      <c r="J140" s="152">
        <f t="shared" si="0"/>
        <v>0</v>
      </c>
      <c r="K140" s="153"/>
      <c r="L140" s="29"/>
      <c r="M140" s="154" t="s">
        <v>1</v>
      </c>
      <c r="N140" s="155" t="s">
        <v>42</v>
      </c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AR140" s="158" t="s">
        <v>138</v>
      </c>
      <c r="AT140" s="158" t="s">
        <v>134</v>
      </c>
      <c r="AU140" s="158" t="s">
        <v>139</v>
      </c>
      <c r="AY140" s="13" t="s">
        <v>132</v>
      </c>
      <c r="BE140" s="92">
        <f t="shared" si="4"/>
        <v>0</v>
      </c>
      <c r="BF140" s="92">
        <f t="shared" si="5"/>
        <v>0</v>
      </c>
      <c r="BG140" s="92">
        <f t="shared" si="6"/>
        <v>0</v>
      </c>
      <c r="BH140" s="92">
        <f t="shared" si="7"/>
        <v>0</v>
      </c>
      <c r="BI140" s="92">
        <f t="shared" si="8"/>
        <v>0</v>
      </c>
      <c r="BJ140" s="13" t="s">
        <v>139</v>
      </c>
      <c r="BK140" s="92">
        <f t="shared" si="9"/>
        <v>0</v>
      </c>
      <c r="BL140" s="13" t="s">
        <v>138</v>
      </c>
      <c r="BM140" s="158" t="s">
        <v>173</v>
      </c>
    </row>
    <row r="141" spans="2:65" s="1" customFormat="1" ht="24.2" customHeight="1">
      <c r="B141" s="145"/>
      <c r="C141" s="159" t="s">
        <v>174</v>
      </c>
      <c r="D141" s="159" t="s">
        <v>175</v>
      </c>
      <c r="E141" s="160" t="s">
        <v>176</v>
      </c>
      <c r="F141" s="161" t="s">
        <v>177</v>
      </c>
      <c r="G141" s="162" t="s">
        <v>137</v>
      </c>
      <c r="H141" s="163">
        <v>52.116</v>
      </c>
      <c r="I141" s="164"/>
      <c r="J141" s="165">
        <f t="shared" si="0"/>
        <v>0</v>
      </c>
      <c r="K141" s="166"/>
      <c r="L141" s="167"/>
      <c r="M141" s="168" t="s">
        <v>1</v>
      </c>
      <c r="N141" s="169" t="s">
        <v>42</v>
      </c>
      <c r="P141" s="156">
        <f t="shared" si="1"/>
        <v>0</v>
      </c>
      <c r="Q141" s="156">
        <v>2.1723499999999998</v>
      </c>
      <c r="R141" s="156">
        <f t="shared" si="2"/>
        <v>113.21419259999999</v>
      </c>
      <c r="S141" s="156">
        <v>0</v>
      </c>
      <c r="T141" s="157">
        <f t="shared" si="3"/>
        <v>0</v>
      </c>
      <c r="AR141" s="158" t="s">
        <v>166</v>
      </c>
      <c r="AT141" s="158" t="s">
        <v>175</v>
      </c>
      <c r="AU141" s="158" t="s">
        <v>139</v>
      </c>
      <c r="AY141" s="13" t="s">
        <v>132</v>
      </c>
      <c r="BE141" s="92">
        <f t="shared" si="4"/>
        <v>0</v>
      </c>
      <c r="BF141" s="92">
        <f t="shared" si="5"/>
        <v>0</v>
      </c>
      <c r="BG141" s="92">
        <f t="shared" si="6"/>
        <v>0</v>
      </c>
      <c r="BH141" s="92">
        <f t="shared" si="7"/>
        <v>0</v>
      </c>
      <c r="BI141" s="92">
        <f t="shared" si="8"/>
        <v>0</v>
      </c>
      <c r="BJ141" s="13" t="s">
        <v>139</v>
      </c>
      <c r="BK141" s="92">
        <f t="shared" si="9"/>
        <v>0</v>
      </c>
      <c r="BL141" s="13" t="s">
        <v>138</v>
      </c>
      <c r="BM141" s="158" t="s">
        <v>178</v>
      </c>
    </row>
    <row r="142" spans="2:65" s="1" customFormat="1" ht="33" customHeight="1">
      <c r="B142" s="145"/>
      <c r="C142" s="146" t="s">
        <v>179</v>
      </c>
      <c r="D142" s="146" t="s">
        <v>134</v>
      </c>
      <c r="E142" s="147" t="s">
        <v>180</v>
      </c>
      <c r="F142" s="148" t="s">
        <v>181</v>
      </c>
      <c r="G142" s="149" t="s">
        <v>137</v>
      </c>
      <c r="H142" s="150">
        <v>61</v>
      </c>
      <c r="I142" s="151"/>
      <c r="J142" s="152">
        <f t="shared" si="0"/>
        <v>0</v>
      </c>
      <c r="K142" s="153"/>
      <c r="L142" s="29"/>
      <c r="M142" s="154" t="s">
        <v>1</v>
      </c>
      <c r="N142" s="155" t="s">
        <v>42</v>
      </c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AR142" s="158" t="s">
        <v>138</v>
      </c>
      <c r="AT142" s="158" t="s">
        <v>134</v>
      </c>
      <c r="AU142" s="158" t="s">
        <v>139</v>
      </c>
      <c r="AY142" s="13" t="s">
        <v>132</v>
      </c>
      <c r="BE142" s="92">
        <f t="shared" si="4"/>
        <v>0</v>
      </c>
      <c r="BF142" s="92">
        <f t="shared" si="5"/>
        <v>0</v>
      </c>
      <c r="BG142" s="92">
        <f t="shared" si="6"/>
        <v>0</v>
      </c>
      <c r="BH142" s="92">
        <f t="shared" si="7"/>
        <v>0</v>
      </c>
      <c r="BI142" s="92">
        <f t="shared" si="8"/>
        <v>0</v>
      </c>
      <c r="BJ142" s="13" t="s">
        <v>139</v>
      </c>
      <c r="BK142" s="92">
        <f t="shared" si="9"/>
        <v>0</v>
      </c>
      <c r="BL142" s="13" t="s">
        <v>138</v>
      </c>
      <c r="BM142" s="158" t="s">
        <v>182</v>
      </c>
    </row>
    <row r="143" spans="2:65" s="1" customFormat="1" ht="33" customHeight="1">
      <c r="B143" s="145"/>
      <c r="C143" s="146" t="s">
        <v>183</v>
      </c>
      <c r="D143" s="146" t="s">
        <v>134</v>
      </c>
      <c r="E143" s="147" t="s">
        <v>184</v>
      </c>
      <c r="F143" s="148" t="s">
        <v>185</v>
      </c>
      <c r="G143" s="149" t="s">
        <v>157</v>
      </c>
      <c r="H143" s="150">
        <v>258</v>
      </c>
      <c r="I143" s="151"/>
      <c r="J143" s="152">
        <f t="shared" si="0"/>
        <v>0</v>
      </c>
      <c r="K143" s="153"/>
      <c r="L143" s="29"/>
      <c r="M143" s="154" t="s">
        <v>1</v>
      </c>
      <c r="N143" s="155" t="s">
        <v>42</v>
      </c>
      <c r="P143" s="156">
        <f t="shared" si="1"/>
        <v>0</v>
      </c>
      <c r="Q143" s="156">
        <v>3.52441E-3</v>
      </c>
      <c r="R143" s="156">
        <f t="shared" si="2"/>
        <v>0.90929777999999994</v>
      </c>
      <c r="S143" s="156">
        <v>0</v>
      </c>
      <c r="T143" s="157">
        <f t="shared" si="3"/>
        <v>0</v>
      </c>
      <c r="AR143" s="158" t="s">
        <v>138</v>
      </c>
      <c r="AT143" s="158" t="s">
        <v>134</v>
      </c>
      <c r="AU143" s="158" t="s">
        <v>139</v>
      </c>
      <c r="AY143" s="13" t="s">
        <v>132</v>
      </c>
      <c r="BE143" s="92">
        <f t="shared" si="4"/>
        <v>0</v>
      </c>
      <c r="BF143" s="92">
        <f t="shared" si="5"/>
        <v>0</v>
      </c>
      <c r="BG143" s="92">
        <f t="shared" si="6"/>
        <v>0</v>
      </c>
      <c r="BH143" s="92">
        <f t="shared" si="7"/>
        <v>0</v>
      </c>
      <c r="BI143" s="92">
        <f t="shared" si="8"/>
        <v>0</v>
      </c>
      <c r="BJ143" s="13" t="s">
        <v>139</v>
      </c>
      <c r="BK143" s="92">
        <f t="shared" si="9"/>
        <v>0</v>
      </c>
      <c r="BL143" s="13" t="s">
        <v>138</v>
      </c>
      <c r="BM143" s="158" t="s">
        <v>186</v>
      </c>
    </row>
    <row r="144" spans="2:65" s="11" customFormat="1" ht="22.9" customHeight="1">
      <c r="B144" s="133"/>
      <c r="D144" s="134" t="s">
        <v>75</v>
      </c>
      <c r="E144" s="143" t="s">
        <v>170</v>
      </c>
      <c r="F144" s="143" t="s">
        <v>187</v>
      </c>
      <c r="I144" s="136"/>
      <c r="J144" s="144">
        <f>BK144</f>
        <v>0</v>
      </c>
      <c r="L144" s="133"/>
      <c r="M144" s="138"/>
      <c r="P144" s="139">
        <f>SUM(P145:P156)</f>
        <v>0</v>
      </c>
      <c r="R144" s="139">
        <f>SUM(R145:R156)</f>
        <v>205.20243289480004</v>
      </c>
      <c r="T144" s="140">
        <f>SUM(T145:T156)</f>
        <v>12.0015</v>
      </c>
      <c r="AR144" s="134" t="s">
        <v>84</v>
      </c>
      <c r="AT144" s="141" t="s">
        <v>75</v>
      </c>
      <c r="AU144" s="141" t="s">
        <v>84</v>
      </c>
      <c r="AY144" s="134" t="s">
        <v>132</v>
      </c>
      <c r="BK144" s="142">
        <f>SUM(BK145:BK156)</f>
        <v>0</v>
      </c>
    </row>
    <row r="145" spans="2:65" s="1" customFormat="1" ht="24.2" customHeight="1">
      <c r="B145" s="145"/>
      <c r="C145" s="146" t="s">
        <v>188</v>
      </c>
      <c r="D145" s="146" t="s">
        <v>134</v>
      </c>
      <c r="E145" s="147" t="s">
        <v>189</v>
      </c>
      <c r="F145" s="148" t="s">
        <v>190</v>
      </c>
      <c r="G145" s="149" t="s">
        <v>191</v>
      </c>
      <c r="H145" s="150">
        <v>114</v>
      </c>
      <c r="I145" s="151"/>
      <c r="J145" s="152">
        <f t="shared" ref="J145:J156" si="10">ROUND(I145*H145,2)</f>
        <v>0</v>
      </c>
      <c r="K145" s="153"/>
      <c r="L145" s="29"/>
      <c r="M145" s="154" t="s">
        <v>1</v>
      </c>
      <c r="N145" s="155" t="s">
        <v>42</v>
      </c>
      <c r="P145" s="156">
        <f t="shared" ref="P145:P156" si="11">O145*H145</f>
        <v>0</v>
      </c>
      <c r="Q145" s="156">
        <v>4.1999999999999997E-3</v>
      </c>
      <c r="R145" s="156">
        <f t="shared" ref="R145:R156" si="12">Q145*H145</f>
        <v>0.47879999999999995</v>
      </c>
      <c r="S145" s="156">
        <v>0</v>
      </c>
      <c r="T145" s="157">
        <f t="shared" ref="T145:T156" si="13">S145*H145</f>
        <v>0</v>
      </c>
      <c r="AR145" s="158" t="s">
        <v>138</v>
      </c>
      <c r="AT145" s="158" t="s">
        <v>134</v>
      </c>
      <c r="AU145" s="158" t="s">
        <v>139</v>
      </c>
      <c r="AY145" s="13" t="s">
        <v>132</v>
      </c>
      <c r="BE145" s="92">
        <f t="shared" ref="BE145:BE156" si="14">IF(N145="základná",J145,0)</f>
        <v>0</v>
      </c>
      <c r="BF145" s="92">
        <f t="shared" ref="BF145:BF156" si="15">IF(N145="znížená",J145,0)</f>
        <v>0</v>
      </c>
      <c r="BG145" s="92">
        <f t="shared" ref="BG145:BG156" si="16">IF(N145="zákl. prenesená",J145,0)</f>
        <v>0</v>
      </c>
      <c r="BH145" s="92">
        <f t="shared" ref="BH145:BH156" si="17">IF(N145="zníž. prenesená",J145,0)</f>
        <v>0</v>
      </c>
      <c r="BI145" s="92">
        <f t="shared" ref="BI145:BI156" si="18">IF(N145="nulová",J145,0)</f>
        <v>0</v>
      </c>
      <c r="BJ145" s="13" t="s">
        <v>139</v>
      </c>
      <c r="BK145" s="92">
        <f t="shared" ref="BK145:BK156" si="19">ROUND(I145*H145,2)</f>
        <v>0</v>
      </c>
      <c r="BL145" s="13" t="s">
        <v>138</v>
      </c>
      <c r="BM145" s="158" t="s">
        <v>192</v>
      </c>
    </row>
    <row r="146" spans="2:65" s="1" customFormat="1" ht="24.2" customHeight="1">
      <c r="B146" s="145"/>
      <c r="C146" s="159" t="s">
        <v>193</v>
      </c>
      <c r="D146" s="159" t="s">
        <v>175</v>
      </c>
      <c r="E146" s="160" t="s">
        <v>194</v>
      </c>
      <c r="F146" s="161" t="s">
        <v>195</v>
      </c>
      <c r="G146" s="162" t="s">
        <v>196</v>
      </c>
      <c r="H146" s="163">
        <v>114</v>
      </c>
      <c r="I146" s="164"/>
      <c r="J146" s="165">
        <f t="shared" si="10"/>
        <v>0</v>
      </c>
      <c r="K146" s="166"/>
      <c r="L146" s="167"/>
      <c r="M146" s="168" t="s">
        <v>1</v>
      </c>
      <c r="N146" s="169" t="s">
        <v>42</v>
      </c>
      <c r="P146" s="156">
        <f t="shared" si="11"/>
        <v>0</v>
      </c>
      <c r="Q146" s="156">
        <v>1</v>
      </c>
      <c r="R146" s="156">
        <f t="shared" si="12"/>
        <v>114</v>
      </c>
      <c r="S146" s="156">
        <v>0</v>
      </c>
      <c r="T146" s="157">
        <f t="shared" si="13"/>
        <v>0</v>
      </c>
      <c r="AR146" s="158" t="s">
        <v>166</v>
      </c>
      <c r="AT146" s="158" t="s">
        <v>175</v>
      </c>
      <c r="AU146" s="158" t="s">
        <v>139</v>
      </c>
      <c r="AY146" s="13" t="s">
        <v>132</v>
      </c>
      <c r="BE146" s="92">
        <f t="shared" si="14"/>
        <v>0</v>
      </c>
      <c r="BF146" s="92">
        <f t="shared" si="15"/>
        <v>0</v>
      </c>
      <c r="BG146" s="92">
        <f t="shared" si="16"/>
        <v>0</v>
      </c>
      <c r="BH146" s="92">
        <f t="shared" si="17"/>
        <v>0</v>
      </c>
      <c r="BI146" s="92">
        <f t="shared" si="18"/>
        <v>0</v>
      </c>
      <c r="BJ146" s="13" t="s">
        <v>139</v>
      </c>
      <c r="BK146" s="92">
        <f t="shared" si="19"/>
        <v>0</v>
      </c>
      <c r="BL146" s="13" t="s">
        <v>138</v>
      </c>
      <c r="BM146" s="158" t="s">
        <v>197</v>
      </c>
    </row>
    <row r="147" spans="2:65" s="1" customFormat="1" ht="37.9" customHeight="1">
      <c r="B147" s="145"/>
      <c r="C147" s="146" t="s">
        <v>198</v>
      </c>
      <c r="D147" s="146" t="s">
        <v>134</v>
      </c>
      <c r="E147" s="147" t="s">
        <v>199</v>
      </c>
      <c r="F147" s="148" t="s">
        <v>200</v>
      </c>
      <c r="G147" s="149" t="s">
        <v>191</v>
      </c>
      <c r="H147" s="150">
        <v>16</v>
      </c>
      <c r="I147" s="151"/>
      <c r="J147" s="152">
        <f t="shared" si="10"/>
        <v>0</v>
      </c>
      <c r="K147" s="153"/>
      <c r="L147" s="29"/>
      <c r="M147" s="154" t="s">
        <v>1</v>
      </c>
      <c r="N147" s="155" t="s">
        <v>42</v>
      </c>
      <c r="P147" s="156">
        <f t="shared" si="11"/>
        <v>0</v>
      </c>
      <c r="Q147" s="156">
        <v>6.8000000000000005E-4</v>
      </c>
      <c r="R147" s="156">
        <f t="shared" si="12"/>
        <v>1.0880000000000001E-2</v>
      </c>
      <c r="S147" s="156">
        <v>0</v>
      </c>
      <c r="T147" s="157">
        <f t="shared" si="13"/>
        <v>0</v>
      </c>
      <c r="AR147" s="158" t="s">
        <v>138</v>
      </c>
      <c r="AT147" s="158" t="s">
        <v>134</v>
      </c>
      <c r="AU147" s="158" t="s">
        <v>139</v>
      </c>
      <c r="AY147" s="13" t="s">
        <v>132</v>
      </c>
      <c r="BE147" s="92">
        <f t="shared" si="14"/>
        <v>0</v>
      </c>
      <c r="BF147" s="92">
        <f t="shared" si="15"/>
        <v>0</v>
      </c>
      <c r="BG147" s="92">
        <f t="shared" si="16"/>
        <v>0</v>
      </c>
      <c r="BH147" s="92">
        <f t="shared" si="17"/>
        <v>0</v>
      </c>
      <c r="BI147" s="92">
        <f t="shared" si="18"/>
        <v>0</v>
      </c>
      <c r="BJ147" s="13" t="s">
        <v>139</v>
      </c>
      <c r="BK147" s="92">
        <f t="shared" si="19"/>
        <v>0</v>
      </c>
      <c r="BL147" s="13" t="s">
        <v>138</v>
      </c>
      <c r="BM147" s="158" t="s">
        <v>201</v>
      </c>
    </row>
    <row r="148" spans="2:65" s="1" customFormat="1" ht="24.2" customHeight="1">
      <c r="B148" s="145"/>
      <c r="C148" s="159" t="s">
        <v>202</v>
      </c>
      <c r="D148" s="159" t="s">
        <v>175</v>
      </c>
      <c r="E148" s="160" t="s">
        <v>203</v>
      </c>
      <c r="F148" s="161" t="s">
        <v>204</v>
      </c>
      <c r="G148" s="162" t="s">
        <v>196</v>
      </c>
      <c r="H148" s="163">
        <v>45</v>
      </c>
      <c r="I148" s="164"/>
      <c r="J148" s="165">
        <f t="shared" si="10"/>
        <v>0</v>
      </c>
      <c r="K148" s="166"/>
      <c r="L148" s="167"/>
      <c r="M148" s="168" t="s">
        <v>1</v>
      </c>
      <c r="N148" s="169" t="s">
        <v>42</v>
      </c>
      <c r="P148" s="156">
        <f t="shared" si="11"/>
        <v>0</v>
      </c>
      <c r="Q148" s="156">
        <v>1</v>
      </c>
      <c r="R148" s="156">
        <f t="shared" si="12"/>
        <v>45</v>
      </c>
      <c r="S148" s="156">
        <v>0</v>
      </c>
      <c r="T148" s="157">
        <f t="shared" si="13"/>
        <v>0</v>
      </c>
      <c r="AR148" s="158" t="s">
        <v>166</v>
      </c>
      <c r="AT148" s="158" t="s">
        <v>175</v>
      </c>
      <c r="AU148" s="158" t="s">
        <v>139</v>
      </c>
      <c r="AY148" s="13" t="s">
        <v>132</v>
      </c>
      <c r="BE148" s="92">
        <f t="shared" si="14"/>
        <v>0</v>
      </c>
      <c r="BF148" s="92">
        <f t="shared" si="15"/>
        <v>0</v>
      </c>
      <c r="BG148" s="92">
        <f t="shared" si="16"/>
        <v>0</v>
      </c>
      <c r="BH148" s="92">
        <f t="shared" si="17"/>
        <v>0</v>
      </c>
      <c r="BI148" s="92">
        <f t="shared" si="18"/>
        <v>0</v>
      </c>
      <c r="BJ148" s="13" t="s">
        <v>139</v>
      </c>
      <c r="BK148" s="92">
        <f t="shared" si="19"/>
        <v>0</v>
      </c>
      <c r="BL148" s="13" t="s">
        <v>138</v>
      </c>
      <c r="BM148" s="158" t="s">
        <v>205</v>
      </c>
    </row>
    <row r="149" spans="2:65" s="1" customFormat="1" ht="24.2" customHeight="1">
      <c r="B149" s="145"/>
      <c r="C149" s="146" t="s">
        <v>206</v>
      </c>
      <c r="D149" s="146" t="s">
        <v>134</v>
      </c>
      <c r="E149" s="147" t="s">
        <v>207</v>
      </c>
      <c r="F149" s="148" t="s">
        <v>208</v>
      </c>
      <c r="G149" s="149" t="s">
        <v>196</v>
      </c>
      <c r="H149" s="150">
        <v>61</v>
      </c>
      <c r="I149" s="151"/>
      <c r="J149" s="152">
        <f t="shared" si="10"/>
        <v>0</v>
      </c>
      <c r="K149" s="153"/>
      <c r="L149" s="29"/>
      <c r="M149" s="154" t="s">
        <v>1</v>
      </c>
      <c r="N149" s="155" t="s">
        <v>42</v>
      </c>
      <c r="P149" s="156">
        <f t="shared" si="11"/>
        <v>0</v>
      </c>
      <c r="Q149" s="156">
        <v>0.71865168680000002</v>
      </c>
      <c r="R149" s="156">
        <f t="shared" si="12"/>
        <v>43.837752894800005</v>
      </c>
      <c r="S149" s="156">
        <v>0</v>
      </c>
      <c r="T149" s="157">
        <f t="shared" si="13"/>
        <v>0</v>
      </c>
      <c r="AR149" s="158" t="s">
        <v>138</v>
      </c>
      <c r="AT149" s="158" t="s">
        <v>134</v>
      </c>
      <c r="AU149" s="158" t="s">
        <v>139</v>
      </c>
      <c r="AY149" s="13" t="s">
        <v>132</v>
      </c>
      <c r="BE149" s="92">
        <f t="shared" si="14"/>
        <v>0</v>
      </c>
      <c r="BF149" s="92">
        <f t="shared" si="15"/>
        <v>0</v>
      </c>
      <c r="BG149" s="92">
        <f t="shared" si="16"/>
        <v>0</v>
      </c>
      <c r="BH149" s="92">
        <f t="shared" si="17"/>
        <v>0</v>
      </c>
      <c r="BI149" s="92">
        <f t="shared" si="18"/>
        <v>0</v>
      </c>
      <c r="BJ149" s="13" t="s">
        <v>139</v>
      </c>
      <c r="BK149" s="92">
        <f t="shared" si="19"/>
        <v>0</v>
      </c>
      <c r="BL149" s="13" t="s">
        <v>138</v>
      </c>
      <c r="BM149" s="158" t="s">
        <v>209</v>
      </c>
    </row>
    <row r="150" spans="2:65" s="1" customFormat="1" ht="44.25" customHeight="1">
      <c r="B150" s="145"/>
      <c r="C150" s="146" t="s">
        <v>210</v>
      </c>
      <c r="D150" s="146" t="s">
        <v>134</v>
      </c>
      <c r="E150" s="147" t="s">
        <v>211</v>
      </c>
      <c r="F150" s="148" t="s">
        <v>212</v>
      </c>
      <c r="G150" s="149" t="s">
        <v>137</v>
      </c>
      <c r="H150" s="150">
        <v>6.3</v>
      </c>
      <c r="I150" s="151"/>
      <c r="J150" s="152">
        <f t="shared" si="10"/>
        <v>0</v>
      </c>
      <c r="K150" s="153"/>
      <c r="L150" s="29"/>
      <c r="M150" s="154" t="s">
        <v>1</v>
      </c>
      <c r="N150" s="155" t="s">
        <v>42</v>
      </c>
      <c r="P150" s="156">
        <f t="shared" si="11"/>
        <v>0</v>
      </c>
      <c r="Q150" s="156">
        <v>0</v>
      </c>
      <c r="R150" s="156">
        <f t="shared" si="12"/>
        <v>0</v>
      </c>
      <c r="S150" s="156">
        <v>1.905</v>
      </c>
      <c r="T150" s="157">
        <f t="shared" si="13"/>
        <v>12.0015</v>
      </c>
      <c r="AR150" s="158" t="s">
        <v>138</v>
      </c>
      <c r="AT150" s="158" t="s">
        <v>134</v>
      </c>
      <c r="AU150" s="158" t="s">
        <v>139</v>
      </c>
      <c r="AY150" s="13" t="s">
        <v>132</v>
      </c>
      <c r="BE150" s="92">
        <f t="shared" si="14"/>
        <v>0</v>
      </c>
      <c r="BF150" s="92">
        <f t="shared" si="15"/>
        <v>0</v>
      </c>
      <c r="BG150" s="92">
        <f t="shared" si="16"/>
        <v>0</v>
      </c>
      <c r="BH150" s="92">
        <f t="shared" si="17"/>
        <v>0</v>
      </c>
      <c r="BI150" s="92">
        <f t="shared" si="18"/>
        <v>0</v>
      </c>
      <c r="BJ150" s="13" t="s">
        <v>139</v>
      </c>
      <c r="BK150" s="92">
        <f t="shared" si="19"/>
        <v>0</v>
      </c>
      <c r="BL150" s="13" t="s">
        <v>138</v>
      </c>
      <c r="BM150" s="158" t="s">
        <v>213</v>
      </c>
    </row>
    <row r="151" spans="2:65" s="1" customFormat="1" ht="21.75" customHeight="1">
      <c r="B151" s="145"/>
      <c r="C151" s="146" t="s">
        <v>214</v>
      </c>
      <c r="D151" s="146" t="s">
        <v>134</v>
      </c>
      <c r="E151" s="147" t="s">
        <v>215</v>
      </c>
      <c r="F151" s="148" t="s">
        <v>216</v>
      </c>
      <c r="G151" s="149" t="s">
        <v>217</v>
      </c>
      <c r="H151" s="150">
        <v>12.002000000000001</v>
      </c>
      <c r="I151" s="151"/>
      <c r="J151" s="152">
        <f t="shared" si="10"/>
        <v>0</v>
      </c>
      <c r="K151" s="153"/>
      <c r="L151" s="29"/>
      <c r="M151" s="154" t="s">
        <v>1</v>
      </c>
      <c r="N151" s="155" t="s">
        <v>42</v>
      </c>
      <c r="P151" s="156">
        <f t="shared" si="11"/>
        <v>0</v>
      </c>
      <c r="Q151" s="156">
        <v>0</v>
      </c>
      <c r="R151" s="156">
        <f t="shared" si="12"/>
        <v>0</v>
      </c>
      <c r="S151" s="156">
        <v>0</v>
      </c>
      <c r="T151" s="157">
        <f t="shared" si="13"/>
        <v>0</v>
      </c>
      <c r="AR151" s="158" t="s">
        <v>138</v>
      </c>
      <c r="AT151" s="158" t="s">
        <v>134</v>
      </c>
      <c r="AU151" s="158" t="s">
        <v>139</v>
      </c>
      <c r="AY151" s="13" t="s">
        <v>132</v>
      </c>
      <c r="BE151" s="92">
        <f t="shared" si="14"/>
        <v>0</v>
      </c>
      <c r="BF151" s="92">
        <f t="shared" si="15"/>
        <v>0</v>
      </c>
      <c r="BG151" s="92">
        <f t="shared" si="16"/>
        <v>0</v>
      </c>
      <c r="BH151" s="92">
        <f t="shared" si="17"/>
        <v>0</v>
      </c>
      <c r="BI151" s="92">
        <f t="shared" si="18"/>
        <v>0</v>
      </c>
      <c r="BJ151" s="13" t="s">
        <v>139</v>
      </c>
      <c r="BK151" s="92">
        <f t="shared" si="19"/>
        <v>0</v>
      </c>
      <c r="BL151" s="13" t="s">
        <v>138</v>
      </c>
      <c r="BM151" s="158" t="s">
        <v>218</v>
      </c>
    </row>
    <row r="152" spans="2:65" s="1" customFormat="1" ht="24.2" customHeight="1">
      <c r="B152" s="145"/>
      <c r="C152" s="146" t="s">
        <v>7</v>
      </c>
      <c r="D152" s="146" t="s">
        <v>134</v>
      </c>
      <c r="E152" s="147" t="s">
        <v>219</v>
      </c>
      <c r="F152" s="148" t="s">
        <v>220</v>
      </c>
      <c r="G152" s="149" t="s">
        <v>217</v>
      </c>
      <c r="H152" s="150">
        <v>12.002000000000001</v>
      </c>
      <c r="I152" s="151"/>
      <c r="J152" s="152">
        <f t="shared" si="10"/>
        <v>0</v>
      </c>
      <c r="K152" s="153"/>
      <c r="L152" s="29"/>
      <c r="M152" s="154" t="s">
        <v>1</v>
      </c>
      <c r="N152" s="155" t="s">
        <v>42</v>
      </c>
      <c r="P152" s="156">
        <f t="shared" si="11"/>
        <v>0</v>
      </c>
      <c r="Q152" s="156">
        <v>0</v>
      </c>
      <c r="R152" s="156">
        <f t="shared" si="12"/>
        <v>0</v>
      </c>
      <c r="S152" s="156">
        <v>0</v>
      </c>
      <c r="T152" s="157">
        <f t="shared" si="13"/>
        <v>0</v>
      </c>
      <c r="AR152" s="158" t="s">
        <v>138</v>
      </c>
      <c r="AT152" s="158" t="s">
        <v>134</v>
      </c>
      <c r="AU152" s="158" t="s">
        <v>139</v>
      </c>
      <c r="AY152" s="13" t="s">
        <v>132</v>
      </c>
      <c r="BE152" s="92">
        <f t="shared" si="14"/>
        <v>0</v>
      </c>
      <c r="BF152" s="92">
        <f t="shared" si="15"/>
        <v>0</v>
      </c>
      <c r="BG152" s="92">
        <f t="shared" si="16"/>
        <v>0</v>
      </c>
      <c r="BH152" s="92">
        <f t="shared" si="17"/>
        <v>0</v>
      </c>
      <c r="BI152" s="92">
        <f t="shared" si="18"/>
        <v>0</v>
      </c>
      <c r="BJ152" s="13" t="s">
        <v>139</v>
      </c>
      <c r="BK152" s="92">
        <f t="shared" si="19"/>
        <v>0</v>
      </c>
      <c r="BL152" s="13" t="s">
        <v>138</v>
      </c>
      <c r="BM152" s="158" t="s">
        <v>221</v>
      </c>
    </row>
    <row r="153" spans="2:65" s="1" customFormat="1" ht="24.2" customHeight="1">
      <c r="B153" s="145"/>
      <c r="C153" s="146" t="s">
        <v>222</v>
      </c>
      <c r="D153" s="146" t="s">
        <v>134</v>
      </c>
      <c r="E153" s="147" t="s">
        <v>223</v>
      </c>
      <c r="F153" s="148" t="s">
        <v>224</v>
      </c>
      <c r="G153" s="149" t="s">
        <v>217</v>
      </c>
      <c r="H153" s="150">
        <v>12.002000000000001</v>
      </c>
      <c r="I153" s="151"/>
      <c r="J153" s="152">
        <f t="shared" si="10"/>
        <v>0</v>
      </c>
      <c r="K153" s="153"/>
      <c r="L153" s="29"/>
      <c r="M153" s="154" t="s">
        <v>1</v>
      </c>
      <c r="N153" s="155" t="s">
        <v>42</v>
      </c>
      <c r="P153" s="156">
        <f t="shared" si="11"/>
        <v>0</v>
      </c>
      <c r="Q153" s="156">
        <v>0</v>
      </c>
      <c r="R153" s="156">
        <f t="shared" si="12"/>
        <v>0</v>
      </c>
      <c r="S153" s="156">
        <v>0</v>
      </c>
      <c r="T153" s="157">
        <f t="shared" si="13"/>
        <v>0</v>
      </c>
      <c r="AR153" s="158" t="s">
        <v>138</v>
      </c>
      <c r="AT153" s="158" t="s">
        <v>134</v>
      </c>
      <c r="AU153" s="158" t="s">
        <v>139</v>
      </c>
      <c r="AY153" s="13" t="s">
        <v>132</v>
      </c>
      <c r="BE153" s="92">
        <f t="shared" si="14"/>
        <v>0</v>
      </c>
      <c r="BF153" s="92">
        <f t="shared" si="15"/>
        <v>0</v>
      </c>
      <c r="BG153" s="92">
        <f t="shared" si="16"/>
        <v>0</v>
      </c>
      <c r="BH153" s="92">
        <f t="shared" si="17"/>
        <v>0</v>
      </c>
      <c r="BI153" s="92">
        <f t="shared" si="18"/>
        <v>0</v>
      </c>
      <c r="BJ153" s="13" t="s">
        <v>139</v>
      </c>
      <c r="BK153" s="92">
        <f t="shared" si="19"/>
        <v>0</v>
      </c>
      <c r="BL153" s="13" t="s">
        <v>138</v>
      </c>
      <c r="BM153" s="158" t="s">
        <v>225</v>
      </c>
    </row>
    <row r="154" spans="2:65" s="1" customFormat="1" ht="21.75" customHeight="1">
      <c r="B154" s="145"/>
      <c r="C154" s="159" t="s">
        <v>226</v>
      </c>
      <c r="D154" s="159" t="s">
        <v>175</v>
      </c>
      <c r="E154" s="160" t="s">
        <v>227</v>
      </c>
      <c r="F154" s="161" t="s">
        <v>228</v>
      </c>
      <c r="G154" s="162" t="s">
        <v>191</v>
      </c>
      <c r="H154" s="163">
        <v>5</v>
      </c>
      <c r="I154" s="164"/>
      <c r="J154" s="165">
        <f t="shared" si="10"/>
        <v>0</v>
      </c>
      <c r="K154" s="166"/>
      <c r="L154" s="167"/>
      <c r="M154" s="168" t="s">
        <v>1</v>
      </c>
      <c r="N154" s="169" t="s">
        <v>42</v>
      </c>
      <c r="P154" s="156">
        <f t="shared" si="11"/>
        <v>0</v>
      </c>
      <c r="Q154" s="156">
        <v>5.3999999999999999E-2</v>
      </c>
      <c r="R154" s="156">
        <f t="shared" si="12"/>
        <v>0.27</v>
      </c>
      <c r="S154" s="156">
        <v>0</v>
      </c>
      <c r="T154" s="157">
        <f t="shared" si="13"/>
        <v>0</v>
      </c>
      <c r="AR154" s="158" t="s">
        <v>166</v>
      </c>
      <c r="AT154" s="158" t="s">
        <v>175</v>
      </c>
      <c r="AU154" s="158" t="s">
        <v>139</v>
      </c>
      <c r="AY154" s="13" t="s">
        <v>132</v>
      </c>
      <c r="BE154" s="92">
        <f t="shared" si="14"/>
        <v>0</v>
      </c>
      <c r="BF154" s="92">
        <f t="shared" si="15"/>
        <v>0</v>
      </c>
      <c r="BG154" s="92">
        <f t="shared" si="16"/>
        <v>0</v>
      </c>
      <c r="BH154" s="92">
        <f t="shared" si="17"/>
        <v>0</v>
      </c>
      <c r="BI154" s="92">
        <f t="shared" si="18"/>
        <v>0</v>
      </c>
      <c r="BJ154" s="13" t="s">
        <v>139</v>
      </c>
      <c r="BK154" s="92">
        <f t="shared" si="19"/>
        <v>0</v>
      </c>
      <c r="BL154" s="13" t="s">
        <v>138</v>
      </c>
      <c r="BM154" s="158" t="s">
        <v>229</v>
      </c>
    </row>
    <row r="155" spans="2:65" s="1" customFormat="1" ht="16.5" customHeight="1">
      <c r="B155" s="145"/>
      <c r="C155" s="159" t="s">
        <v>230</v>
      </c>
      <c r="D155" s="159" t="s">
        <v>175</v>
      </c>
      <c r="E155" s="160" t="s">
        <v>231</v>
      </c>
      <c r="F155" s="161" t="s">
        <v>232</v>
      </c>
      <c r="G155" s="162" t="s">
        <v>233</v>
      </c>
      <c r="H155" s="163">
        <v>55</v>
      </c>
      <c r="I155" s="164"/>
      <c r="J155" s="165">
        <f t="shared" si="10"/>
        <v>0</v>
      </c>
      <c r="K155" s="166"/>
      <c r="L155" s="167"/>
      <c r="M155" s="168" t="s">
        <v>1</v>
      </c>
      <c r="N155" s="169" t="s">
        <v>42</v>
      </c>
      <c r="P155" s="156">
        <f t="shared" si="11"/>
        <v>0</v>
      </c>
      <c r="Q155" s="156">
        <v>2.9181818181818201E-2</v>
      </c>
      <c r="R155" s="156">
        <f t="shared" si="12"/>
        <v>1.6050000000000011</v>
      </c>
      <c r="S155" s="156">
        <v>0</v>
      </c>
      <c r="T155" s="157">
        <f t="shared" si="13"/>
        <v>0</v>
      </c>
      <c r="AR155" s="158" t="s">
        <v>166</v>
      </c>
      <c r="AT155" s="158" t="s">
        <v>175</v>
      </c>
      <c r="AU155" s="158" t="s">
        <v>139</v>
      </c>
      <c r="AY155" s="13" t="s">
        <v>132</v>
      </c>
      <c r="BE155" s="92">
        <f t="shared" si="14"/>
        <v>0</v>
      </c>
      <c r="BF155" s="92">
        <f t="shared" si="15"/>
        <v>0</v>
      </c>
      <c r="BG155" s="92">
        <f t="shared" si="16"/>
        <v>0</v>
      </c>
      <c r="BH155" s="92">
        <f t="shared" si="17"/>
        <v>0</v>
      </c>
      <c r="BI155" s="92">
        <f t="shared" si="18"/>
        <v>0</v>
      </c>
      <c r="BJ155" s="13" t="s">
        <v>139</v>
      </c>
      <c r="BK155" s="92">
        <f t="shared" si="19"/>
        <v>0</v>
      </c>
      <c r="BL155" s="13" t="s">
        <v>138</v>
      </c>
      <c r="BM155" s="158" t="s">
        <v>234</v>
      </c>
    </row>
    <row r="156" spans="2:65" s="1" customFormat="1" ht="16.5" customHeight="1">
      <c r="B156" s="145"/>
      <c r="C156" s="146" t="s">
        <v>235</v>
      </c>
      <c r="D156" s="146" t="s">
        <v>134</v>
      </c>
      <c r="E156" s="147" t="s">
        <v>227</v>
      </c>
      <c r="F156" s="148" t="s">
        <v>236</v>
      </c>
      <c r="G156" s="149" t="s">
        <v>237</v>
      </c>
      <c r="H156" s="150">
        <v>1</v>
      </c>
      <c r="I156" s="151"/>
      <c r="J156" s="152">
        <f t="shared" si="10"/>
        <v>0</v>
      </c>
      <c r="K156" s="153"/>
      <c r="L156" s="29"/>
      <c r="M156" s="154" t="s">
        <v>1</v>
      </c>
      <c r="N156" s="155" t="s">
        <v>42</v>
      </c>
      <c r="P156" s="156">
        <f t="shared" si="11"/>
        <v>0</v>
      </c>
      <c r="Q156" s="156">
        <v>0</v>
      </c>
      <c r="R156" s="156">
        <f t="shared" si="12"/>
        <v>0</v>
      </c>
      <c r="S156" s="156">
        <v>0</v>
      </c>
      <c r="T156" s="157">
        <f t="shared" si="13"/>
        <v>0</v>
      </c>
      <c r="AR156" s="158" t="s">
        <v>138</v>
      </c>
      <c r="AT156" s="158" t="s">
        <v>134</v>
      </c>
      <c r="AU156" s="158" t="s">
        <v>139</v>
      </c>
      <c r="AY156" s="13" t="s">
        <v>132</v>
      </c>
      <c r="BE156" s="92">
        <f t="shared" si="14"/>
        <v>0</v>
      </c>
      <c r="BF156" s="92">
        <f t="shared" si="15"/>
        <v>0</v>
      </c>
      <c r="BG156" s="92">
        <f t="shared" si="16"/>
        <v>0</v>
      </c>
      <c r="BH156" s="92">
        <f t="shared" si="17"/>
        <v>0</v>
      </c>
      <c r="BI156" s="92">
        <f t="shared" si="18"/>
        <v>0</v>
      </c>
      <c r="BJ156" s="13" t="s">
        <v>139</v>
      </c>
      <c r="BK156" s="92">
        <f t="shared" si="19"/>
        <v>0</v>
      </c>
      <c r="BL156" s="13" t="s">
        <v>138</v>
      </c>
      <c r="BM156" s="158" t="s">
        <v>238</v>
      </c>
    </row>
    <row r="157" spans="2:65" s="11" customFormat="1" ht="22.9" customHeight="1">
      <c r="B157" s="133"/>
      <c r="D157" s="134" t="s">
        <v>75</v>
      </c>
      <c r="E157" s="143" t="s">
        <v>239</v>
      </c>
      <c r="F157" s="143" t="s">
        <v>240</v>
      </c>
      <c r="I157" s="136"/>
      <c r="J157" s="144">
        <f>BK157</f>
        <v>0</v>
      </c>
      <c r="L157" s="133"/>
      <c r="M157" s="138"/>
      <c r="P157" s="139">
        <f>P158</f>
        <v>0</v>
      </c>
      <c r="R157" s="139">
        <f>R158</f>
        <v>0</v>
      </c>
      <c r="T157" s="140">
        <f>T158</f>
        <v>0</v>
      </c>
      <c r="AR157" s="134" t="s">
        <v>84</v>
      </c>
      <c r="AT157" s="141" t="s">
        <v>75</v>
      </c>
      <c r="AU157" s="141" t="s">
        <v>84</v>
      </c>
      <c r="AY157" s="134" t="s">
        <v>132</v>
      </c>
      <c r="BK157" s="142">
        <f>BK158</f>
        <v>0</v>
      </c>
    </row>
    <row r="158" spans="2:65" s="1" customFormat="1" ht="16.5" customHeight="1">
      <c r="B158" s="145"/>
      <c r="C158" s="146" t="s">
        <v>241</v>
      </c>
      <c r="D158" s="146" t="s">
        <v>134</v>
      </c>
      <c r="E158" s="147" t="s">
        <v>242</v>
      </c>
      <c r="F158" s="148" t="s">
        <v>243</v>
      </c>
      <c r="G158" s="149" t="s">
        <v>217</v>
      </c>
      <c r="H158" s="150">
        <v>659.976</v>
      </c>
      <c r="I158" s="151"/>
      <c r="J158" s="152">
        <f>ROUND(I158*H158,2)</f>
        <v>0</v>
      </c>
      <c r="K158" s="153"/>
      <c r="L158" s="29"/>
      <c r="M158" s="154" t="s">
        <v>1</v>
      </c>
      <c r="N158" s="155" t="s">
        <v>42</v>
      </c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AR158" s="158" t="s">
        <v>138</v>
      </c>
      <c r="AT158" s="158" t="s">
        <v>134</v>
      </c>
      <c r="AU158" s="158" t="s">
        <v>139</v>
      </c>
      <c r="AY158" s="13" t="s">
        <v>132</v>
      </c>
      <c r="BE158" s="92">
        <f>IF(N158="základná",J158,0)</f>
        <v>0</v>
      </c>
      <c r="BF158" s="92">
        <f>IF(N158="znížená",J158,0)</f>
        <v>0</v>
      </c>
      <c r="BG158" s="92">
        <f>IF(N158="zákl. prenesená",J158,0)</f>
        <v>0</v>
      </c>
      <c r="BH158" s="92">
        <f>IF(N158="zníž. prenesená",J158,0)</f>
        <v>0</v>
      </c>
      <c r="BI158" s="92">
        <f>IF(N158="nulová",J158,0)</f>
        <v>0</v>
      </c>
      <c r="BJ158" s="13" t="s">
        <v>139</v>
      </c>
      <c r="BK158" s="92">
        <f>ROUND(I158*H158,2)</f>
        <v>0</v>
      </c>
      <c r="BL158" s="13" t="s">
        <v>138</v>
      </c>
      <c r="BM158" s="158" t="s">
        <v>244</v>
      </c>
    </row>
    <row r="159" spans="2:65" s="11" customFormat="1" ht="25.9" customHeight="1">
      <c r="B159" s="133"/>
      <c r="D159" s="134" t="s">
        <v>75</v>
      </c>
      <c r="E159" s="135" t="s">
        <v>245</v>
      </c>
      <c r="F159" s="135" t="s">
        <v>246</v>
      </c>
      <c r="I159" s="136"/>
      <c r="J159" s="137">
        <f>BK159</f>
        <v>0</v>
      </c>
      <c r="L159" s="133"/>
      <c r="M159" s="138"/>
      <c r="P159" s="139">
        <f>P160+P162+P168+P178</f>
        <v>0</v>
      </c>
      <c r="R159" s="139">
        <f>R160+R162+R168+R178</f>
        <v>10.364708343799999</v>
      </c>
      <c r="T159" s="140">
        <f>T160+T162+T168+T178</f>
        <v>0</v>
      </c>
      <c r="AR159" s="134" t="s">
        <v>139</v>
      </c>
      <c r="AT159" s="141" t="s">
        <v>75</v>
      </c>
      <c r="AU159" s="141" t="s">
        <v>76</v>
      </c>
      <c r="AY159" s="134" t="s">
        <v>132</v>
      </c>
      <c r="BK159" s="142">
        <f>BK160+BK162+BK168+BK178</f>
        <v>0</v>
      </c>
    </row>
    <row r="160" spans="2:65" s="11" customFormat="1" ht="22.9" customHeight="1">
      <c r="B160" s="133"/>
      <c r="D160" s="134" t="s">
        <v>75</v>
      </c>
      <c r="E160" s="143" t="s">
        <v>247</v>
      </c>
      <c r="F160" s="143" t="s">
        <v>248</v>
      </c>
      <c r="I160" s="136"/>
      <c r="J160" s="144">
        <f>BK160</f>
        <v>0</v>
      </c>
      <c r="L160" s="133"/>
      <c r="M160" s="138"/>
      <c r="P160" s="139">
        <f>P161</f>
        <v>0</v>
      </c>
      <c r="R160" s="139">
        <f>R161</f>
        <v>7.7399999999999997E-2</v>
      </c>
      <c r="T160" s="140">
        <f>T161</f>
        <v>0</v>
      </c>
      <c r="AR160" s="134" t="s">
        <v>139</v>
      </c>
      <c r="AT160" s="141" t="s">
        <v>75</v>
      </c>
      <c r="AU160" s="141" t="s">
        <v>84</v>
      </c>
      <c r="AY160" s="134" t="s">
        <v>132</v>
      </c>
      <c r="BK160" s="142">
        <f>BK161</f>
        <v>0</v>
      </c>
    </row>
    <row r="161" spans="2:65" s="1" customFormat="1" ht="24.2" customHeight="1">
      <c r="B161" s="145"/>
      <c r="C161" s="146" t="s">
        <v>249</v>
      </c>
      <c r="D161" s="146" t="s">
        <v>134</v>
      </c>
      <c r="E161" s="147" t="s">
        <v>250</v>
      </c>
      <c r="F161" s="148" t="s">
        <v>251</v>
      </c>
      <c r="G161" s="149" t="s">
        <v>157</v>
      </c>
      <c r="H161" s="150">
        <v>258</v>
      </c>
      <c r="I161" s="151"/>
      <c r="J161" s="152">
        <f>ROUND(I161*H161,2)</f>
        <v>0</v>
      </c>
      <c r="K161" s="153"/>
      <c r="L161" s="29"/>
      <c r="M161" s="154" t="s">
        <v>1</v>
      </c>
      <c r="N161" s="155" t="s">
        <v>42</v>
      </c>
      <c r="P161" s="156">
        <f>O161*H161</f>
        <v>0</v>
      </c>
      <c r="Q161" s="156">
        <v>2.9999999999999997E-4</v>
      </c>
      <c r="R161" s="156">
        <f>Q161*H161</f>
        <v>7.7399999999999997E-2</v>
      </c>
      <c r="S161" s="156">
        <v>0</v>
      </c>
      <c r="T161" s="157">
        <f>S161*H161</f>
        <v>0</v>
      </c>
      <c r="AR161" s="158" t="s">
        <v>202</v>
      </c>
      <c r="AT161" s="158" t="s">
        <v>134</v>
      </c>
      <c r="AU161" s="158" t="s">
        <v>139</v>
      </c>
      <c r="AY161" s="13" t="s">
        <v>132</v>
      </c>
      <c r="BE161" s="92">
        <f>IF(N161="základná",J161,0)</f>
        <v>0</v>
      </c>
      <c r="BF161" s="92">
        <f>IF(N161="znížená",J161,0)</f>
        <v>0</v>
      </c>
      <c r="BG161" s="92">
        <f>IF(N161="zákl. prenesená",J161,0)</f>
        <v>0</v>
      </c>
      <c r="BH161" s="92">
        <f>IF(N161="zníž. prenesená",J161,0)</f>
        <v>0</v>
      </c>
      <c r="BI161" s="92">
        <f>IF(N161="nulová",J161,0)</f>
        <v>0</v>
      </c>
      <c r="BJ161" s="13" t="s">
        <v>139</v>
      </c>
      <c r="BK161" s="92">
        <f>ROUND(I161*H161,2)</f>
        <v>0</v>
      </c>
      <c r="BL161" s="13" t="s">
        <v>202</v>
      </c>
      <c r="BM161" s="158" t="s">
        <v>252</v>
      </c>
    </row>
    <row r="162" spans="2:65" s="11" customFormat="1" ht="22.9" customHeight="1">
      <c r="B162" s="133"/>
      <c r="D162" s="134" t="s">
        <v>75</v>
      </c>
      <c r="E162" s="143" t="s">
        <v>253</v>
      </c>
      <c r="F162" s="143" t="s">
        <v>254</v>
      </c>
      <c r="I162" s="136"/>
      <c r="J162" s="144">
        <f>BK162</f>
        <v>0</v>
      </c>
      <c r="L162" s="133"/>
      <c r="M162" s="138"/>
      <c r="P162" s="139">
        <f>SUM(P163:P167)</f>
        <v>0</v>
      </c>
      <c r="R162" s="139">
        <f>SUM(R163:R167)</f>
        <v>7.8838516637999998</v>
      </c>
      <c r="T162" s="140">
        <f>SUM(T163:T167)</f>
        <v>0</v>
      </c>
      <c r="AR162" s="134" t="s">
        <v>139</v>
      </c>
      <c r="AT162" s="141" t="s">
        <v>75</v>
      </c>
      <c r="AU162" s="141" t="s">
        <v>84</v>
      </c>
      <c r="AY162" s="134" t="s">
        <v>132</v>
      </c>
      <c r="BK162" s="142">
        <f>SUM(BK163:BK167)</f>
        <v>0</v>
      </c>
    </row>
    <row r="163" spans="2:65" s="1" customFormat="1" ht="24.2" customHeight="1">
      <c r="B163" s="145"/>
      <c r="C163" s="146" t="s">
        <v>255</v>
      </c>
      <c r="D163" s="146" t="s">
        <v>134</v>
      </c>
      <c r="E163" s="147" t="s">
        <v>256</v>
      </c>
      <c r="F163" s="148" t="s">
        <v>257</v>
      </c>
      <c r="G163" s="149" t="s">
        <v>196</v>
      </c>
      <c r="H163" s="150">
        <v>466</v>
      </c>
      <c r="I163" s="151"/>
      <c r="J163" s="152">
        <f>ROUND(I163*H163,2)</f>
        <v>0</v>
      </c>
      <c r="K163" s="153"/>
      <c r="L163" s="29"/>
      <c r="M163" s="154" t="s">
        <v>1</v>
      </c>
      <c r="N163" s="155" t="s">
        <v>42</v>
      </c>
      <c r="P163" s="156">
        <f>O163*H163</f>
        <v>0</v>
      </c>
      <c r="Q163" s="156">
        <v>2.5999999999999998E-4</v>
      </c>
      <c r="R163" s="156">
        <f>Q163*H163</f>
        <v>0.12115999999999999</v>
      </c>
      <c r="S163" s="156">
        <v>0</v>
      </c>
      <c r="T163" s="157">
        <f>S163*H163</f>
        <v>0</v>
      </c>
      <c r="AR163" s="158" t="s">
        <v>202</v>
      </c>
      <c r="AT163" s="158" t="s">
        <v>134</v>
      </c>
      <c r="AU163" s="158" t="s">
        <v>139</v>
      </c>
      <c r="AY163" s="13" t="s">
        <v>132</v>
      </c>
      <c r="BE163" s="92">
        <f>IF(N163="základná",J163,0)</f>
        <v>0</v>
      </c>
      <c r="BF163" s="92">
        <f>IF(N163="znížená",J163,0)</f>
        <v>0</v>
      </c>
      <c r="BG163" s="92">
        <f>IF(N163="zákl. prenesená",J163,0)</f>
        <v>0</v>
      </c>
      <c r="BH163" s="92">
        <f>IF(N163="zníž. prenesená",J163,0)</f>
        <v>0</v>
      </c>
      <c r="BI163" s="92">
        <f>IF(N163="nulová",J163,0)</f>
        <v>0</v>
      </c>
      <c r="BJ163" s="13" t="s">
        <v>139</v>
      </c>
      <c r="BK163" s="92">
        <f>ROUND(I163*H163,2)</f>
        <v>0</v>
      </c>
      <c r="BL163" s="13" t="s">
        <v>202</v>
      </c>
      <c r="BM163" s="158" t="s">
        <v>258</v>
      </c>
    </row>
    <row r="164" spans="2:65" s="1" customFormat="1" ht="33" customHeight="1">
      <c r="B164" s="145"/>
      <c r="C164" s="159" t="s">
        <v>259</v>
      </c>
      <c r="D164" s="159" t="s">
        <v>175</v>
      </c>
      <c r="E164" s="160" t="s">
        <v>260</v>
      </c>
      <c r="F164" s="161" t="s">
        <v>261</v>
      </c>
      <c r="G164" s="162" t="s">
        <v>137</v>
      </c>
      <c r="H164" s="163">
        <v>10.06</v>
      </c>
      <c r="I164" s="164"/>
      <c r="J164" s="165">
        <f>ROUND(I164*H164,2)</f>
        <v>0</v>
      </c>
      <c r="K164" s="166"/>
      <c r="L164" s="167"/>
      <c r="M164" s="168" t="s">
        <v>1</v>
      </c>
      <c r="N164" s="169" t="s">
        <v>42</v>
      </c>
      <c r="P164" s="156">
        <f>O164*H164</f>
        <v>0</v>
      </c>
      <c r="Q164" s="156">
        <v>0.55000000000000004</v>
      </c>
      <c r="R164" s="156">
        <f>Q164*H164</f>
        <v>5.5330000000000004</v>
      </c>
      <c r="S164" s="156">
        <v>0</v>
      </c>
      <c r="T164" s="157">
        <f>S164*H164</f>
        <v>0</v>
      </c>
      <c r="AR164" s="158" t="s">
        <v>262</v>
      </c>
      <c r="AT164" s="158" t="s">
        <v>175</v>
      </c>
      <c r="AU164" s="158" t="s">
        <v>139</v>
      </c>
      <c r="AY164" s="13" t="s">
        <v>132</v>
      </c>
      <c r="BE164" s="92">
        <f>IF(N164="základná",J164,0)</f>
        <v>0</v>
      </c>
      <c r="BF164" s="92">
        <f>IF(N164="znížená",J164,0)</f>
        <v>0</v>
      </c>
      <c r="BG164" s="92">
        <f>IF(N164="zákl. prenesená",J164,0)</f>
        <v>0</v>
      </c>
      <c r="BH164" s="92">
        <f>IF(N164="zníž. prenesená",J164,0)</f>
        <v>0</v>
      </c>
      <c r="BI164" s="92">
        <f>IF(N164="nulová",J164,0)</f>
        <v>0</v>
      </c>
      <c r="BJ164" s="13" t="s">
        <v>139</v>
      </c>
      <c r="BK164" s="92">
        <f>ROUND(I164*H164,2)</f>
        <v>0</v>
      </c>
      <c r="BL164" s="13" t="s">
        <v>202</v>
      </c>
      <c r="BM164" s="158" t="s">
        <v>263</v>
      </c>
    </row>
    <row r="165" spans="2:65" s="1" customFormat="1" ht="24.2" customHeight="1">
      <c r="B165" s="145"/>
      <c r="C165" s="146" t="s">
        <v>264</v>
      </c>
      <c r="D165" s="146" t="s">
        <v>134</v>
      </c>
      <c r="E165" s="147" t="s">
        <v>265</v>
      </c>
      <c r="F165" s="148" t="s">
        <v>266</v>
      </c>
      <c r="G165" s="149" t="s">
        <v>157</v>
      </c>
      <c r="H165" s="150">
        <v>329.44</v>
      </c>
      <c r="I165" s="151"/>
      <c r="J165" s="152">
        <f>ROUND(I165*H165,2)</f>
        <v>0</v>
      </c>
      <c r="K165" s="153"/>
      <c r="L165" s="29"/>
      <c r="M165" s="154" t="s">
        <v>1</v>
      </c>
      <c r="N165" s="155" t="s">
        <v>42</v>
      </c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AR165" s="158" t="s">
        <v>202</v>
      </c>
      <c r="AT165" s="158" t="s">
        <v>134</v>
      </c>
      <c r="AU165" s="158" t="s">
        <v>139</v>
      </c>
      <c r="AY165" s="13" t="s">
        <v>132</v>
      </c>
      <c r="BE165" s="92">
        <f>IF(N165="základná",J165,0)</f>
        <v>0</v>
      </c>
      <c r="BF165" s="92">
        <f>IF(N165="znížená",J165,0)</f>
        <v>0</v>
      </c>
      <c r="BG165" s="92">
        <f>IF(N165="zákl. prenesená",J165,0)</f>
        <v>0</v>
      </c>
      <c r="BH165" s="92">
        <f>IF(N165="zníž. prenesená",J165,0)</f>
        <v>0</v>
      </c>
      <c r="BI165" s="92">
        <f>IF(N165="nulová",J165,0)</f>
        <v>0</v>
      </c>
      <c r="BJ165" s="13" t="s">
        <v>139</v>
      </c>
      <c r="BK165" s="92">
        <f>ROUND(I165*H165,2)</f>
        <v>0</v>
      </c>
      <c r="BL165" s="13" t="s">
        <v>202</v>
      </c>
      <c r="BM165" s="158" t="s">
        <v>267</v>
      </c>
    </row>
    <row r="166" spans="2:65" s="1" customFormat="1" ht="33" customHeight="1">
      <c r="B166" s="145"/>
      <c r="C166" s="159" t="s">
        <v>268</v>
      </c>
      <c r="D166" s="159" t="s">
        <v>175</v>
      </c>
      <c r="E166" s="160" t="s">
        <v>269</v>
      </c>
      <c r="F166" s="161" t="s">
        <v>270</v>
      </c>
      <c r="G166" s="162" t="s">
        <v>137</v>
      </c>
      <c r="H166" s="163">
        <v>3.6720000000000002</v>
      </c>
      <c r="I166" s="164"/>
      <c r="J166" s="165">
        <f>ROUND(I166*H166,2)</f>
        <v>0</v>
      </c>
      <c r="K166" s="166"/>
      <c r="L166" s="167"/>
      <c r="M166" s="168" t="s">
        <v>1</v>
      </c>
      <c r="N166" s="169" t="s">
        <v>42</v>
      </c>
      <c r="P166" s="156">
        <f>O166*H166</f>
        <v>0</v>
      </c>
      <c r="Q166" s="156">
        <v>0.55000000000000004</v>
      </c>
      <c r="R166" s="156">
        <f>Q166*H166</f>
        <v>2.0196000000000001</v>
      </c>
      <c r="S166" s="156">
        <v>0</v>
      </c>
      <c r="T166" s="157">
        <f>S166*H166</f>
        <v>0</v>
      </c>
      <c r="AR166" s="158" t="s">
        <v>262</v>
      </c>
      <c r="AT166" s="158" t="s">
        <v>175</v>
      </c>
      <c r="AU166" s="158" t="s">
        <v>139</v>
      </c>
      <c r="AY166" s="13" t="s">
        <v>132</v>
      </c>
      <c r="BE166" s="92">
        <f>IF(N166="základná",J166,0)</f>
        <v>0</v>
      </c>
      <c r="BF166" s="92">
        <f>IF(N166="znížená",J166,0)</f>
        <v>0</v>
      </c>
      <c r="BG166" s="92">
        <f>IF(N166="zákl. prenesená",J166,0)</f>
        <v>0</v>
      </c>
      <c r="BH166" s="92">
        <f>IF(N166="zníž. prenesená",J166,0)</f>
        <v>0</v>
      </c>
      <c r="BI166" s="92">
        <f>IF(N166="nulová",J166,0)</f>
        <v>0</v>
      </c>
      <c r="BJ166" s="13" t="s">
        <v>139</v>
      </c>
      <c r="BK166" s="92">
        <f>ROUND(I166*H166,2)</f>
        <v>0</v>
      </c>
      <c r="BL166" s="13" t="s">
        <v>202</v>
      </c>
      <c r="BM166" s="158" t="s">
        <v>271</v>
      </c>
    </row>
    <row r="167" spans="2:65" s="1" customFormat="1" ht="44.25" customHeight="1">
      <c r="B167" s="145"/>
      <c r="C167" s="146" t="s">
        <v>272</v>
      </c>
      <c r="D167" s="146" t="s">
        <v>134</v>
      </c>
      <c r="E167" s="147" t="s">
        <v>273</v>
      </c>
      <c r="F167" s="148" t="s">
        <v>274</v>
      </c>
      <c r="G167" s="149" t="s">
        <v>137</v>
      </c>
      <c r="H167" s="150">
        <v>9.4</v>
      </c>
      <c r="I167" s="151"/>
      <c r="J167" s="152">
        <f>ROUND(I167*H167,2)</f>
        <v>0</v>
      </c>
      <c r="K167" s="153"/>
      <c r="L167" s="29"/>
      <c r="M167" s="154" t="s">
        <v>1</v>
      </c>
      <c r="N167" s="155" t="s">
        <v>42</v>
      </c>
      <c r="P167" s="156">
        <f>O167*H167</f>
        <v>0</v>
      </c>
      <c r="Q167" s="156">
        <v>2.2350176999999999E-2</v>
      </c>
      <c r="R167" s="156">
        <f>Q167*H167</f>
        <v>0.21009166379999999</v>
      </c>
      <c r="S167" s="156">
        <v>0</v>
      </c>
      <c r="T167" s="157">
        <f>S167*H167</f>
        <v>0</v>
      </c>
      <c r="AR167" s="158" t="s">
        <v>202</v>
      </c>
      <c r="AT167" s="158" t="s">
        <v>134</v>
      </c>
      <c r="AU167" s="158" t="s">
        <v>139</v>
      </c>
      <c r="AY167" s="13" t="s">
        <v>132</v>
      </c>
      <c r="BE167" s="92">
        <f>IF(N167="základná",J167,0)</f>
        <v>0</v>
      </c>
      <c r="BF167" s="92">
        <f>IF(N167="znížená",J167,0)</f>
        <v>0</v>
      </c>
      <c r="BG167" s="92">
        <f>IF(N167="zákl. prenesená",J167,0)</f>
        <v>0</v>
      </c>
      <c r="BH167" s="92">
        <f>IF(N167="zníž. prenesená",J167,0)</f>
        <v>0</v>
      </c>
      <c r="BI167" s="92">
        <f>IF(N167="nulová",J167,0)</f>
        <v>0</v>
      </c>
      <c r="BJ167" s="13" t="s">
        <v>139</v>
      </c>
      <c r="BK167" s="92">
        <f>ROUND(I167*H167,2)</f>
        <v>0</v>
      </c>
      <c r="BL167" s="13" t="s">
        <v>202</v>
      </c>
      <c r="BM167" s="158" t="s">
        <v>275</v>
      </c>
    </row>
    <row r="168" spans="2:65" s="11" customFormat="1" ht="22.9" customHeight="1">
      <c r="B168" s="133"/>
      <c r="D168" s="134" t="s">
        <v>75</v>
      </c>
      <c r="E168" s="143" t="s">
        <v>276</v>
      </c>
      <c r="F168" s="143" t="s">
        <v>277</v>
      </c>
      <c r="I168" s="136"/>
      <c r="J168" s="144">
        <f>BK168</f>
        <v>0</v>
      </c>
      <c r="L168" s="133"/>
      <c r="M168" s="138"/>
      <c r="P168" s="139">
        <f>SUM(P169:P177)</f>
        <v>0</v>
      </c>
      <c r="R168" s="139">
        <f>SUM(R169:R177)</f>
        <v>2.3925244999999999</v>
      </c>
      <c r="T168" s="140">
        <f>SUM(T169:T177)</f>
        <v>0</v>
      </c>
      <c r="AR168" s="134" t="s">
        <v>139</v>
      </c>
      <c r="AT168" s="141" t="s">
        <v>75</v>
      </c>
      <c r="AU168" s="141" t="s">
        <v>84</v>
      </c>
      <c r="AY168" s="134" t="s">
        <v>132</v>
      </c>
      <c r="BK168" s="142">
        <f>SUM(BK169:BK177)</f>
        <v>0</v>
      </c>
    </row>
    <row r="169" spans="2:65" s="1" customFormat="1" ht="21.75" customHeight="1">
      <c r="B169" s="145"/>
      <c r="C169" s="146" t="s">
        <v>262</v>
      </c>
      <c r="D169" s="146" t="s">
        <v>134</v>
      </c>
      <c r="E169" s="147" t="s">
        <v>278</v>
      </c>
      <c r="F169" s="148" t="s">
        <v>279</v>
      </c>
      <c r="G169" s="149" t="s">
        <v>157</v>
      </c>
      <c r="H169" s="150">
        <v>329</v>
      </c>
      <c r="I169" s="151"/>
      <c r="J169" s="152">
        <f t="shared" ref="J169:J177" si="20">ROUND(I169*H169,2)</f>
        <v>0</v>
      </c>
      <c r="K169" s="153"/>
      <c r="L169" s="29"/>
      <c r="M169" s="154" t="s">
        <v>1</v>
      </c>
      <c r="N169" s="155" t="s">
        <v>42</v>
      </c>
      <c r="P169" s="156">
        <f t="shared" ref="P169:P177" si="21">O169*H169</f>
        <v>0</v>
      </c>
      <c r="Q169" s="156">
        <v>6.607E-3</v>
      </c>
      <c r="R169" s="156">
        <f t="shared" ref="R169:R177" si="22">Q169*H169</f>
        <v>2.1737030000000002</v>
      </c>
      <c r="S169" s="156">
        <v>0</v>
      </c>
      <c r="T169" s="157">
        <f t="shared" ref="T169:T177" si="23">S169*H169</f>
        <v>0</v>
      </c>
      <c r="AR169" s="158" t="s">
        <v>202</v>
      </c>
      <c r="AT169" s="158" t="s">
        <v>134</v>
      </c>
      <c r="AU169" s="158" t="s">
        <v>139</v>
      </c>
      <c r="AY169" s="13" t="s">
        <v>132</v>
      </c>
      <c r="BE169" s="92">
        <f t="shared" ref="BE169:BE177" si="24">IF(N169="základná",J169,0)</f>
        <v>0</v>
      </c>
      <c r="BF169" s="92">
        <f t="shared" ref="BF169:BF177" si="25">IF(N169="znížená",J169,0)</f>
        <v>0</v>
      </c>
      <c r="BG169" s="92">
        <f t="shared" ref="BG169:BG177" si="26">IF(N169="zákl. prenesená",J169,0)</f>
        <v>0</v>
      </c>
      <c r="BH169" s="92">
        <f t="shared" ref="BH169:BH177" si="27">IF(N169="zníž. prenesená",J169,0)</f>
        <v>0</v>
      </c>
      <c r="BI169" s="92">
        <f t="shared" ref="BI169:BI177" si="28">IF(N169="nulová",J169,0)</f>
        <v>0</v>
      </c>
      <c r="BJ169" s="13" t="s">
        <v>139</v>
      </c>
      <c r="BK169" s="92">
        <f t="shared" ref="BK169:BK177" si="29">ROUND(I169*H169,2)</f>
        <v>0</v>
      </c>
      <c r="BL169" s="13" t="s">
        <v>202</v>
      </c>
      <c r="BM169" s="158" t="s">
        <v>280</v>
      </c>
    </row>
    <row r="170" spans="2:65" s="1" customFormat="1" ht="24.2" customHeight="1">
      <c r="B170" s="145"/>
      <c r="C170" s="146" t="s">
        <v>281</v>
      </c>
      <c r="D170" s="146" t="s">
        <v>134</v>
      </c>
      <c r="E170" s="147" t="s">
        <v>282</v>
      </c>
      <c r="F170" s="148" t="s">
        <v>283</v>
      </c>
      <c r="G170" s="149" t="s">
        <v>196</v>
      </c>
      <c r="H170" s="150">
        <v>57</v>
      </c>
      <c r="I170" s="151"/>
      <c r="J170" s="152">
        <f t="shared" si="20"/>
        <v>0</v>
      </c>
      <c r="K170" s="153"/>
      <c r="L170" s="29"/>
      <c r="M170" s="154" t="s">
        <v>1</v>
      </c>
      <c r="N170" s="155" t="s">
        <v>42</v>
      </c>
      <c r="P170" s="156">
        <f t="shared" si="21"/>
        <v>0</v>
      </c>
      <c r="Q170" s="156">
        <v>2.4829399999999999E-3</v>
      </c>
      <c r="R170" s="156">
        <f t="shared" si="22"/>
        <v>0.14152757999999999</v>
      </c>
      <c r="S170" s="156">
        <v>0</v>
      </c>
      <c r="T170" s="157">
        <f t="shared" si="23"/>
        <v>0</v>
      </c>
      <c r="AR170" s="158" t="s">
        <v>202</v>
      </c>
      <c r="AT170" s="158" t="s">
        <v>134</v>
      </c>
      <c r="AU170" s="158" t="s">
        <v>139</v>
      </c>
      <c r="AY170" s="13" t="s">
        <v>132</v>
      </c>
      <c r="BE170" s="92">
        <f t="shared" si="24"/>
        <v>0</v>
      </c>
      <c r="BF170" s="92">
        <f t="shared" si="25"/>
        <v>0</v>
      </c>
      <c r="BG170" s="92">
        <f t="shared" si="26"/>
        <v>0</v>
      </c>
      <c r="BH170" s="92">
        <f t="shared" si="27"/>
        <v>0</v>
      </c>
      <c r="BI170" s="92">
        <f t="shared" si="28"/>
        <v>0</v>
      </c>
      <c r="BJ170" s="13" t="s">
        <v>139</v>
      </c>
      <c r="BK170" s="92">
        <f t="shared" si="29"/>
        <v>0</v>
      </c>
      <c r="BL170" s="13" t="s">
        <v>202</v>
      </c>
      <c r="BM170" s="158" t="s">
        <v>284</v>
      </c>
    </row>
    <row r="171" spans="2:65" s="1" customFormat="1" ht="24.2" customHeight="1">
      <c r="B171" s="145"/>
      <c r="C171" s="146" t="s">
        <v>285</v>
      </c>
      <c r="D171" s="146" t="s">
        <v>134</v>
      </c>
      <c r="E171" s="147" t="s">
        <v>286</v>
      </c>
      <c r="F171" s="148" t="s">
        <v>287</v>
      </c>
      <c r="G171" s="149" t="s">
        <v>191</v>
      </c>
      <c r="H171" s="150">
        <v>57</v>
      </c>
      <c r="I171" s="151"/>
      <c r="J171" s="152">
        <f t="shared" si="20"/>
        <v>0</v>
      </c>
      <c r="K171" s="153"/>
      <c r="L171" s="29"/>
      <c r="M171" s="154" t="s">
        <v>1</v>
      </c>
      <c r="N171" s="155" t="s">
        <v>42</v>
      </c>
      <c r="P171" s="156">
        <f t="shared" si="21"/>
        <v>0</v>
      </c>
      <c r="Q171" s="156">
        <v>9.4087999999999995E-4</v>
      </c>
      <c r="R171" s="156">
        <f t="shared" si="22"/>
        <v>5.3630159999999996E-2</v>
      </c>
      <c r="S171" s="156">
        <v>0</v>
      </c>
      <c r="T171" s="157">
        <f t="shared" si="23"/>
        <v>0</v>
      </c>
      <c r="AR171" s="158" t="s">
        <v>202</v>
      </c>
      <c r="AT171" s="158" t="s">
        <v>134</v>
      </c>
      <c r="AU171" s="158" t="s">
        <v>139</v>
      </c>
      <c r="AY171" s="13" t="s">
        <v>132</v>
      </c>
      <c r="BE171" s="92">
        <f t="shared" si="24"/>
        <v>0</v>
      </c>
      <c r="BF171" s="92">
        <f t="shared" si="25"/>
        <v>0</v>
      </c>
      <c r="BG171" s="92">
        <f t="shared" si="26"/>
        <v>0</v>
      </c>
      <c r="BH171" s="92">
        <f t="shared" si="27"/>
        <v>0</v>
      </c>
      <c r="BI171" s="92">
        <f t="shared" si="28"/>
        <v>0</v>
      </c>
      <c r="BJ171" s="13" t="s">
        <v>139</v>
      </c>
      <c r="BK171" s="92">
        <f t="shared" si="29"/>
        <v>0</v>
      </c>
      <c r="BL171" s="13" t="s">
        <v>202</v>
      </c>
      <c r="BM171" s="158" t="s">
        <v>288</v>
      </c>
    </row>
    <row r="172" spans="2:65" s="1" customFormat="1" ht="24.2" customHeight="1">
      <c r="B172" s="145"/>
      <c r="C172" s="146" t="s">
        <v>289</v>
      </c>
      <c r="D172" s="146" t="s">
        <v>134</v>
      </c>
      <c r="E172" s="147" t="s">
        <v>290</v>
      </c>
      <c r="F172" s="148" t="s">
        <v>291</v>
      </c>
      <c r="G172" s="149" t="s">
        <v>191</v>
      </c>
      <c r="H172" s="150">
        <v>2</v>
      </c>
      <c r="I172" s="151"/>
      <c r="J172" s="152">
        <f t="shared" si="20"/>
        <v>0</v>
      </c>
      <c r="K172" s="153"/>
      <c r="L172" s="29"/>
      <c r="M172" s="154" t="s">
        <v>1</v>
      </c>
      <c r="N172" s="155" t="s">
        <v>42</v>
      </c>
      <c r="P172" s="156">
        <f t="shared" si="21"/>
        <v>0</v>
      </c>
      <c r="Q172" s="156">
        <v>1.0604E-3</v>
      </c>
      <c r="R172" s="156">
        <f t="shared" si="22"/>
        <v>2.1207999999999999E-3</v>
      </c>
      <c r="S172" s="156">
        <v>0</v>
      </c>
      <c r="T172" s="157">
        <f t="shared" si="23"/>
        <v>0</v>
      </c>
      <c r="AR172" s="158" t="s">
        <v>202</v>
      </c>
      <c r="AT172" s="158" t="s">
        <v>134</v>
      </c>
      <c r="AU172" s="158" t="s">
        <v>139</v>
      </c>
      <c r="AY172" s="13" t="s">
        <v>132</v>
      </c>
      <c r="BE172" s="92">
        <f t="shared" si="24"/>
        <v>0</v>
      </c>
      <c r="BF172" s="92">
        <f t="shared" si="25"/>
        <v>0</v>
      </c>
      <c r="BG172" s="92">
        <f t="shared" si="26"/>
        <v>0</v>
      </c>
      <c r="BH172" s="92">
        <f t="shared" si="27"/>
        <v>0</v>
      </c>
      <c r="BI172" s="92">
        <f t="shared" si="28"/>
        <v>0</v>
      </c>
      <c r="BJ172" s="13" t="s">
        <v>139</v>
      </c>
      <c r="BK172" s="92">
        <f t="shared" si="29"/>
        <v>0</v>
      </c>
      <c r="BL172" s="13" t="s">
        <v>202</v>
      </c>
      <c r="BM172" s="158" t="s">
        <v>292</v>
      </c>
    </row>
    <row r="173" spans="2:65" s="1" customFormat="1" ht="24.2" customHeight="1">
      <c r="B173" s="145"/>
      <c r="C173" s="146" t="s">
        <v>293</v>
      </c>
      <c r="D173" s="146" t="s">
        <v>134</v>
      </c>
      <c r="E173" s="147" t="s">
        <v>294</v>
      </c>
      <c r="F173" s="148" t="s">
        <v>295</v>
      </c>
      <c r="G173" s="149" t="s">
        <v>191</v>
      </c>
      <c r="H173" s="150">
        <v>4</v>
      </c>
      <c r="I173" s="151"/>
      <c r="J173" s="152">
        <f t="shared" si="20"/>
        <v>0</v>
      </c>
      <c r="K173" s="153"/>
      <c r="L173" s="29"/>
      <c r="M173" s="154" t="s">
        <v>1</v>
      </c>
      <c r="N173" s="155" t="s">
        <v>42</v>
      </c>
      <c r="P173" s="156">
        <f t="shared" si="21"/>
        <v>0</v>
      </c>
      <c r="Q173" s="156">
        <v>8.9439999999999997E-5</v>
      </c>
      <c r="R173" s="156">
        <f t="shared" si="22"/>
        <v>3.5775999999999999E-4</v>
      </c>
      <c r="S173" s="156">
        <v>0</v>
      </c>
      <c r="T173" s="157">
        <f t="shared" si="23"/>
        <v>0</v>
      </c>
      <c r="AR173" s="158" t="s">
        <v>202</v>
      </c>
      <c r="AT173" s="158" t="s">
        <v>134</v>
      </c>
      <c r="AU173" s="158" t="s">
        <v>139</v>
      </c>
      <c r="AY173" s="13" t="s">
        <v>132</v>
      </c>
      <c r="BE173" s="92">
        <f t="shared" si="24"/>
        <v>0</v>
      </c>
      <c r="BF173" s="92">
        <f t="shared" si="25"/>
        <v>0</v>
      </c>
      <c r="BG173" s="92">
        <f t="shared" si="26"/>
        <v>0</v>
      </c>
      <c r="BH173" s="92">
        <f t="shared" si="27"/>
        <v>0</v>
      </c>
      <c r="BI173" s="92">
        <f t="shared" si="28"/>
        <v>0</v>
      </c>
      <c r="BJ173" s="13" t="s">
        <v>139</v>
      </c>
      <c r="BK173" s="92">
        <f t="shared" si="29"/>
        <v>0</v>
      </c>
      <c r="BL173" s="13" t="s">
        <v>202</v>
      </c>
      <c r="BM173" s="158" t="s">
        <v>296</v>
      </c>
    </row>
    <row r="174" spans="2:65" s="1" customFormat="1" ht="16.5" customHeight="1">
      <c r="B174" s="145"/>
      <c r="C174" s="159" t="s">
        <v>297</v>
      </c>
      <c r="D174" s="159" t="s">
        <v>175</v>
      </c>
      <c r="E174" s="160" t="s">
        <v>298</v>
      </c>
      <c r="F174" s="161" t="s">
        <v>299</v>
      </c>
      <c r="G174" s="162" t="s">
        <v>191</v>
      </c>
      <c r="H174" s="163">
        <v>4</v>
      </c>
      <c r="I174" s="164"/>
      <c r="J174" s="165">
        <f t="shared" si="20"/>
        <v>0</v>
      </c>
      <c r="K174" s="166"/>
      <c r="L174" s="167"/>
      <c r="M174" s="168" t="s">
        <v>1</v>
      </c>
      <c r="N174" s="169" t="s">
        <v>42</v>
      </c>
      <c r="P174" s="156">
        <f t="shared" si="21"/>
        <v>0</v>
      </c>
      <c r="Q174" s="156">
        <v>2.5000000000000001E-4</v>
      </c>
      <c r="R174" s="156">
        <f t="shared" si="22"/>
        <v>1E-3</v>
      </c>
      <c r="S174" s="156">
        <v>0</v>
      </c>
      <c r="T174" s="157">
        <f t="shared" si="23"/>
        <v>0</v>
      </c>
      <c r="AR174" s="158" t="s">
        <v>262</v>
      </c>
      <c r="AT174" s="158" t="s">
        <v>175</v>
      </c>
      <c r="AU174" s="158" t="s">
        <v>139</v>
      </c>
      <c r="AY174" s="13" t="s">
        <v>132</v>
      </c>
      <c r="BE174" s="92">
        <f t="shared" si="24"/>
        <v>0</v>
      </c>
      <c r="BF174" s="92">
        <f t="shared" si="25"/>
        <v>0</v>
      </c>
      <c r="BG174" s="92">
        <f t="shared" si="26"/>
        <v>0</v>
      </c>
      <c r="BH174" s="92">
        <f t="shared" si="27"/>
        <v>0</v>
      </c>
      <c r="BI174" s="92">
        <f t="shared" si="28"/>
        <v>0</v>
      </c>
      <c r="BJ174" s="13" t="s">
        <v>139</v>
      </c>
      <c r="BK174" s="92">
        <f t="shared" si="29"/>
        <v>0</v>
      </c>
      <c r="BL174" s="13" t="s">
        <v>202</v>
      </c>
      <c r="BM174" s="158" t="s">
        <v>300</v>
      </c>
    </row>
    <row r="175" spans="2:65" s="1" customFormat="1" ht="24.2" customHeight="1">
      <c r="B175" s="145"/>
      <c r="C175" s="146" t="s">
        <v>301</v>
      </c>
      <c r="D175" s="146" t="s">
        <v>134</v>
      </c>
      <c r="E175" s="147" t="s">
        <v>302</v>
      </c>
      <c r="F175" s="148" t="s">
        <v>303</v>
      </c>
      <c r="G175" s="149" t="s">
        <v>196</v>
      </c>
      <c r="H175" s="150">
        <v>6</v>
      </c>
      <c r="I175" s="151"/>
      <c r="J175" s="152">
        <f t="shared" si="20"/>
        <v>0</v>
      </c>
      <c r="K175" s="153"/>
      <c r="L175" s="29"/>
      <c r="M175" s="154" t="s">
        <v>1</v>
      </c>
      <c r="N175" s="155" t="s">
        <v>42</v>
      </c>
      <c r="P175" s="156">
        <f t="shared" si="21"/>
        <v>0</v>
      </c>
      <c r="Q175" s="156">
        <v>2.9321999999999998E-3</v>
      </c>
      <c r="R175" s="156">
        <f t="shared" si="22"/>
        <v>1.75932E-2</v>
      </c>
      <c r="S175" s="156">
        <v>0</v>
      </c>
      <c r="T175" s="157">
        <f t="shared" si="23"/>
        <v>0</v>
      </c>
      <c r="AR175" s="158" t="s">
        <v>202</v>
      </c>
      <c r="AT175" s="158" t="s">
        <v>134</v>
      </c>
      <c r="AU175" s="158" t="s">
        <v>139</v>
      </c>
      <c r="AY175" s="13" t="s">
        <v>132</v>
      </c>
      <c r="BE175" s="92">
        <f t="shared" si="24"/>
        <v>0</v>
      </c>
      <c r="BF175" s="92">
        <f t="shared" si="25"/>
        <v>0</v>
      </c>
      <c r="BG175" s="92">
        <f t="shared" si="26"/>
        <v>0</v>
      </c>
      <c r="BH175" s="92">
        <f t="shared" si="27"/>
        <v>0</v>
      </c>
      <c r="BI175" s="92">
        <f t="shared" si="28"/>
        <v>0</v>
      </c>
      <c r="BJ175" s="13" t="s">
        <v>139</v>
      </c>
      <c r="BK175" s="92">
        <f t="shared" si="29"/>
        <v>0</v>
      </c>
      <c r="BL175" s="13" t="s">
        <v>202</v>
      </c>
      <c r="BM175" s="158" t="s">
        <v>304</v>
      </c>
    </row>
    <row r="176" spans="2:65" s="1" customFormat="1" ht="24.2" customHeight="1">
      <c r="B176" s="145"/>
      <c r="C176" s="146" t="s">
        <v>305</v>
      </c>
      <c r="D176" s="146" t="s">
        <v>134</v>
      </c>
      <c r="E176" s="147" t="s">
        <v>306</v>
      </c>
      <c r="F176" s="148" t="s">
        <v>307</v>
      </c>
      <c r="G176" s="149" t="s">
        <v>191</v>
      </c>
      <c r="H176" s="150">
        <v>12</v>
      </c>
      <c r="I176" s="151"/>
      <c r="J176" s="152">
        <f t="shared" si="20"/>
        <v>0</v>
      </c>
      <c r="K176" s="153"/>
      <c r="L176" s="29"/>
      <c r="M176" s="154" t="s">
        <v>1</v>
      </c>
      <c r="N176" s="155" t="s">
        <v>42</v>
      </c>
      <c r="P176" s="156">
        <f t="shared" si="21"/>
        <v>0</v>
      </c>
      <c r="Q176" s="156">
        <v>6.0000000000000002E-6</v>
      </c>
      <c r="R176" s="156">
        <f t="shared" si="22"/>
        <v>7.2000000000000002E-5</v>
      </c>
      <c r="S176" s="156">
        <v>0</v>
      </c>
      <c r="T176" s="157">
        <f t="shared" si="23"/>
        <v>0</v>
      </c>
      <c r="AR176" s="158" t="s">
        <v>202</v>
      </c>
      <c r="AT176" s="158" t="s">
        <v>134</v>
      </c>
      <c r="AU176" s="158" t="s">
        <v>139</v>
      </c>
      <c r="AY176" s="13" t="s">
        <v>132</v>
      </c>
      <c r="BE176" s="92">
        <f t="shared" si="24"/>
        <v>0</v>
      </c>
      <c r="BF176" s="92">
        <f t="shared" si="25"/>
        <v>0</v>
      </c>
      <c r="BG176" s="92">
        <f t="shared" si="26"/>
        <v>0</v>
      </c>
      <c r="BH176" s="92">
        <f t="shared" si="27"/>
        <v>0</v>
      </c>
      <c r="BI176" s="92">
        <f t="shared" si="28"/>
        <v>0</v>
      </c>
      <c r="BJ176" s="13" t="s">
        <v>139</v>
      </c>
      <c r="BK176" s="92">
        <f t="shared" si="29"/>
        <v>0</v>
      </c>
      <c r="BL176" s="13" t="s">
        <v>202</v>
      </c>
      <c r="BM176" s="158" t="s">
        <v>308</v>
      </c>
    </row>
    <row r="177" spans="2:65" s="1" customFormat="1" ht="24.2" customHeight="1">
      <c r="B177" s="145"/>
      <c r="C177" s="159" t="s">
        <v>309</v>
      </c>
      <c r="D177" s="159" t="s">
        <v>175</v>
      </c>
      <c r="E177" s="160" t="s">
        <v>310</v>
      </c>
      <c r="F177" s="161" t="s">
        <v>311</v>
      </c>
      <c r="G177" s="162" t="s">
        <v>191</v>
      </c>
      <c r="H177" s="163">
        <v>12</v>
      </c>
      <c r="I177" s="164"/>
      <c r="J177" s="165">
        <f t="shared" si="20"/>
        <v>0</v>
      </c>
      <c r="K177" s="166"/>
      <c r="L177" s="167"/>
      <c r="M177" s="168" t="s">
        <v>1</v>
      </c>
      <c r="N177" s="169" t="s">
        <v>42</v>
      </c>
      <c r="P177" s="156">
        <f t="shared" si="21"/>
        <v>0</v>
      </c>
      <c r="Q177" s="156">
        <v>2.1000000000000001E-4</v>
      </c>
      <c r="R177" s="156">
        <f t="shared" si="22"/>
        <v>2.5200000000000001E-3</v>
      </c>
      <c r="S177" s="156">
        <v>0</v>
      </c>
      <c r="T177" s="157">
        <f t="shared" si="23"/>
        <v>0</v>
      </c>
      <c r="AR177" s="158" t="s">
        <v>262</v>
      </c>
      <c r="AT177" s="158" t="s">
        <v>175</v>
      </c>
      <c r="AU177" s="158" t="s">
        <v>139</v>
      </c>
      <c r="AY177" s="13" t="s">
        <v>132</v>
      </c>
      <c r="BE177" s="92">
        <f t="shared" si="24"/>
        <v>0</v>
      </c>
      <c r="BF177" s="92">
        <f t="shared" si="25"/>
        <v>0</v>
      </c>
      <c r="BG177" s="92">
        <f t="shared" si="26"/>
        <v>0</v>
      </c>
      <c r="BH177" s="92">
        <f t="shared" si="27"/>
        <v>0</v>
      </c>
      <c r="BI177" s="92">
        <f t="shared" si="28"/>
        <v>0</v>
      </c>
      <c r="BJ177" s="13" t="s">
        <v>139</v>
      </c>
      <c r="BK177" s="92">
        <f t="shared" si="29"/>
        <v>0</v>
      </c>
      <c r="BL177" s="13" t="s">
        <v>202</v>
      </c>
      <c r="BM177" s="158" t="s">
        <v>312</v>
      </c>
    </row>
    <row r="178" spans="2:65" s="11" customFormat="1" ht="22.9" customHeight="1">
      <c r="B178" s="133"/>
      <c r="D178" s="134" t="s">
        <v>75</v>
      </c>
      <c r="E178" s="143" t="s">
        <v>313</v>
      </c>
      <c r="F178" s="143" t="s">
        <v>314</v>
      </c>
      <c r="I178" s="136"/>
      <c r="J178" s="144">
        <f>BK178</f>
        <v>0</v>
      </c>
      <c r="L178" s="133"/>
      <c r="M178" s="138"/>
      <c r="P178" s="139">
        <f>SUM(P179:P180)</f>
        <v>0</v>
      </c>
      <c r="R178" s="139">
        <f>SUM(R179:R180)</f>
        <v>1.093218E-2</v>
      </c>
      <c r="T178" s="140">
        <f>SUM(T179:T180)</f>
        <v>0</v>
      </c>
      <c r="AR178" s="134" t="s">
        <v>139</v>
      </c>
      <c r="AT178" s="141" t="s">
        <v>75</v>
      </c>
      <c r="AU178" s="141" t="s">
        <v>84</v>
      </c>
      <c r="AY178" s="134" t="s">
        <v>132</v>
      </c>
      <c r="BK178" s="142">
        <f>SUM(BK179:BK180)</f>
        <v>0</v>
      </c>
    </row>
    <row r="179" spans="2:65" s="1" customFormat="1" ht="33" customHeight="1">
      <c r="B179" s="145"/>
      <c r="C179" s="146" t="s">
        <v>315</v>
      </c>
      <c r="D179" s="146" t="s">
        <v>134</v>
      </c>
      <c r="E179" s="147" t="s">
        <v>316</v>
      </c>
      <c r="F179" s="148" t="s">
        <v>317</v>
      </c>
      <c r="G179" s="149" t="s">
        <v>157</v>
      </c>
      <c r="H179" s="150">
        <v>18</v>
      </c>
      <c r="I179" s="151"/>
      <c r="J179" s="152">
        <f>ROUND(I179*H179,2)</f>
        <v>0</v>
      </c>
      <c r="K179" s="153"/>
      <c r="L179" s="29"/>
      <c r="M179" s="154" t="s">
        <v>1</v>
      </c>
      <c r="N179" s="155" t="s">
        <v>42</v>
      </c>
      <c r="P179" s="156">
        <f>O179*H179</f>
        <v>0</v>
      </c>
      <c r="Q179" s="156">
        <v>3.8079999999999999E-4</v>
      </c>
      <c r="R179" s="156">
        <f>Q179*H179</f>
        <v>6.8544000000000001E-3</v>
      </c>
      <c r="S179" s="156">
        <v>0</v>
      </c>
      <c r="T179" s="157">
        <f>S179*H179</f>
        <v>0</v>
      </c>
      <c r="AR179" s="158" t="s">
        <v>202</v>
      </c>
      <c r="AT179" s="158" t="s">
        <v>134</v>
      </c>
      <c r="AU179" s="158" t="s">
        <v>139</v>
      </c>
      <c r="AY179" s="13" t="s">
        <v>132</v>
      </c>
      <c r="BE179" s="92">
        <f>IF(N179="základná",J179,0)</f>
        <v>0</v>
      </c>
      <c r="BF179" s="92">
        <f>IF(N179="znížená",J179,0)</f>
        <v>0</v>
      </c>
      <c r="BG179" s="92">
        <f>IF(N179="zákl. prenesená",J179,0)</f>
        <v>0</v>
      </c>
      <c r="BH179" s="92">
        <f>IF(N179="zníž. prenesená",J179,0)</f>
        <v>0</v>
      </c>
      <c r="BI179" s="92">
        <f>IF(N179="nulová",J179,0)</f>
        <v>0</v>
      </c>
      <c r="BJ179" s="13" t="s">
        <v>139</v>
      </c>
      <c r="BK179" s="92">
        <f>ROUND(I179*H179,2)</f>
        <v>0</v>
      </c>
      <c r="BL179" s="13" t="s">
        <v>202</v>
      </c>
      <c r="BM179" s="158" t="s">
        <v>318</v>
      </c>
    </row>
    <row r="180" spans="2:65" s="1" customFormat="1" ht="37.9" customHeight="1">
      <c r="B180" s="145"/>
      <c r="C180" s="146" t="s">
        <v>319</v>
      </c>
      <c r="D180" s="146" t="s">
        <v>134</v>
      </c>
      <c r="E180" s="147" t="s">
        <v>320</v>
      </c>
      <c r="F180" s="148" t="s">
        <v>321</v>
      </c>
      <c r="G180" s="149" t="s">
        <v>157</v>
      </c>
      <c r="H180" s="150">
        <v>194.18</v>
      </c>
      <c r="I180" s="151"/>
      <c r="J180" s="152">
        <f>ROUND(I180*H180,2)</f>
        <v>0</v>
      </c>
      <c r="K180" s="153"/>
      <c r="L180" s="29"/>
      <c r="M180" s="170" t="s">
        <v>1</v>
      </c>
      <c r="N180" s="171" t="s">
        <v>42</v>
      </c>
      <c r="O180" s="172"/>
      <c r="P180" s="173">
        <f>O180*H180</f>
        <v>0</v>
      </c>
      <c r="Q180" s="173">
        <v>2.0999999999999999E-5</v>
      </c>
      <c r="R180" s="173">
        <f>Q180*H180</f>
        <v>4.0777799999999996E-3</v>
      </c>
      <c r="S180" s="173">
        <v>0</v>
      </c>
      <c r="T180" s="174">
        <f>S180*H180</f>
        <v>0</v>
      </c>
      <c r="AR180" s="158" t="s">
        <v>202</v>
      </c>
      <c r="AT180" s="158" t="s">
        <v>134</v>
      </c>
      <c r="AU180" s="158" t="s">
        <v>139</v>
      </c>
      <c r="AY180" s="13" t="s">
        <v>132</v>
      </c>
      <c r="BE180" s="92">
        <f>IF(N180="základná",J180,0)</f>
        <v>0</v>
      </c>
      <c r="BF180" s="92">
        <f>IF(N180="znížená",J180,0)</f>
        <v>0</v>
      </c>
      <c r="BG180" s="92">
        <f>IF(N180="zákl. prenesená",J180,0)</f>
        <v>0</v>
      </c>
      <c r="BH180" s="92">
        <f>IF(N180="zníž. prenesená",J180,0)</f>
        <v>0</v>
      </c>
      <c r="BI180" s="92">
        <f>IF(N180="nulová",J180,0)</f>
        <v>0</v>
      </c>
      <c r="BJ180" s="13" t="s">
        <v>139</v>
      </c>
      <c r="BK180" s="92">
        <f>ROUND(I180*H180,2)</f>
        <v>0</v>
      </c>
      <c r="BL180" s="13" t="s">
        <v>202</v>
      </c>
      <c r="BM180" s="158" t="s">
        <v>322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29"/>
    </row>
  </sheetData>
  <autoFilter ref="C126:K180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4"/>
  <sheetViews>
    <sheetView showGridLines="0" tabSelected="1" topLeftCell="A153" workbookViewId="0">
      <selection activeCell="J176" sqref="J17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88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4.95" hidden="1" customHeight="1">
      <c r="B4" s="16"/>
      <c r="D4" s="17" t="s">
        <v>98</v>
      </c>
      <c r="L4" s="16"/>
      <c r="M4" s="98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3" t="str">
        <f>'Rekapitulácia stavby'!K6</f>
        <v>Modernizácia maštale a prístavba hnojnej koncovky</v>
      </c>
      <c r="F7" s="224"/>
      <c r="G7" s="224"/>
      <c r="H7" s="224"/>
      <c r="L7" s="16"/>
    </row>
    <row r="8" spans="2:46" s="1" customFormat="1" ht="12" hidden="1" customHeight="1">
      <c r="B8" s="29"/>
      <c r="D8" s="23" t="s">
        <v>99</v>
      </c>
      <c r="L8" s="29"/>
    </row>
    <row r="9" spans="2:46" s="1" customFormat="1" ht="16.5" hidden="1" customHeight="1">
      <c r="B9" s="29"/>
      <c r="E9" s="175" t="s">
        <v>323</v>
      </c>
      <c r="F9" s="225"/>
      <c r="G9" s="225"/>
      <c r="H9" s="225"/>
      <c r="L9" s="29"/>
    </row>
    <row r="10" spans="2:46" s="1" customFormat="1" ht="11.25" hidden="1">
      <c r="B10" s="29"/>
      <c r="L10" s="29"/>
    </row>
    <row r="11" spans="2:46" s="1" customFormat="1" ht="12" hidden="1" customHeight="1">
      <c r="B11" s="29"/>
      <c r="D11" s="23" t="s">
        <v>17</v>
      </c>
      <c r="F11" s="21" t="s">
        <v>1</v>
      </c>
      <c r="I11" s="23" t="s">
        <v>18</v>
      </c>
      <c r="J11" s="21" t="s">
        <v>1</v>
      </c>
      <c r="L11" s="29"/>
    </row>
    <row r="12" spans="2:46" s="1" customFormat="1" ht="12" hidden="1" customHeight="1">
      <c r="B12" s="29"/>
      <c r="D12" s="23" t="s">
        <v>19</v>
      </c>
      <c r="F12" s="21" t="s">
        <v>101</v>
      </c>
      <c r="I12" s="23" t="s">
        <v>21</v>
      </c>
      <c r="J12" s="52">
        <f>'Rekapitulácia stavby'!AN8</f>
        <v>45128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3" t="s">
        <v>22</v>
      </c>
      <c r="I14" s="23" t="s">
        <v>23</v>
      </c>
      <c r="J14" s="21" t="s">
        <v>1</v>
      </c>
      <c r="L14" s="29"/>
    </row>
    <row r="15" spans="2:46" s="1" customFormat="1" ht="18" hidden="1" customHeight="1">
      <c r="B15" s="29"/>
      <c r="E15" s="21" t="s">
        <v>24</v>
      </c>
      <c r="I15" s="23" t="s">
        <v>25</v>
      </c>
      <c r="J15" s="21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3" t="s">
        <v>26</v>
      </c>
      <c r="I17" s="23" t="s">
        <v>23</v>
      </c>
      <c r="J17" s="24" t="str">
        <f>'Rekapitulácia stavby'!AN13</f>
        <v>Vyplň údaj</v>
      </c>
      <c r="L17" s="29"/>
    </row>
    <row r="18" spans="2:12" s="1" customFormat="1" ht="18" hidden="1" customHeight="1">
      <c r="B18" s="29"/>
      <c r="E18" s="226" t="str">
        <f>'Rekapitulácia stavby'!E14</f>
        <v>Vyplň údaj</v>
      </c>
      <c r="F18" s="202"/>
      <c r="G18" s="202"/>
      <c r="H18" s="202"/>
      <c r="I18" s="23" t="s">
        <v>25</v>
      </c>
      <c r="J18" s="24" t="str">
        <f>'Rekapitulácia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3" t="s">
        <v>28</v>
      </c>
      <c r="I20" s="23" t="s">
        <v>23</v>
      </c>
      <c r="J20" s="21" t="s">
        <v>1</v>
      </c>
      <c r="L20" s="29"/>
    </row>
    <row r="21" spans="2:12" s="1" customFormat="1" ht="18" hidden="1" customHeight="1">
      <c r="B21" s="29"/>
      <c r="E21" s="21" t="s">
        <v>29</v>
      </c>
      <c r="I21" s="23" t="s">
        <v>25</v>
      </c>
      <c r="J21" s="21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3" t="s">
        <v>31</v>
      </c>
      <c r="I23" s="23" t="s">
        <v>23</v>
      </c>
      <c r="J23" s="21" t="s">
        <v>1</v>
      </c>
      <c r="L23" s="29"/>
    </row>
    <row r="24" spans="2:12" s="1" customFormat="1" ht="18" hidden="1" customHeight="1">
      <c r="B24" s="29"/>
      <c r="E24" s="21" t="s">
        <v>32</v>
      </c>
      <c r="I24" s="23" t="s">
        <v>25</v>
      </c>
      <c r="J24" s="21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3" t="s">
        <v>33</v>
      </c>
      <c r="L26" s="29"/>
    </row>
    <row r="27" spans="2:12" s="7" customFormat="1" ht="16.5" hidden="1" customHeight="1">
      <c r="B27" s="99"/>
      <c r="E27" s="207" t="s">
        <v>1</v>
      </c>
      <c r="F27" s="207"/>
      <c r="G27" s="207"/>
      <c r="H27" s="207"/>
      <c r="L27" s="99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53"/>
      <c r="E29" s="53"/>
      <c r="F29" s="53"/>
      <c r="G29" s="53"/>
      <c r="H29" s="53"/>
      <c r="I29" s="53"/>
      <c r="J29" s="53"/>
      <c r="K29" s="53"/>
      <c r="L29" s="29"/>
    </row>
    <row r="30" spans="2:12" s="1" customFormat="1" ht="25.35" hidden="1" customHeight="1">
      <c r="B30" s="29"/>
      <c r="D30" s="100" t="s">
        <v>36</v>
      </c>
      <c r="J30" s="66">
        <f>ROUND(J124, 2)</f>
        <v>0</v>
      </c>
      <c r="L30" s="29"/>
    </row>
    <row r="31" spans="2:12" s="1" customFormat="1" ht="6.95" hidden="1" customHeight="1">
      <c r="B31" s="29"/>
      <c r="D31" s="53"/>
      <c r="E31" s="53"/>
      <c r="F31" s="53"/>
      <c r="G31" s="53"/>
      <c r="H31" s="53"/>
      <c r="I31" s="53"/>
      <c r="J31" s="53"/>
      <c r="K31" s="53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55" t="s">
        <v>40</v>
      </c>
      <c r="E33" s="34" t="s">
        <v>41</v>
      </c>
      <c r="F33" s="101">
        <f>ROUND((SUM(BE124:BE153)),  2)</f>
        <v>0</v>
      </c>
      <c r="G33" s="102"/>
      <c r="H33" s="102"/>
      <c r="I33" s="103">
        <v>0.2</v>
      </c>
      <c r="J33" s="101">
        <f>ROUND(((SUM(BE124:BE153))*I33),  2)</f>
        <v>0</v>
      </c>
      <c r="L33" s="29"/>
    </row>
    <row r="34" spans="2:12" s="1" customFormat="1" ht="14.45" hidden="1" customHeight="1">
      <c r="B34" s="29"/>
      <c r="E34" s="34" t="s">
        <v>42</v>
      </c>
      <c r="F34" s="101">
        <f>ROUND((SUM(BF124:BF153)),  2)</f>
        <v>0</v>
      </c>
      <c r="G34" s="102"/>
      <c r="H34" s="102"/>
      <c r="I34" s="103">
        <v>0.2</v>
      </c>
      <c r="J34" s="101">
        <f>ROUND(((SUM(BF124:BF153))*I34),  2)</f>
        <v>0</v>
      </c>
      <c r="L34" s="29"/>
    </row>
    <row r="35" spans="2:12" s="1" customFormat="1" ht="14.45" hidden="1" customHeight="1">
      <c r="B35" s="29"/>
      <c r="E35" s="23" t="s">
        <v>43</v>
      </c>
      <c r="F35" s="104">
        <f>ROUND((SUM(BG124:BG153)),  2)</f>
        <v>0</v>
      </c>
      <c r="I35" s="105">
        <v>0.2</v>
      </c>
      <c r="J35" s="104">
        <f>0</f>
        <v>0</v>
      </c>
      <c r="L35" s="29"/>
    </row>
    <row r="36" spans="2:12" s="1" customFormat="1" ht="14.45" hidden="1" customHeight="1">
      <c r="B36" s="29"/>
      <c r="E36" s="23" t="s">
        <v>44</v>
      </c>
      <c r="F36" s="104">
        <f>ROUND((SUM(BH124:BH153)),  2)</f>
        <v>0</v>
      </c>
      <c r="I36" s="105">
        <v>0.2</v>
      </c>
      <c r="J36" s="104">
        <f>0</f>
        <v>0</v>
      </c>
      <c r="L36" s="29"/>
    </row>
    <row r="37" spans="2:12" s="1" customFormat="1" ht="14.45" hidden="1" customHeight="1">
      <c r="B37" s="29"/>
      <c r="E37" s="34" t="s">
        <v>45</v>
      </c>
      <c r="F37" s="101">
        <f>ROUND((SUM(BI124:BI153)),  2)</f>
        <v>0</v>
      </c>
      <c r="G37" s="102"/>
      <c r="H37" s="102"/>
      <c r="I37" s="103">
        <v>0</v>
      </c>
      <c r="J37" s="101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97"/>
      <c r="D39" s="106" t="s">
        <v>46</v>
      </c>
      <c r="E39" s="57"/>
      <c r="F39" s="57"/>
      <c r="G39" s="107" t="s">
        <v>47</v>
      </c>
      <c r="H39" s="108" t="s">
        <v>48</v>
      </c>
      <c r="I39" s="57"/>
      <c r="J39" s="109">
        <f>SUM(J30:J37)</f>
        <v>0</v>
      </c>
      <c r="K39" s="110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9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29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9"/>
      <c r="D61" s="43" t="s">
        <v>51</v>
      </c>
      <c r="E61" s="31"/>
      <c r="F61" s="111" t="s">
        <v>52</v>
      </c>
      <c r="G61" s="43" t="s">
        <v>51</v>
      </c>
      <c r="H61" s="31"/>
      <c r="I61" s="31"/>
      <c r="J61" s="112" t="s">
        <v>52</v>
      </c>
      <c r="K61" s="31"/>
      <c r="L61" s="29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9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29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9"/>
      <c r="D76" s="43" t="s">
        <v>51</v>
      </c>
      <c r="E76" s="31"/>
      <c r="F76" s="111" t="s">
        <v>52</v>
      </c>
      <c r="G76" s="43" t="s">
        <v>51</v>
      </c>
      <c r="H76" s="31"/>
      <c r="I76" s="31"/>
      <c r="J76" s="112" t="s">
        <v>52</v>
      </c>
      <c r="K76" s="31"/>
      <c r="L76" s="29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29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29"/>
    </row>
    <row r="82" spans="2:47" s="1" customFormat="1" ht="24.95" customHeight="1">
      <c r="B82" s="29"/>
      <c r="C82" s="17" t="s">
        <v>102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3" t="s">
        <v>15</v>
      </c>
      <c r="L84" s="29"/>
    </row>
    <row r="85" spans="2:47" s="1" customFormat="1" ht="16.5" customHeight="1">
      <c r="B85" s="29"/>
      <c r="E85" s="223" t="str">
        <f>E7</f>
        <v>Modernizácia maštale a prístavba hnojnej koncovky</v>
      </c>
      <c r="F85" s="224"/>
      <c r="G85" s="224"/>
      <c r="H85" s="224"/>
      <c r="L85" s="29"/>
    </row>
    <row r="86" spans="2:47" s="1" customFormat="1" ht="12" customHeight="1">
      <c r="B86" s="29"/>
      <c r="C86" s="23" t="s">
        <v>99</v>
      </c>
      <c r="L86" s="29"/>
    </row>
    <row r="87" spans="2:47" s="1" customFormat="1" ht="16.5" customHeight="1">
      <c r="B87" s="29"/>
      <c r="E87" s="175" t="str">
        <f>E9</f>
        <v>01 - Hnojná koncovka</v>
      </c>
      <c r="F87" s="225"/>
      <c r="G87" s="225"/>
      <c r="H87" s="225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3" t="s">
        <v>19</v>
      </c>
      <c r="F89" s="21" t="str">
        <f>F12</f>
        <v xml:space="preserve"> </v>
      </c>
      <c r="I89" s="23" t="s">
        <v>21</v>
      </c>
      <c r="J89" s="52">
        <f>IF(J12="","",J12)</f>
        <v>45128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3" t="s">
        <v>22</v>
      </c>
      <c r="F91" s="21" t="str">
        <f>E15</f>
        <v>Robert Zsóri SHR, 980 46 Gemerská Panica 25</v>
      </c>
      <c r="I91" s="23" t="s">
        <v>28</v>
      </c>
      <c r="J91" s="26" t="str">
        <f>E21</f>
        <v>COMBA s.r.o., Špitálska 41, 054 01 Levoča</v>
      </c>
      <c r="L91" s="29"/>
    </row>
    <row r="92" spans="2:47" s="1" customFormat="1" ht="15.2" customHeight="1">
      <c r="B92" s="29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>Ing. Štefan Comba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113" t="s">
        <v>103</v>
      </c>
      <c r="D94" s="97"/>
      <c r="E94" s="97"/>
      <c r="F94" s="97"/>
      <c r="G94" s="97"/>
      <c r="H94" s="97"/>
      <c r="I94" s="97"/>
      <c r="J94" s="114" t="s">
        <v>104</v>
      </c>
      <c r="K94" s="97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15" t="s">
        <v>105</v>
      </c>
      <c r="J96" s="66">
        <f>J124</f>
        <v>0</v>
      </c>
      <c r="L96" s="29"/>
      <c r="AU96" s="13" t="s">
        <v>106</v>
      </c>
    </row>
    <row r="97" spans="2:12" s="8" customFormat="1" ht="24.95" customHeight="1">
      <c r="B97" s="116"/>
      <c r="D97" s="117" t="s">
        <v>107</v>
      </c>
      <c r="E97" s="118"/>
      <c r="F97" s="118"/>
      <c r="G97" s="118"/>
      <c r="H97" s="118"/>
      <c r="I97" s="118"/>
      <c r="J97" s="119">
        <f>J125</f>
        <v>0</v>
      </c>
      <c r="L97" s="116"/>
    </row>
    <row r="98" spans="2:12" s="9" customFormat="1" ht="19.899999999999999" customHeight="1">
      <c r="B98" s="120"/>
      <c r="D98" s="121" t="s">
        <v>108</v>
      </c>
      <c r="E98" s="122"/>
      <c r="F98" s="122"/>
      <c r="G98" s="122"/>
      <c r="H98" s="122"/>
      <c r="I98" s="122"/>
      <c r="J98" s="123">
        <f>J126</f>
        <v>0</v>
      </c>
      <c r="L98" s="120"/>
    </row>
    <row r="99" spans="2:12" s="9" customFormat="1" ht="19.899999999999999" customHeight="1">
      <c r="B99" s="120"/>
      <c r="D99" s="121" t="s">
        <v>109</v>
      </c>
      <c r="E99" s="122"/>
      <c r="F99" s="122"/>
      <c r="G99" s="122"/>
      <c r="H99" s="122"/>
      <c r="I99" s="122"/>
      <c r="J99" s="123">
        <f>J131</f>
        <v>0</v>
      </c>
      <c r="L99" s="120"/>
    </row>
    <row r="100" spans="2:12" s="9" customFormat="1" ht="19.899999999999999" customHeight="1">
      <c r="B100" s="120"/>
      <c r="D100" s="121" t="s">
        <v>324</v>
      </c>
      <c r="E100" s="122"/>
      <c r="F100" s="122"/>
      <c r="G100" s="122"/>
      <c r="H100" s="122"/>
      <c r="I100" s="122"/>
      <c r="J100" s="123">
        <f>J140</f>
        <v>0</v>
      </c>
      <c r="L100" s="120"/>
    </row>
    <row r="101" spans="2:12" s="9" customFormat="1" ht="19.899999999999999" customHeight="1">
      <c r="B101" s="120"/>
      <c r="D101" s="121" t="s">
        <v>110</v>
      </c>
      <c r="E101" s="122"/>
      <c r="F101" s="122"/>
      <c r="G101" s="122"/>
      <c r="H101" s="122"/>
      <c r="I101" s="122"/>
      <c r="J101" s="123">
        <f>J142</f>
        <v>0</v>
      </c>
      <c r="L101" s="120"/>
    </row>
    <row r="102" spans="2:12" s="9" customFormat="1" ht="19.899999999999999" customHeight="1">
      <c r="B102" s="120"/>
      <c r="D102" s="121" t="s">
        <v>112</v>
      </c>
      <c r="E102" s="122"/>
      <c r="F102" s="122"/>
      <c r="G102" s="122"/>
      <c r="H102" s="122"/>
      <c r="I102" s="122"/>
      <c r="J102" s="123">
        <f>J147</f>
        <v>0</v>
      </c>
      <c r="L102" s="120"/>
    </row>
    <row r="103" spans="2:12" s="8" customFormat="1" ht="24.95" customHeight="1">
      <c r="B103" s="116"/>
      <c r="D103" s="117" t="s">
        <v>113</v>
      </c>
      <c r="E103" s="118"/>
      <c r="F103" s="118"/>
      <c r="G103" s="118"/>
      <c r="H103" s="118"/>
      <c r="I103" s="118"/>
      <c r="J103" s="119">
        <f>J149</f>
        <v>0</v>
      </c>
      <c r="L103" s="116"/>
    </row>
    <row r="104" spans="2:12" s="9" customFormat="1" ht="19.899999999999999" customHeight="1">
      <c r="B104" s="120"/>
      <c r="D104" s="121" t="s">
        <v>114</v>
      </c>
      <c r="E104" s="122"/>
      <c r="F104" s="122"/>
      <c r="G104" s="122"/>
      <c r="H104" s="122"/>
      <c r="I104" s="122"/>
      <c r="J104" s="123">
        <f>J150</f>
        <v>0</v>
      </c>
      <c r="L104" s="120"/>
    </row>
    <row r="105" spans="2:12" s="1" customFormat="1" ht="21.75" customHeight="1">
      <c r="B105" s="29"/>
      <c r="L105" s="29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29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29"/>
    </row>
    <row r="111" spans="2:12" s="1" customFormat="1" ht="24.95" customHeight="1">
      <c r="B111" s="29"/>
      <c r="C111" s="17" t="s">
        <v>118</v>
      </c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3" t="s">
        <v>15</v>
      </c>
      <c r="L113" s="29"/>
    </row>
    <row r="114" spans="2:65" s="1" customFormat="1" ht="16.5" customHeight="1">
      <c r="B114" s="29"/>
      <c r="E114" s="223" t="str">
        <f>E7</f>
        <v>Modernizácia maštale a prístavba hnojnej koncovky</v>
      </c>
      <c r="F114" s="224"/>
      <c r="G114" s="224"/>
      <c r="H114" s="224"/>
      <c r="L114" s="29"/>
    </row>
    <row r="115" spans="2:65" s="1" customFormat="1" ht="12" customHeight="1">
      <c r="B115" s="29"/>
      <c r="C115" s="23" t="s">
        <v>99</v>
      </c>
      <c r="L115" s="29"/>
    </row>
    <row r="116" spans="2:65" s="1" customFormat="1" ht="16.5" customHeight="1">
      <c r="B116" s="29"/>
      <c r="E116" s="175" t="str">
        <f>E9</f>
        <v>01 - Hnojná koncovka</v>
      </c>
      <c r="F116" s="225"/>
      <c r="G116" s="225"/>
      <c r="H116" s="225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3" t="s">
        <v>19</v>
      </c>
      <c r="F118" s="21" t="str">
        <f>F12</f>
        <v xml:space="preserve"> </v>
      </c>
      <c r="I118" s="23" t="s">
        <v>21</v>
      </c>
      <c r="J118" s="52">
        <f>IF(J12="","",J12)</f>
        <v>45128</v>
      </c>
      <c r="L118" s="29"/>
    </row>
    <row r="119" spans="2:65" s="1" customFormat="1" ht="6.95" customHeight="1">
      <c r="B119" s="29"/>
      <c r="L119" s="29"/>
    </row>
    <row r="120" spans="2:65" s="1" customFormat="1" ht="40.15" customHeight="1">
      <c r="B120" s="29"/>
      <c r="C120" s="23" t="s">
        <v>22</v>
      </c>
      <c r="F120" s="21" t="str">
        <f>E15</f>
        <v>Robert Zsóri SHR, 980 46 Gemerská Panica 25</v>
      </c>
      <c r="I120" s="23" t="s">
        <v>28</v>
      </c>
      <c r="J120" s="26" t="str">
        <f>E21</f>
        <v>COMBA s.r.o., Špitálska 41, 054 01 Levoča</v>
      </c>
      <c r="L120" s="29"/>
    </row>
    <row r="121" spans="2:65" s="1" customFormat="1" ht="15.2" customHeight="1">
      <c r="B121" s="29"/>
      <c r="C121" s="23" t="s">
        <v>26</v>
      </c>
      <c r="F121" s="21" t="str">
        <f>IF(E18="","",E18)</f>
        <v>Vyplň údaj</v>
      </c>
      <c r="I121" s="23" t="s">
        <v>31</v>
      </c>
      <c r="J121" s="26" t="str">
        <f>E24</f>
        <v>Ing. Štefan Comba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24"/>
      <c r="C123" s="125" t="s">
        <v>119</v>
      </c>
      <c r="D123" s="126" t="s">
        <v>61</v>
      </c>
      <c r="E123" s="126" t="s">
        <v>57</v>
      </c>
      <c r="F123" s="126" t="s">
        <v>58</v>
      </c>
      <c r="G123" s="126" t="s">
        <v>120</v>
      </c>
      <c r="H123" s="126" t="s">
        <v>121</v>
      </c>
      <c r="I123" s="126" t="s">
        <v>122</v>
      </c>
      <c r="J123" s="127" t="s">
        <v>104</v>
      </c>
      <c r="K123" s="128" t="s">
        <v>123</v>
      </c>
      <c r="L123" s="124"/>
      <c r="M123" s="59" t="s">
        <v>1</v>
      </c>
      <c r="N123" s="60" t="s">
        <v>40</v>
      </c>
      <c r="O123" s="60" t="s">
        <v>124</v>
      </c>
      <c r="P123" s="60" t="s">
        <v>125</v>
      </c>
      <c r="Q123" s="60" t="s">
        <v>126</v>
      </c>
      <c r="R123" s="60" t="s">
        <v>127</v>
      </c>
      <c r="S123" s="60" t="s">
        <v>128</v>
      </c>
      <c r="T123" s="61" t="s">
        <v>129</v>
      </c>
    </row>
    <row r="124" spans="2:65" s="1" customFormat="1" ht="22.9" customHeight="1">
      <c r="B124" s="29"/>
      <c r="C124" s="64" t="s">
        <v>105</v>
      </c>
      <c r="J124" s="129">
        <f>BK124</f>
        <v>0</v>
      </c>
      <c r="L124" s="29"/>
      <c r="M124" s="62"/>
      <c r="N124" s="53"/>
      <c r="O124" s="53"/>
      <c r="P124" s="130">
        <f>P125+P149</f>
        <v>0</v>
      </c>
      <c r="Q124" s="53"/>
      <c r="R124" s="130">
        <f>R125+R149</f>
        <v>476.39810542864996</v>
      </c>
      <c r="S124" s="53"/>
      <c r="T124" s="131">
        <f>T125+T149</f>
        <v>0</v>
      </c>
      <c r="AT124" s="13" t="s">
        <v>75</v>
      </c>
      <c r="AU124" s="13" t="s">
        <v>106</v>
      </c>
      <c r="BK124" s="132">
        <f>BK125+BK149</f>
        <v>0</v>
      </c>
    </row>
    <row r="125" spans="2:65" s="11" customFormat="1" ht="25.9" customHeight="1">
      <c r="B125" s="133"/>
      <c r="D125" s="134" t="s">
        <v>75</v>
      </c>
      <c r="E125" s="135" t="s">
        <v>130</v>
      </c>
      <c r="F125" s="135" t="s">
        <v>131</v>
      </c>
      <c r="I125" s="136"/>
      <c r="J125" s="137">
        <f>BK125</f>
        <v>0</v>
      </c>
      <c r="L125" s="133"/>
      <c r="M125" s="138"/>
      <c r="P125" s="139">
        <f>P126+P131+P140+P142+P147</f>
        <v>0</v>
      </c>
      <c r="R125" s="139">
        <f>R126+R131+R140+R142+R147</f>
        <v>474.56921542864995</v>
      </c>
      <c r="T125" s="140">
        <f>T126+T131+T140+T142+T147</f>
        <v>0</v>
      </c>
      <c r="AR125" s="134" t="s">
        <v>84</v>
      </c>
      <c r="AT125" s="141" t="s">
        <v>75</v>
      </c>
      <c r="AU125" s="141" t="s">
        <v>76</v>
      </c>
      <c r="AY125" s="134" t="s">
        <v>132</v>
      </c>
      <c r="BK125" s="142">
        <f>BK126+BK131+BK140+BK142+BK147</f>
        <v>0</v>
      </c>
    </row>
    <row r="126" spans="2:65" s="11" customFormat="1" ht="22.9" customHeight="1">
      <c r="B126" s="133"/>
      <c r="D126" s="134" t="s">
        <v>75</v>
      </c>
      <c r="E126" s="143" t="s">
        <v>84</v>
      </c>
      <c r="F126" s="143" t="s">
        <v>133</v>
      </c>
      <c r="I126" s="136"/>
      <c r="J126" s="144">
        <f>BK126</f>
        <v>0</v>
      </c>
      <c r="L126" s="133"/>
      <c r="M126" s="138"/>
      <c r="P126" s="139">
        <f>SUM(P127:P130)</f>
        <v>0</v>
      </c>
      <c r="R126" s="139">
        <f>SUM(R127:R130)</f>
        <v>0</v>
      </c>
      <c r="T126" s="140">
        <f>SUM(T127:T130)</f>
        <v>0</v>
      </c>
      <c r="AR126" s="134" t="s">
        <v>84</v>
      </c>
      <c r="AT126" s="141" t="s">
        <v>75</v>
      </c>
      <c r="AU126" s="141" t="s">
        <v>84</v>
      </c>
      <c r="AY126" s="134" t="s">
        <v>132</v>
      </c>
      <c r="BK126" s="142">
        <f>SUM(BK127:BK130)</f>
        <v>0</v>
      </c>
    </row>
    <row r="127" spans="2:65" s="1" customFormat="1" ht="24.2" customHeight="1">
      <c r="B127" s="145"/>
      <c r="C127" s="146" t="s">
        <v>84</v>
      </c>
      <c r="D127" s="146" t="s">
        <v>134</v>
      </c>
      <c r="E127" s="147" t="s">
        <v>325</v>
      </c>
      <c r="F127" s="148" t="s">
        <v>326</v>
      </c>
      <c r="G127" s="149" t="s">
        <v>137</v>
      </c>
      <c r="H127" s="150">
        <v>114</v>
      </c>
      <c r="I127" s="151"/>
      <c r="J127" s="152">
        <f>ROUND(I127*H127,2)</f>
        <v>0</v>
      </c>
      <c r="K127" s="153"/>
      <c r="L127" s="29"/>
      <c r="M127" s="154" t="s">
        <v>1</v>
      </c>
      <c r="N127" s="155" t="s">
        <v>42</v>
      </c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AR127" s="158" t="s">
        <v>138</v>
      </c>
      <c r="AT127" s="158" t="s">
        <v>134</v>
      </c>
      <c r="AU127" s="158" t="s">
        <v>139</v>
      </c>
      <c r="AY127" s="13" t="s">
        <v>132</v>
      </c>
      <c r="BE127" s="92">
        <f>IF(N127="základná",J127,0)</f>
        <v>0</v>
      </c>
      <c r="BF127" s="92">
        <f>IF(N127="znížená",J127,0)</f>
        <v>0</v>
      </c>
      <c r="BG127" s="92">
        <f>IF(N127="zákl. prenesená",J127,0)</f>
        <v>0</v>
      </c>
      <c r="BH127" s="92">
        <f>IF(N127="zníž. prenesená",J127,0)</f>
        <v>0</v>
      </c>
      <c r="BI127" s="92">
        <f>IF(N127="nulová",J127,0)</f>
        <v>0</v>
      </c>
      <c r="BJ127" s="13" t="s">
        <v>139</v>
      </c>
      <c r="BK127" s="92">
        <f>ROUND(I127*H127,2)</f>
        <v>0</v>
      </c>
      <c r="BL127" s="13" t="s">
        <v>138</v>
      </c>
      <c r="BM127" s="158" t="s">
        <v>327</v>
      </c>
    </row>
    <row r="128" spans="2:65" s="1" customFormat="1" ht="21.75" customHeight="1">
      <c r="B128" s="145"/>
      <c r="C128" s="146" t="s">
        <v>139</v>
      </c>
      <c r="D128" s="146" t="s">
        <v>134</v>
      </c>
      <c r="E128" s="147" t="s">
        <v>328</v>
      </c>
      <c r="F128" s="148" t="s">
        <v>329</v>
      </c>
      <c r="G128" s="149" t="s">
        <v>137</v>
      </c>
      <c r="H128" s="150">
        <v>13.38</v>
      </c>
      <c r="I128" s="151"/>
      <c r="J128" s="152">
        <f>ROUND(I128*H128,2)</f>
        <v>0</v>
      </c>
      <c r="K128" s="153"/>
      <c r="L128" s="29"/>
      <c r="M128" s="154" t="s">
        <v>1</v>
      </c>
      <c r="N128" s="155" t="s">
        <v>42</v>
      </c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AR128" s="158" t="s">
        <v>138</v>
      </c>
      <c r="AT128" s="158" t="s">
        <v>134</v>
      </c>
      <c r="AU128" s="158" t="s">
        <v>139</v>
      </c>
      <c r="AY128" s="13" t="s">
        <v>132</v>
      </c>
      <c r="BE128" s="92">
        <f>IF(N128="základná",J128,0)</f>
        <v>0</v>
      </c>
      <c r="BF128" s="92">
        <f>IF(N128="znížená",J128,0)</f>
        <v>0</v>
      </c>
      <c r="BG128" s="92">
        <f>IF(N128="zákl. prenesená",J128,0)</f>
        <v>0</v>
      </c>
      <c r="BH128" s="92">
        <f>IF(N128="zníž. prenesená",J128,0)</f>
        <v>0</v>
      </c>
      <c r="BI128" s="92">
        <f>IF(N128="nulová",J128,0)</f>
        <v>0</v>
      </c>
      <c r="BJ128" s="13" t="s">
        <v>139</v>
      </c>
      <c r="BK128" s="92">
        <f>ROUND(I128*H128,2)</f>
        <v>0</v>
      </c>
      <c r="BL128" s="13" t="s">
        <v>138</v>
      </c>
      <c r="BM128" s="158" t="s">
        <v>330</v>
      </c>
    </row>
    <row r="129" spans="2:65" s="1" customFormat="1" ht="24.2" customHeight="1">
      <c r="B129" s="145"/>
      <c r="C129" s="146" t="s">
        <v>145</v>
      </c>
      <c r="D129" s="146" t="s">
        <v>134</v>
      </c>
      <c r="E129" s="147" t="s">
        <v>331</v>
      </c>
      <c r="F129" s="148" t="s">
        <v>332</v>
      </c>
      <c r="G129" s="149" t="s">
        <v>137</v>
      </c>
      <c r="H129" s="150">
        <v>127.38</v>
      </c>
      <c r="I129" s="151"/>
      <c r="J129" s="152">
        <f>ROUND(I129*H129,2)</f>
        <v>0</v>
      </c>
      <c r="K129" s="153"/>
      <c r="L129" s="29"/>
      <c r="M129" s="154" t="s">
        <v>1</v>
      </c>
      <c r="N129" s="155" t="s">
        <v>42</v>
      </c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AR129" s="158" t="s">
        <v>138</v>
      </c>
      <c r="AT129" s="158" t="s">
        <v>134</v>
      </c>
      <c r="AU129" s="158" t="s">
        <v>139</v>
      </c>
      <c r="AY129" s="13" t="s">
        <v>132</v>
      </c>
      <c r="BE129" s="92">
        <f>IF(N129="základná",J129,0)</f>
        <v>0</v>
      </c>
      <c r="BF129" s="92">
        <f>IF(N129="znížená",J129,0)</f>
        <v>0</v>
      </c>
      <c r="BG129" s="92">
        <f>IF(N129="zákl. prenesená",J129,0)</f>
        <v>0</v>
      </c>
      <c r="BH129" s="92">
        <f>IF(N129="zníž. prenesená",J129,0)</f>
        <v>0</v>
      </c>
      <c r="BI129" s="92">
        <f>IF(N129="nulová",J129,0)</f>
        <v>0</v>
      </c>
      <c r="BJ129" s="13" t="s">
        <v>139</v>
      </c>
      <c r="BK129" s="92">
        <f>ROUND(I129*H129,2)</f>
        <v>0</v>
      </c>
      <c r="BL129" s="13" t="s">
        <v>138</v>
      </c>
      <c r="BM129" s="158" t="s">
        <v>333</v>
      </c>
    </row>
    <row r="130" spans="2:65" s="1" customFormat="1" ht="33" customHeight="1">
      <c r="B130" s="145"/>
      <c r="C130" s="146" t="s">
        <v>138</v>
      </c>
      <c r="D130" s="146" t="s">
        <v>134</v>
      </c>
      <c r="E130" s="147" t="s">
        <v>334</v>
      </c>
      <c r="F130" s="148" t="s">
        <v>335</v>
      </c>
      <c r="G130" s="149" t="s">
        <v>137</v>
      </c>
      <c r="H130" s="150">
        <v>127.38</v>
      </c>
      <c r="I130" s="151"/>
      <c r="J130" s="152">
        <f>ROUND(I130*H130,2)</f>
        <v>0</v>
      </c>
      <c r="K130" s="153"/>
      <c r="L130" s="29"/>
      <c r="M130" s="154" t="s">
        <v>1</v>
      </c>
      <c r="N130" s="155" t="s">
        <v>42</v>
      </c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AR130" s="158" t="s">
        <v>138</v>
      </c>
      <c r="AT130" s="158" t="s">
        <v>134</v>
      </c>
      <c r="AU130" s="158" t="s">
        <v>139</v>
      </c>
      <c r="AY130" s="13" t="s">
        <v>132</v>
      </c>
      <c r="BE130" s="92">
        <f>IF(N130="základná",J130,0)</f>
        <v>0</v>
      </c>
      <c r="BF130" s="92">
        <f>IF(N130="znížená",J130,0)</f>
        <v>0</v>
      </c>
      <c r="BG130" s="92">
        <f>IF(N130="zákl. prenesená",J130,0)</f>
        <v>0</v>
      </c>
      <c r="BH130" s="92">
        <f>IF(N130="zníž. prenesená",J130,0)</f>
        <v>0</v>
      </c>
      <c r="BI130" s="92">
        <f>IF(N130="nulová",J130,0)</f>
        <v>0</v>
      </c>
      <c r="BJ130" s="13" t="s">
        <v>139</v>
      </c>
      <c r="BK130" s="92">
        <f>ROUND(I130*H130,2)</f>
        <v>0</v>
      </c>
      <c r="BL130" s="13" t="s">
        <v>138</v>
      </c>
      <c r="BM130" s="158" t="s">
        <v>336</v>
      </c>
    </row>
    <row r="131" spans="2:65" s="11" customFormat="1" ht="22.9" customHeight="1">
      <c r="B131" s="133"/>
      <c r="D131" s="134" t="s">
        <v>75</v>
      </c>
      <c r="E131" s="143" t="s">
        <v>139</v>
      </c>
      <c r="F131" s="143" t="s">
        <v>144</v>
      </c>
      <c r="I131" s="136"/>
      <c r="J131" s="144">
        <f>BK131</f>
        <v>0</v>
      </c>
      <c r="L131" s="133"/>
      <c r="M131" s="138"/>
      <c r="P131" s="139">
        <f>SUM(P132:P139)</f>
        <v>0</v>
      </c>
      <c r="R131" s="139">
        <f>SUM(R132:R139)</f>
        <v>297.16213519496995</v>
      </c>
      <c r="T131" s="140">
        <f>SUM(T132:T139)</f>
        <v>0</v>
      </c>
      <c r="AR131" s="134" t="s">
        <v>84</v>
      </c>
      <c r="AT131" s="141" t="s">
        <v>75</v>
      </c>
      <c r="AU131" s="141" t="s">
        <v>84</v>
      </c>
      <c r="AY131" s="134" t="s">
        <v>132</v>
      </c>
      <c r="BK131" s="142">
        <f>SUM(BK132:BK139)</f>
        <v>0</v>
      </c>
    </row>
    <row r="132" spans="2:65" s="1" customFormat="1" ht="24.2" customHeight="1">
      <c r="B132" s="145"/>
      <c r="C132" s="146" t="s">
        <v>154</v>
      </c>
      <c r="D132" s="146" t="s">
        <v>134</v>
      </c>
      <c r="E132" s="147" t="s">
        <v>337</v>
      </c>
      <c r="F132" s="148" t="s">
        <v>338</v>
      </c>
      <c r="G132" s="149" t="s">
        <v>137</v>
      </c>
      <c r="H132" s="150">
        <v>85.5</v>
      </c>
      <c r="I132" s="151"/>
      <c r="J132" s="152">
        <f t="shared" ref="J132:J139" si="0">ROUND(I132*H132,2)</f>
        <v>0</v>
      </c>
      <c r="K132" s="153"/>
      <c r="L132" s="29"/>
      <c r="M132" s="154" t="s">
        <v>1</v>
      </c>
      <c r="N132" s="155" t="s">
        <v>42</v>
      </c>
      <c r="P132" s="156">
        <f t="shared" ref="P132:P139" si="1">O132*H132</f>
        <v>0</v>
      </c>
      <c r="Q132" s="156">
        <v>2.0699999999999998</v>
      </c>
      <c r="R132" s="156">
        <f t="shared" ref="R132:R139" si="2">Q132*H132</f>
        <v>176.98499999999999</v>
      </c>
      <c r="S132" s="156">
        <v>0</v>
      </c>
      <c r="T132" s="157">
        <f t="shared" ref="T132:T139" si="3">S132*H132</f>
        <v>0</v>
      </c>
      <c r="AR132" s="158" t="s">
        <v>138</v>
      </c>
      <c r="AT132" s="158" t="s">
        <v>134</v>
      </c>
      <c r="AU132" s="158" t="s">
        <v>139</v>
      </c>
      <c r="AY132" s="13" t="s">
        <v>132</v>
      </c>
      <c r="BE132" s="92">
        <f t="shared" ref="BE132:BE139" si="4">IF(N132="základná",J132,0)</f>
        <v>0</v>
      </c>
      <c r="BF132" s="92">
        <f t="shared" ref="BF132:BF139" si="5">IF(N132="znížená",J132,0)</f>
        <v>0</v>
      </c>
      <c r="BG132" s="92">
        <f t="shared" ref="BG132:BG139" si="6">IF(N132="zákl. prenesená",J132,0)</f>
        <v>0</v>
      </c>
      <c r="BH132" s="92">
        <f t="shared" ref="BH132:BH139" si="7">IF(N132="zníž. prenesená",J132,0)</f>
        <v>0</v>
      </c>
      <c r="BI132" s="92">
        <f t="shared" ref="BI132:BI139" si="8">IF(N132="nulová",J132,0)</f>
        <v>0</v>
      </c>
      <c r="BJ132" s="13" t="s">
        <v>139</v>
      </c>
      <c r="BK132" s="92">
        <f t="shared" ref="BK132:BK139" si="9">ROUND(I132*H132,2)</f>
        <v>0</v>
      </c>
      <c r="BL132" s="13" t="s">
        <v>138</v>
      </c>
      <c r="BM132" s="158" t="s">
        <v>339</v>
      </c>
    </row>
    <row r="133" spans="2:65" s="1" customFormat="1" ht="24.2" customHeight="1">
      <c r="B133" s="145"/>
      <c r="C133" s="146" t="s">
        <v>152</v>
      </c>
      <c r="D133" s="146" t="s">
        <v>134</v>
      </c>
      <c r="E133" s="147" t="s">
        <v>340</v>
      </c>
      <c r="F133" s="148" t="s">
        <v>341</v>
      </c>
      <c r="G133" s="149" t="s">
        <v>137</v>
      </c>
      <c r="H133" s="150">
        <v>42.75</v>
      </c>
      <c r="I133" s="151"/>
      <c r="J133" s="152">
        <f t="shared" si="0"/>
        <v>0</v>
      </c>
      <c r="K133" s="153"/>
      <c r="L133" s="29"/>
      <c r="M133" s="154" t="s">
        <v>1</v>
      </c>
      <c r="N133" s="155" t="s">
        <v>42</v>
      </c>
      <c r="P133" s="156">
        <f t="shared" si="1"/>
        <v>0</v>
      </c>
      <c r="Q133" s="156">
        <v>2.0699999999999998</v>
      </c>
      <c r="R133" s="156">
        <f t="shared" si="2"/>
        <v>88.492499999999993</v>
      </c>
      <c r="S133" s="156">
        <v>0</v>
      </c>
      <c r="T133" s="157">
        <f t="shared" si="3"/>
        <v>0</v>
      </c>
      <c r="AR133" s="158" t="s">
        <v>138</v>
      </c>
      <c r="AT133" s="158" t="s">
        <v>134</v>
      </c>
      <c r="AU133" s="158" t="s">
        <v>139</v>
      </c>
      <c r="AY133" s="13" t="s">
        <v>132</v>
      </c>
      <c r="BE133" s="92">
        <f t="shared" si="4"/>
        <v>0</v>
      </c>
      <c r="BF133" s="92">
        <f t="shared" si="5"/>
        <v>0</v>
      </c>
      <c r="BG133" s="92">
        <f t="shared" si="6"/>
        <v>0</v>
      </c>
      <c r="BH133" s="92">
        <f t="shared" si="7"/>
        <v>0</v>
      </c>
      <c r="BI133" s="92">
        <f t="shared" si="8"/>
        <v>0</v>
      </c>
      <c r="BJ133" s="13" t="s">
        <v>139</v>
      </c>
      <c r="BK133" s="92">
        <f t="shared" si="9"/>
        <v>0</v>
      </c>
      <c r="BL133" s="13" t="s">
        <v>138</v>
      </c>
      <c r="BM133" s="158" t="s">
        <v>342</v>
      </c>
    </row>
    <row r="134" spans="2:65" s="1" customFormat="1" ht="33" customHeight="1">
      <c r="B134" s="145"/>
      <c r="C134" s="146" t="s">
        <v>162</v>
      </c>
      <c r="D134" s="146" t="s">
        <v>134</v>
      </c>
      <c r="E134" s="147" t="s">
        <v>343</v>
      </c>
      <c r="F134" s="148" t="s">
        <v>344</v>
      </c>
      <c r="G134" s="149" t="s">
        <v>157</v>
      </c>
      <c r="H134" s="150">
        <v>345.34500000000003</v>
      </c>
      <c r="I134" s="151"/>
      <c r="J134" s="152">
        <f t="shared" si="0"/>
        <v>0</v>
      </c>
      <c r="K134" s="153"/>
      <c r="L134" s="29"/>
      <c r="M134" s="154" t="s">
        <v>1</v>
      </c>
      <c r="N134" s="155" t="s">
        <v>42</v>
      </c>
      <c r="P134" s="156">
        <f t="shared" si="1"/>
        <v>0</v>
      </c>
      <c r="Q134" s="156">
        <v>2.44561E-3</v>
      </c>
      <c r="R134" s="156">
        <f t="shared" si="2"/>
        <v>0.8445791854500001</v>
      </c>
      <c r="S134" s="156">
        <v>0</v>
      </c>
      <c r="T134" s="157">
        <f t="shared" si="3"/>
        <v>0</v>
      </c>
      <c r="AR134" s="158" t="s">
        <v>138</v>
      </c>
      <c r="AT134" s="158" t="s">
        <v>134</v>
      </c>
      <c r="AU134" s="158" t="s">
        <v>139</v>
      </c>
      <c r="AY134" s="13" t="s">
        <v>132</v>
      </c>
      <c r="BE134" s="92">
        <f t="shared" si="4"/>
        <v>0</v>
      </c>
      <c r="BF134" s="92">
        <f t="shared" si="5"/>
        <v>0</v>
      </c>
      <c r="BG134" s="92">
        <f t="shared" si="6"/>
        <v>0</v>
      </c>
      <c r="BH134" s="92">
        <f t="shared" si="7"/>
        <v>0</v>
      </c>
      <c r="BI134" s="92">
        <f t="shared" si="8"/>
        <v>0</v>
      </c>
      <c r="BJ134" s="13" t="s">
        <v>139</v>
      </c>
      <c r="BK134" s="92">
        <f t="shared" si="9"/>
        <v>0</v>
      </c>
      <c r="BL134" s="13" t="s">
        <v>138</v>
      </c>
      <c r="BM134" s="158" t="s">
        <v>345</v>
      </c>
    </row>
    <row r="135" spans="2:65" s="1" customFormat="1" ht="16.5" customHeight="1">
      <c r="B135" s="145"/>
      <c r="C135" s="146" t="s">
        <v>166</v>
      </c>
      <c r="D135" s="146" t="s">
        <v>134</v>
      </c>
      <c r="E135" s="147" t="s">
        <v>346</v>
      </c>
      <c r="F135" s="148" t="s">
        <v>347</v>
      </c>
      <c r="G135" s="149" t="s">
        <v>137</v>
      </c>
      <c r="H135" s="150">
        <v>13.38</v>
      </c>
      <c r="I135" s="151"/>
      <c r="J135" s="152">
        <f t="shared" si="0"/>
        <v>0</v>
      </c>
      <c r="K135" s="153"/>
      <c r="L135" s="29"/>
      <c r="M135" s="154" t="s">
        <v>1</v>
      </c>
      <c r="N135" s="155" t="s">
        <v>42</v>
      </c>
      <c r="P135" s="156">
        <f t="shared" si="1"/>
        <v>0</v>
      </c>
      <c r="Q135" s="156">
        <v>2.204E-6</v>
      </c>
      <c r="R135" s="156">
        <f t="shared" si="2"/>
        <v>2.9489520000000001E-5</v>
      </c>
      <c r="S135" s="156">
        <v>0</v>
      </c>
      <c r="T135" s="157">
        <f t="shared" si="3"/>
        <v>0</v>
      </c>
      <c r="AR135" s="158" t="s">
        <v>138</v>
      </c>
      <c r="AT135" s="158" t="s">
        <v>134</v>
      </c>
      <c r="AU135" s="158" t="s">
        <v>139</v>
      </c>
      <c r="AY135" s="13" t="s">
        <v>132</v>
      </c>
      <c r="BE135" s="92">
        <f t="shared" si="4"/>
        <v>0</v>
      </c>
      <c r="BF135" s="92">
        <f t="shared" si="5"/>
        <v>0</v>
      </c>
      <c r="BG135" s="92">
        <f t="shared" si="6"/>
        <v>0</v>
      </c>
      <c r="BH135" s="92">
        <f t="shared" si="7"/>
        <v>0</v>
      </c>
      <c r="BI135" s="92">
        <f t="shared" si="8"/>
        <v>0</v>
      </c>
      <c r="BJ135" s="13" t="s">
        <v>139</v>
      </c>
      <c r="BK135" s="92">
        <f t="shared" si="9"/>
        <v>0</v>
      </c>
      <c r="BL135" s="13" t="s">
        <v>138</v>
      </c>
      <c r="BM135" s="158" t="s">
        <v>348</v>
      </c>
    </row>
    <row r="136" spans="2:65" s="1" customFormat="1" ht="24.2" customHeight="1">
      <c r="B136" s="145"/>
      <c r="C136" s="159" t="s">
        <v>170</v>
      </c>
      <c r="D136" s="159" t="s">
        <v>175</v>
      </c>
      <c r="E136" s="160" t="s">
        <v>349</v>
      </c>
      <c r="F136" s="161" t="s">
        <v>350</v>
      </c>
      <c r="G136" s="162" t="s">
        <v>137</v>
      </c>
      <c r="H136" s="163">
        <v>13.38</v>
      </c>
      <c r="I136" s="164"/>
      <c r="J136" s="165">
        <f t="shared" si="0"/>
        <v>0</v>
      </c>
      <c r="K136" s="166"/>
      <c r="L136" s="167"/>
      <c r="M136" s="168" t="s">
        <v>1</v>
      </c>
      <c r="N136" s="169" t="s">
        <v>42</v>
      </c>
      <c r="P136" s="156">
        <f t="shared" si="1"/>
        <v>0</v>
      </c>
      <c r="Q136" s="156">
        <v>2.2683499999999999</v>
      </c>
      <c r="R136" s="156">
        <f t="shared" si="2"/>
        <v>30.350522999999999</v>
      </c>
      <c r="S136" s="156">
        <v>0</v>
      </c>
      <c r="T136" s="157">
        <f t="shared" si="3"/>
        <v>0</v>
      </c>
      <c r="AR136" s="158" t="s">
        <v>166</v>
      </c>
      <c r="AT136" s="158" t="s">
        <v>175</v>
      </c>
      <c r="AU136" s="158" t="s">
        <v>139</v>
      </c>
      <c r="AY136" s="13" t="s">
        <v>132</v>
      </c>
      <c r="BE136" s="92">
        <f t="shared" si="4"/>
        <v>0</v>
      </c>
      <c r="BF136" s="92">
        <f t="shared" si="5"/>
        <v>0</v>
      </c>
      <c r="BG136" s="92">
        <f t="shared" si="6"/>
        <v>0</v>
      </c>
      <c r="BH136" s="92">
        <f t="shared" si="7"/>
        <v>0</v>
      </c>
      <c r="BI136" s="92">
        <f t="shared" si="8"/>
        <v>0</v>
      </c>
      <c r="BJ136" s="13" t="s">
        <v>139</v>
      </c>
      <c r="BK136" s="92">
        <f t="shared" si="9"/>
        <v>0</v>
      </c>
      <c r="BL136" s="13" t="s">
        <v>138</v>
      </c>
      <c r="BM136" s="158" t="s">
        <v>351</v>
      </c>
    </row>
    <row r="137" spans="2:65" s="1" customFormat="1" ht="21.75" customHeight="1">
      <c r="B137" s="145"/>
      <c r="C137" s="146" t="s">
        <v>174</v>
      </c>
      <c r="D137" s="146" t="s">
        <v>134</v>
      </c>
      <c r="E137" s="147" t="s">
        <v>352</v>
      </c>
      <c r="F137" s="148" t="s">
        <v>353</v>
      </c>
      <c r="G137" s="149" t="s">
        <v>157</v>
      </c>
      <c r="H137" s="150">
        <v>27</v>
      </c>
      <c r="I137" s="151"/>
      <c r="J137" s="152">
        <f t="shared" si="0"/>
        <v>0</v>
      </c>
      <c r="K137" s="153"/>
      <c r="L137" s="29"/>
      <c r="M137" s="154" t="s">
        <v>1</v>
      </c>
      <c r="N137" s="155" t="s">
        <v>42</v>
      </c>
      <c r="P137" s="156">
        <f t="shared" si="1"/>
        <v>0</v>
      </c>
      <c r="Q137" s="156">
        <v>3.7677600000000002E-3</v>
      </c>
      <c r="R137" s="156">
        <f t="shared" si="2"/>
        <v>0.10172952</v>
      </c>
      <c r="S137" s="156">
        <v>0</v>
      </c>
      <c r="T137" s="157">
        <f t="shared" si="3"/>
        <v>0</v>
      </c>
      <c r="AR137" s="158" t="s">
        <v>138</v>
      </c>
      <c r="AT137" s="158" t="s">
        <v>134</v>
      </c>
      <c r="AU137" s="158" t="s">
        <v>139</v>
      </c>
      <c r="AY137" s="13" t="s">
        <v>132</v>
      </c>
      <c r="BE137" s="92">
        <f t="shared" si="4"/>
        <v>0</v>
      </c>
      <c r="BF137" s="92">
        <f t="shared" si="5"/>
        <v>0</v>
      </c>
      <c r="BG137" s="92">
        <f t="shared" si="6"/>
        <v>0</v>
      </c>
      <c r="BH137" s="92">
        <f t="shared" si="7"/>
        <v>0</v>
      </c>
      <c r="BI137" s="92">
        <f t="shared" si="8"/>
        <v>0</v>
      </c>
      <c r="BJ137" s="13" t="s">
        <v>139</v>
      </c>
      <c r="BK137" s="92">
        <f t="shared" si="9"/>
        <v>0</v>
      </c>
      <c r="BL137" s="13" t="s">
        <v>138</v>
      </c>
      <c r="BM137" s="158" t="s">
        <v>354</v>
      </c>
    </row>
    <row r="138" spans="2:65" s="1" customFormat="1" ht="24.2" customHeight="1">
      <c r="B138" s="145"/>
      <c r="C138" s="146" t="s">
        <v>179</v>
      </c>
      <c r="D138" s="146" t="s">
        <v>134</v>
      </c>
      <c r="E138" s="147" t="s">
        <v>355</v>
      </c>
      <c r="F138" s="148" t="s">
        <v>356</v>
      </c>
      <c r="G138" s="149" t="s">
        <v>157</v>
      </c>
      <c r="H138" s="150">
        <v>27</v>
      </c>
      <c r="I138" s="151"/>
      <c r="J138" s="152">
        <f t="shared" si="0"/>
        <v>0</v>
      </c>
      <c r="K138" s="153"/>
      <c r="L138" s="29"/>
      <c r="M138" s="154" t="s">
        <v>1</v>
      </c>
      <c r="N138" s="155" t="s">
        <v>42</v>
      </c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AR138" s="158" t="s">
        <v>138</v>
      </c>
      <c r="AT138" s="158" t="s">
        <v>134</v>
      </c>
      <c r="AU138" s="158" t="s">
        <v>139</v>
      </c>
      <c r="AY138" s="13" t="s">
        <v>132</v>
      </c>
      <c r="BE138" s="92">
        <f t="shared" si="4"/>
        <v>0</v>
      </c>
      <c r="BF138" s="92">
        <f t="shared" si="5"/>
        <v>0</v>
      </c>
      <c r="BG138" s="92">
        <f t="shared" si="6"/>
        <v>0</v>
      </c>
      <c r="BH138" s="92">
        <f t="shared" si="7"/>
        <v>0</v>
      </c>
      <c r="BI138" s="92">
        <f t="shared" si="8"/>
        <v>0</v>
      </c>
      <c r="BJ138" s="13" t="s">
        <v>139</v>
      </c>
      <c r="BK138" s="92">
        <f t="shared" si="9"/>
        <v>0</v>
      </c>
      <c r="BL138" s="13" t="s">
        <v>138</v>
      </c>
      <c r="BM138" s="158" t="s">
        <v>357</v>
      </c>
    </row>
    <row r="139" spans="2:65" s="1" customFormat="1" ht="24.2" customHeight="1">
      <c r="B139" s="145"/>
      <c r="C139" s="146" t="s">
        <v>183</v>
      </c>
      <c r="D139" s="146" t="s">
        <v>134</v>
      </c>
      <c r="E139" s="147" t="s">
        <v>358</v>
      </c>
      <c r="F139" s="148" t="s">
        <v>359</v>
      </c>
      <c r="G139" s="149" t="s">
        <v>217</v>
      </c>
      <c r="H139" s="150">
        <v>0.38700000000000001</v>
      </c>
      <c r="I139" s="151"/>
      <c r="J139" s="152">
        <f t="shared" si="0"/>
        <v>0</v>
      </c>
      <c r="K139" s="153"/>
      <c r="L139" s="29"/>
      <c r="M139" s="154" t="s">
        <v>1</v>
      </c>
      <c r="N139" s="155" t="s">
        <v>42</v>
      </c>
      <c r="P139" s="156">
        <f t="shared" si="1"/>
        <v>0</v>
      </c>
      <c r="Q139" s="156">
        <v>1.002</v>
      </c>
      <c r="R139" s="156">
        <f t="shared" si="2"/>
        <v>0.38777400000000001</v>
      </c>
      <c r="S139" s="156">
        <v>0</v>
      </c>
      <c r="T139" s="157">
        <f t="shared" si="3"/>
        <v>0</v>
      </c>
      <c r="AR139" s="158" t="s">
        <v>138</v>
      </c>
      <c r="AT139" s="158" t="s">
        <v>134</v>
      </c>
      <c r="AU139" s="158" t="s">
        <v>139</v>
      </c>
      <c r="AY139" s="13" t="s">
        <v>132</v>
      </c>
      <c r="BE139" s="92">
        <f t="shared" si="4"/>
        <v>0</v>
      </c>
      <c r="BF139" s="92">
        <f t="shared" si="5"/>
        <v>0</v>
      </c>
      <c r="BG139" s="92">
        <f t="shared" si="6"/>
        <v>0</v>
      </c>
      <c r="BH139" s="92">
        <f t="shared" si="7"/>
        <v>0</v>
      </c>
      <c r="BI139" s="92">
        <f t="shared" si="8"/>
        <v>0</v>
      </c>
      <c r="BJ139" s="13" t="s">
        <v>139</v>
      </c>
      <c r="BK139" s="92">
        <f t="shared" si="9"/>
        <v>0</v>
      </c>
      <c r="BL139" s="13" t="s">
        <v>138</v>
      </c>
      <c r="BM139" s="158" t="s">
        <v>360</v>
      </c>
    </row>
    <row r="140" spans="2:65" s="11" customFormat="1" ht="22.9" customHeight="1">
      <c r="B140" s="133"/>
      <c r="D140" s="134" t="s">
        <v>75</v>
      </c>
      <c r="E140" s="143" t="s">
        <v>145</v>
      </c>
      <c r="F140" s="143" t="s">
        <v>361</v>
      </c>
      <c r="I140" s="136"/>
      <c r="J140" s="144">
        <f>BK140</f>
        <v>0</v>
      </c>
      <c r="L140" s="133"/>
      <c r="M140" s="138"/>
      <c r="P140" s="139">
        <f>P141</f>
        <v>0</v>
      </c>
      <c r="R140" s="139">
        <f>R141</f>
        <v>33.068957733679994</v>
      </c>
      <c r="T140" s="140">
        <f>T141</f>
        <v>0</v>
      </c>
      <c r="AR140" s="134" t="s">
        <v>84</v>
      </c>
      <c r="AT140" s="141" t="s">
        <v>75</v>
      </c>
      <c r="AU140" s="141" t="s">
        <v>84</v>
      </c>
      <c r="AY140" s="134" t="s">
        <v>132</v>
      </c>
      <c r="BK140" s="142">
        <f>BK141</f>
        <v>0</v>
      </c>
    </row>
    <row r="141" spans="2:65" s="1" customFormat="1" ht="33" customHeight="1">
      <c r="B141" s="145"/>
      <c r="C141" s="146" t="s">
        <v>188</v>
      </c>
      <c r="D141" s="146" t="s">
        <v>134</v>
      </c>
      <c r="E141" s="147" t="s">
        <v>362</v>
      </c>
      <c r="F141" s="148" t="s">
        <v>363</v>
      </c>
      <c r="G141" s="149" t="s">
        <v>137</v>
      </c>
      <c r="H141" s="150">
        <v>15.62</v>
      </c>
      <c r="I141" s="151"/>
      <c r="J141" s="152">
        <f>ROUND(I141*H141,2)</f>
        <v>0</v>
      </c>
      <c r="K141" s="153"/>
      <c r="L141" s="29"/>
      <c r="M141" s="154" t="s">
        <v>1</v>
      </c>
      <c r="N141" s="155" t="s">
        <v>42</v>
      </c>
      <c r="P141" s="156">
        <f>O141*H141</f>
        <v>0</v>
      </c>
      <c r="Q141" s="156">
        <v>2.1170907639999998</v>
      </c>
      <c r="R141" s="156">
        <f>Q141*H141</f>
        <v>33.068957733679994</v>
      </c>
      <c r="S141" s="156">
        <v>0</v>
      </c>
      <c r="T141" s="157">
        <f>S141*H141</f>
        <v>0</v>
      </c>
      <c r="AR141" s="158" t="s">
        <v>138</v>
      </c>
      <c r="AT141" s="158" t="s">
        <v>134</v>
      </c>
      <c r="AU141" s="158" t="s">
        <v>139</v>
      </c>
      <c r="AY141" s="13" t="s">
        <v>132</v>
      </c>
      <c r="BE141" s="92">
        <f>IF(N141="základná",J141,0)</f>
        <v>0</v>
      </c>
      <c r="BF141" s="92">
        <f>IF(N141="znížená",J141,0)</f>
        <v>0</v>
      </c>
      <c r="BG141" s="92">
        <f>IF(N141="zákl. prenesená",J141,0)</f>
        <v>0</v>
      </c>
      <c r="BH141" s="92">
        <f>IF(N141="zníž. prenesená",J141,0)</f>
        <v>0</v>
      </c>
      <c r="BI141" s="92">
        <f>IF(N141="nulová",J141,0)</f>
        <v>0</v>
      </c>
      <c r="BJ141" s="13" t="s">
        <v>139</v>
      </c>
      <c r="BK141" s="92">
        <f>ROUND(I141*H141,2)</f>
        <v>0</v>
      </c>
      <c r="BL141" s="13" t="s">
        <v>138</v>
      </c>
      <c r="BM141" s="158" t="s">
        <v>364</v>
      </c>
    </row>
    <row r="142" spans="2:65" s="11" customFormat="1" ht="22.9" customHeight="1">
      <c r="B142" s="133"/>
      <c r="D142" s="134" t="s">
        <v>75</v>
      </c>
      <c r="E142" s="143" t="s">
        <v>152</v>
      </c>
      <c r="F142" s="143" t="s">
        <v>153</v>
      </c>
      <c r="I142" s="136"/>
      <c r="J142" s="144">
        <f>BK142</f>
        <v>0</v>
      </c>
      <c r="L142" s="133"/>
      <c r="M142" s="138"/>
      <c r="P142" s="139">
        <f>SUM(P143:P146)</f>
        <v>0</v>
      </c>
      <c r="R142" s="139">
        <f>SUM(R143:R146)</f>
        <v>144.33812250000003</v>
      </c>
      <c r="T142" s="140">
        <f>SUM(T143:T146)</f>
        <v>0</v>
      </c>
      <c r="AR142" s="134" t="s">
        <v>84</v>
      </c>
      <c r="AT142" s="141" t="s">
        <v>75</v>
      </c>
      <c r="AU142" s="141" t="s">
        <v>84</v>
      </c>
      <c r="AY142" s="134" t="s">
        <v>132</v>
      </c>
      <c r="BK142" s="142">
        <f>SUM(BK143:BK146)</f>
        <v>0</v>
      </c>
    </row>
    <row r="143" spans="2:65" s="1" customFormat="1" ht="21.75" customHeight="1">
      <c r="B143" s="145"/>
      <c r="C143" s="146" t="s">
        <v>193</v>
      </c>
      <c r="D143" s="146" t="s">
        <v>134</v>
      </c>
      <c r="E143" s="147" t="s">
        <v>365</v>
      </c>
      <c r="F143" s="148" t="s">
        <v>366</v>
      </c>
      <c r="G143" s="149" t="s">
        <v>157</v>
      </c>
      <c r="H143" s="150">
        <v>34.700000000000003</v>
      </c>
      <c r="I143" s="151"/>
      <c r="J143" s="152">
        <f>ROUND(I143*H143,2)</f>
        <v>0</v>
      </c>
      <c r="K143" s="153"/>
      <c r="L143" s="29"/>
      <c r="M143" s="154" t="s">
        <v>1</v>
      </c>
      <c r="N143" s="155" t="s">
        <v>42</v>
      </c>
      <c r="P143" s="156">
        <f>O143*H143</f>
        <v>0</v>
      </c>
      <c r="Q143" s="156">
        <v>2.0475E-2</v>
      </c>
      <c r="R143" s="156">
        <f>Q143*H143</f>
        <v>0.71048250000000002</v>
      </c>
      <c r="S143" s="156">
        <v>0</v>
      </c>
      <c r="T143" s="157">
        <f>S143*H143</f>
        <v>0</v>
      </c>
      <c r="AR143" s="158" t="s">
        <v>138</v>
      </c>
      <c r="AT143" s="158" t="s">
        <v>134</v>
      </c>
      <c r="AU143" s="158" t="s">
        <v>139</v>
      </c>
      <c r="AY143" s="13" t="s">
        <v>132</v>
      </c>
      <c r="BE143" s="92">
        <f>IF(N143="základná",J143,0)</f>
        <v>0</v>
      </c>
      <c r="BF143" s="92">
        <f>IF(N143="znížená",J143,0)</f>
        <v>0</v>
      </c>
      <c r="BG143" s="92">
        <f>IF(N143="zákl. prenesená",J143,0)</f>
        <v>0</v>
      </c>
      <c r="BH143" s="92">
        <f>IF(N143="zníž. prenesená",J143,0)</f>
        <v>0</v>
      </c>
      <c r="BI143" s="92">
        <f>IF(N143="nulová",J143,0)</f>
        <v>0</v>
      </c>
      <c r="BJ143" s="13" t="s">
        <v>139</v>
      </c>
      <c r="BK143" s="92">
        <f>ROUND(I143*H143,2)</f>
        <v>0</v>
      </c>
      <c r="BL143" s="13" t="s">
        <v>138</v>
      </c>
      <c r="BM143" s="158" t="s">
        <v>367</v>
      </c>
    </row>
    <row r="144" spans="2:65" s="1" customFormat="1" ht="24.2" customHeight="1">
      <c r="B144" s="145"/>
      <c r="C144" s="146" t="s">
        <v>198</v>
      </c>
      <c r="D144" s="146" t="s">
        <v>134</v>
      </c>
      <c r="E144" s="147" t="s">
        <v>171</v>
      </c>
      <c r="F144" s="148" t="s">
        <v>172</v>
      </c>
      <c r="G144" s="149" t="s">
        <v>137</v>
      </c>
      <c r="H144" s="150">
        <v>59.8</v>
      </c>
      <c r="I144" s="151"/>
      <c r="J144" s="152">
        <f>ROUND(I144*H144,2)</f>
        <v>0</v>
      </c>
      <c r="K144" s="153"/>
      <c r="L144" s="29"/>
      <c r="M144" s="154" t="s">
        <v>1</v>
      </c>
      <c r="N144" s="155" t="s">
        <v>42</v>
      </c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AR144" s="158" t="s">
        <v>138</v>
      </c>
      <c r="AT144" s="158" t="s">
        <v>134</v>
      </c>
      <c r="AU144" s="158" t="s">
        <v>139</v>
      </c>
      <c r="AY144" s="13" t="s">
        <v>132</v>
      </c>
      <c r="BE144" s="92">
        <f>IF(N144="základná",J144,0)</f>
        <v>0</v>
      </c>
      <c r="BF144" s="92">
        <f>IF(N144="znížená",J144,0)</f>
        <v>0</v>
      </c>
      <c r="BG144" s="92">
        <f>IF(N144="zákl. prenesená",J144,0)</f>
        <v>0</v>
      </c>
      <c r="BH144" s="92">
        <f>IF(N144="zníž. prenesená",J144,0)</f>
        <v>0</v>
      </c>
      <c r="BI144" s="92">
        <f>IF(N144="nulová",J144,0)</f>
        <v>0</v>
      </c>
      <c r="BJ144" s="13" t="s">
        <v>139</v>
      </c>
      <c r="BK144" s="92">
        <f>ROUND(I144*H144,2)</f>
        <v>0</v>
      </c>
      <c r="BL144" s="13" t="s">
        <v>138</v>
      </c>
      <c r="BM144" s="158" t="s">
        <v>368</v>
      </c>
    </row>
    <row r="145" spans="2:65" s="1" customFormat="1" ht="24.2" customHeight="1">
      <c r="B145" s="145"/>
      <c r="C145" s="159" t="s">
        <v>202</v>
      </c>
      <c r="D145" s="159" t="s">
        <v>175</v>
      </c>
      <c r="E145" s="160" t="s">
        <v>369</v>
      </c>
      <c r="F145" s="161" t="s">
        <v>370</v>
      </c>
      <c r="G145" s="162" t="s">
        <v>137</v>
      </c>
      <c r="H145" s="163">
        <v>59.8</v>
      </c>
      <c r="I145" s="164"/>
      <c r="J145" s="165">
        <f>ROUND(I145*H145,2)</f>
        <v>0</v>
      </c>
      <c r="K145" s="166"/>
      <c r="L145" s="167"/>
      <c r="M145" s="168" t="s">
        <v>1</v>
      </c>
      <c r="N145" s="169" t="s">
        <v>42</v>
      </c>
      <c r="P145" s="156">
        <f>O145*H145</f>
        <v>0</v>
      </c>
      <c r="Q145" s="156">
        <v>2.3917999999999999</v>
      </c>
      <c r="R145" s="156">
        <f>Q145*H145</f>
        <v>143.02964</v>
      </c>
      <c r="S145" s="156">
        <v>0</v>
      </c>
      <c r="T145" s="157">
        <f>S145*H145</f>
        <v>0</v>
      </c>
      <c r="AR145" s="158" t="s">
        <v>166</v>
      </c>
      <c r="AT145" s="158" t="s">
        <v>175</v>
      </c>
      <c r="AU145" s="158" t="s">
        <v>139</v>
      </c>
      <c r="AY145" s="13" t="s">
        <v>132</v>
      </c>
      <c r="BE145" s="92">
        <f>IF(N145="základná",J145,0)</f>
        <v>0</v>
      </c>
      <c r="BF145" s="92">
        <f>IF(N145="znížená",J145,0)</f>
        <v>0</v>
      </c>
      <c r="BG145" s="92">
        <f>IF(N145="zákl. prenesená",J145,0)</f>
        <v>0</v>
      </c>
      <c r="BH145" s="92">
        <f>IF(N145="zníž. prenesená",J145,0)</f>
        <v>0</v>
      </c>
      <c r="BI145" s="92">
        <f>IF(N145="nulová",J145,0)</f>
        <v>0</v>
      </c>
      <c r="BJ145" s="13" t="s">
        <v>139</v>
      </c>
      <c r="BK145" s="92">
        <f>ROUND(I145*H145,2)</f>
        <v>0</v>
      </c>
      <c r="BL145" s="13" t="s">
        <v>138</v>
      </c>
      <c r="BM145" s="158" t="s">
        <v>371</v>
      </c>
    </row>
    <row r="146" spans="2:65" s="1" customFormat="1" ht="24.2" customHeight="1">
      <c r="B146" s="145"/>
      <c r="C146" s="146" t="s">
        <v>206</v>
      </c>
      <c r="D146" s="146" t="s">
        <v>134</v>
      </c>
      <c r="E146" s="147" t="s">
        <v>372</v>
      </c>
      <c r="F146" s="148" t="s">
        <v>373</v>
      </c>
      <c r="G146" s="149" t="s">
        <v>137</v>
      </c>
      <c r="H146" s="150">
        <v>59.8</v>
      </c>
      <c r="I146" s="151"/>
      <c r="J146" s="152">
        <f>ROUND(I146*H146,2)</f>
        <v>0</v>
      </c>
      <c r="K146" s="153"/>
      <c r="L146" s="29"/>
      <c r="M146" s="154" t="s">
        <v>1</v>
      </c>
      <c r="N146" s="155" t="s">
        <v>42</v>
      </c>
      <c r="P146" s="156">
        <f>O146*H146</f>
        <v>0</v>
      </c>
      <c r="Q146" s="156">
        <v>0.01</v>
      </c>
      <c r="R146" s="156">
        <f>Q146*H146</f>
        <v>0.59799999999999998</v>
      </c>
      <c r="S146" s="156">
        <v>0</v>
      </c>
      <c r="T146" s="157">
        <f>S146*H146</f>
        <v>0</v>
      </c>
      <c r="AR146" s="158" t="s">
        <v>138</v>
      </c>
      <c r="AT146" s="158" t="s">
        <v>134</v>
      </c>
      <c r="AU146" s="158" t="s">
        <v>139</v>
      </c>
      <c r="AY146" s="13" t="s">
        <v>132</v>
      </c>
      <c r="BE146" s="92">
        <f>IF(N146="základná",J146,0)</f>
        <v>0</v>
      </c>
      <c r="BF146" s="92">
        <f>IF(N146="znížená",J146,0)</f>
        <v>0</v>
      </c>
      <c r="BG146" s="92">
        <f>IF(N146="zákl. prenesená",J146,0)</f>
        <v>0</v>
      </c>
      <c r="BH146" s="92">
        <f>IF(N146="zníž. prenesená",J146,0)</f>
        <v>0</v>
      </c>
      <c r="BI146" s="92">
        <f>IF(N146="nulová",J146,0)</f>
        <v>0</v>
      </c>
      <c r="BJ146" s="13" t="s">
        <v>139</v>
      </c>
      <c r="BK146" s="92">
        <f>ROUND(I146*H146,2)</f>
        <v>0</v>
      </c>
      <c r="BL146" s="13" t="s">
        <v>138</v>
      </c>
      <c r="BM146" s="158" t="s">
        <v>374</v>
      </c>
    </row>
    <row r="147" spans="2:65" s="11" customFormat="1" ht="22.9" customHeight="1">
      <c r="B147" s="133"/>
      <c r="D147" s="134" t="s">
        <v>75</v>
      </c>
      <c r="E147" s="143" t="s">
        <v>239</v>
      </c>
      <c r="F147" s="143" t="s">
        <v>240</v>
      </c>
      <c r="I147" s="136"/>
      <c r="J147" s="144">
        <f>BK147</f>
        <v>0</v>
      </c>
      <c r="L147" s="133"/>
      <c r="M147" s="138"/>
      <c r="P147" s="139">
        <f>P148</f>
        <v>0</v>
      </c>
      <c r="R147" s="139">
        <f>R148</f>
        <v>0</v>
      </c>
      <c r="T147" s="140">
        <f>T148</f>
        <v>0</v>
      </c>
      <c r="AR147" s="134" t="s">
        <v>84</v>
      </c>
      <c r="AT147" s="141" t="s">
        <v>75</v>
      </c>
      <c r="AU147" s="141" t="s">
        <v>84</v>
      </c>
      <c r="AY147" s="134" t="s">
        <v>132</v>
      </c>
      <c r="BK147" s="142">
        <f>BK148</f>
        <v>0</v>
      </c>
    </row>
    <row r="148" spans="2:65" s="1" customFormat="1" ht="24.2" customHeight="1">
      <c r="B148" s="145"/>
      <c r="C148" s="146" t="s">
        <v>375</v>
      </c>
      <c r="D148" s="146" t="s">
        <v>134</v>
      </c>
      <c r="E148" s="147" t="s">
        <v>376</v>
      </c>
      <c r="F148" s="148" t="s">
        <v>377</v>
      </c>
      <c r="G148" s="149" t="s">
        <v>217</v>
      </c>
      <c r="H148" s="150">
        <v>468.887</v>
      </c>
      <c r="I148" s="151"/>
      <c r="J148" s="152">
        <f>ROUND(I148*H148,2)</f>
        <v>0</v>
      </c>
      <c r="K148" s="153"/>
      <c r="L148" s="29"/>
      <c r="M148" s="154" t="s">
        <v>1</v>
      </c>
      <c r="N148" s="155" t="s">
        <v>42</v>
      </c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AR148" s="158" t="s">
        <v>138</v>
      </c>
      <c r="AT148" s="158" t="s">
        <v>134</v>
      </c>
      <c r="AU148" s="158" t="s">
        <v>139</v>
      </c>
      <c r="AY148" s="13" t="s">
        <v>132</v>
      </c>
      <c r="BE148" s="92">
        <f>IF(N148="základná",J148,0)</f>
        <v>0</v>
      </c>
      <c r="BF148" s="92">
        <f>IF(N148="znížená",J148,0)</f>
        <v>0</v>
      </c>
      <c r="BG148" s="92">
        <f>IF(N148="zákl. prenesená",J148,0)</f>
        <v>0</v>
      </c>
      <c r="BH148" s="92">
        <f>IF(N148="zníž. prenesená",J148,0)</f>
        <v>0</v>
      </c>
      <c r="BI148" s="92">
        <f>IF(N148="nulová",J148,0)</f>
        <v>0</v>
      </c>
      <c r="BJ148" s="13" t="s">
        <v>139</v>
      </c>
      <c r="BK148" s="92">
        <f>ROUND(I148*H148,2)</f>
        <v>0</v>
      </c>
      <c r="BL148" s="13" t="s">
        <v>138</v>
      </c>
      <c r="BM148" s="158" t="s">
        <v>378</v>
      </c>
    </row>
    <row r="149" spans="2:65" s="11" customFormat="1" ht="25.9" customHeight="1">
      <c r="B149" s="133"/>
      <c r="D149" s="134" t="s">
        <v>75</v>
      </c>
      <c r="E149" s="135" t="s">
        <v>245</v>
      </c>
      <c r="F149" s="135" t="s">
        <v>246</v>
      </c>
      <c r="I149" s="136"/>
      <c r="J149" s="137">
        <f>BK149</f>
        <v>0</v>
      </c>
      <c r="L149" s="133"/>
      <c r="M149" s="138"/>
      <c r="P149" s="139">
        <f>P150</f>
        <v>0</v>
      </c>
      <c r="R149" s="139">
        <f>R150</f>
        <v>1.8288899999999999</v>
      </c>
      <c r="T149" s="140">
        <f>T150</f>
        <v>0</v>
      </c>
      <c r="AR149" s="134" t="s">
        <v>139</v>
      </c>
      <c r="AT149" s="141" t="s">
        <v>75</v>
      </c>
      <c r="AU149" s="141" t="s">
        <v>76</v>
      </c>
      <c r="AY149" s="134" t="s">
        <v>132</v>
      </c>
      <c r="BK149" s="142">
        <f>BK150</f>
        <v>0</v>
      </c>
    </row>
    <row r="150" spans="2:65" s="11" customFormat="1" ht="22.9" customHeight="1">
      <c r="B150" s="133"/>
      <c r="D150" s="134" t="s">
        <v>75</v>
      </c>
      <c r="E150" s="143" t="s">
        <v>247</v>
      </c>
      <c r="F150" s="143" t="s">
        <v>248</v>
      </c>
      <c r="I150" s="136"/>
      <c r="J150" s="144">
        <f>BK150</f>
        <v>0</v>
      </c>
      <c r="L150" s="133"/>
      <c r="M150" s="138"/>
      <c r="P150" s="139">
        <f>SUM(P151:P153)</f>
        <v>0</v>
      </c>
      <c r="R150" s="139">
        <f>SUM(R151:R153)</f>
        <v>1.8288899999999999</v>
      </c>
      <c r="T150" s="140">
        <f>SUM(T151:T153)</f>
        <v>0</v>
      </c>
      <c r="AR150" s="134" t="s">
        <v>139</v>
      </c>
      <c r="AT150" s="141" t="s">
        <v>75</v>
      </c>
      <c r="AU150" s="141" t="s">
        <v>84</v>
      </c>
      <c r="AY150" s="134" t="s">
        <v>132</v>
      </c>
      <c r="BK150" s="142">
        <f>SUM(BK151:BK153)</f>
        <v>0</v>
      </c>
    </row>
    <row r="151" spans="2:65" s="1" customFormat="1" ht="24.2" customHeight="1">
      <c r="B151" s="145"/>
      <c r="C151" s="146" t="s">
        <v>214</v>
      </c>
      <c r="D151" s="146" t="s">
        <v>134</v>
      </c>
      <c r="E151" s="147" t="s">
        <v>379</v>
      </c>
      <c r="F151" s="148" t="s">
        <v>380</v>
      </c>
      <c r="G151" s="149" t="s">
        <v>157</v>
      </c>
      <c r="H151" s="150">
        <v>34.700000000000003</v>
      </c>
      <c r="I151" s="151"/>
      <c r="J151" s="152">
        <f>ROUND(I151*H151,2)</f>
        <v>0</v>
      </c>
      <c r="K151" s="153"/>
      <c r="L151" s="29"/>
      <c r="M151" s="154" t="s">
        <v>1</v>
      </c>
      <c r="N151" s="155" t="s">
        <v>42</v>
      </c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AR151" s="158" t="s">
        <v>202</v>
      </c>
      <c r="AT151" s="158" t="s">
        <v>134</v>
      </c>
      <c r="AU151" s="158" t="s">
        <v>139</v>
      </c>
      <c r="AY151" s="13" t="s">
        <v>132</v>
      </c>
      <c r="BE151" s="92">
        <f>IF(N151="základná",J151,0)</f>
        <v>0</v>
      </c>
      <c r="BF151" s="92">
        <f>IF(N151="znížená",J151,0)</f>
        <v>0</v>
      </c>
      <c r="BG151" s="92">
        <f>IF(N151="zákl. prenesená",J151,0)</f>
        <v>0</v>
      </c>
      <c r="BH151" s="92">
        <f>IF(N151="zníž. prenesená",J151,0)</f>
        <v>0</v>
      </c>
      <c r="BI151" s="92">
        <f>IF(N151="nulová",J151,0)</f>
        <v>0</v>
      </c>
      <c r="BJ151" s="13" t="s">
        <v>139</v>
      </c>
      <c r="BK151" s="92">
        <f>ROUND(I151*H151,2)</f>
        <v>0</v>
      </c>
      <c r="BL151" s="13" t="s">
        <v>202</v>
      </c>
      <c r="BM151" s="158" t="s">
        <v>381</v>
      </c>
    </row>
    <row r="152" spans="2:65" s="1" customFormat="1" ht="24.2" customHeight="1">
      <c r="B152" s="145"/>
      <c r="C152" s="159" t="s">
        <v>7</v>
      </c>
      <c r="D152" s="159" t="s">
        <v>175</v>
      </c>
      <c r="E152" s="160" t="s">
        <v>382</v>
      </c>
      <c r="F152" s="161" t="s">
        <v>383</v>
      </c>
      <c r="G152" s="162" t="s">
        <v>384</v>
      </c>
      <c r="H152" s="163">
        <v>75</v>
      </c>
      <c r="I152" s="164"/>
      <c r="J152" s="165">
        <f>ROUND(I152*H152,2)</f>
        <v>0</v>
      </c>
      <c r="K152" s="166"/>
      <c r="L152" s="167"/>
      <c r="M152" s="168" t="s">
        <v>1</v>
      </c>
      <c r="N152" s="169" t="s">
        <v>42</v>
      </c>
      <c r="P152" s="156">
        <f>O152*H152</f>
        <v>0</v>
      </c>
      <c r="Q152" s="156">
        <v>1E-3</v>
      </c>
      <c r="R152" s="156">
        <f>Q152*H152</f>
        <v>7.4999999999999997E-2</v>
      </c>
      <c r="S152" s="156">
        <v>0</v>
      </c>
      <c r="T152" s="157">
        <f>S152*H152</f>
        <v>0</v>
      </c>
      <c r="AR152" s="158" t="s">
        <v>262</v>
      </c>
      <c r="AT152" s="158" t="s">
        <v>175</v>
      </c>
      <c r="AU152" s="158" t="s">
        <v>139</v>
      </c>
      <c r="AY152" s="13" t="s">
        <v>132</v>
      </c>
      <c r="BE152" s="92">
        <f>IF(N152="základná",J152,0)</f>
        <v>0</v>
      </c>
      <c r="BF152" s="92">
        <f>IF(N152="znížená",J152,0)</f>
        <v>0</v>
      </c>
      <c r="BG152" s="92">
        <f>IF(N152="zákl. prenesená",J152,0)</f>
        <v>0</v>
      </c>
      <c r="BH152" s="92">
        <f>IF(N152="zníž. prenesená",J152,0)</f>
        <v>0</v>
      </c>
      <c r="BI152" s="92">
        <f>IF(N152="nulová",J152,0)</f>
        <v>0</v>
      </c>
      <c r="BJ152" s="13" t="s">
        <v>139</v>
      </c>
      <c r="BK152" s="92">
        <f>ROUND(I152*H152,2)</f>
        <v>0</v>
      </c>
      <c r="BL152" s="13" t="s">
        <v>202</v>
      </c>
      <c r="BM152" s="158" t="s">
        <v>385</v>
      </c>
    </row>
    <row r="153" spans="2:65" s="1" customFormat="1" ht="24.2" customHeight="1">
      <c r="B153" s="145"/>
      <c r="C153" s="146" t="s">
        <v>222</v>
      </c>
      <c r="D153" s="146" t="s">
        <v>134</v>
      </c>
      <c r="E153" s="147" t="s">
        <v>386</v>
      </c>
      <c r="F153" s="148" t="s">
        <v>387</v>
      </c>
      <c r="G153" s="149" t="s">
        <v>157</v>
      </c>
      <c r="H153" s="150">
        <v>285</v>
      </c>
      <c r="I153" s="151"/>
      <c r="J153" s="152">
        <f>ROUND(I153*H153,2)</f>
        <v>0</v>
      </c>
      <c r="K153" s="153"/>
      <c r="L153" s="29"/>
      <c r="M153" s="170" t="s">
        <v>1</v>
      </c>
      <c r="N153" s="171" t="s">
        <v>42</v>
      </c>
      <c r="O153" s="172"/>
      <c r="P153" s="173">
        <f>O153*H153</f>
        <v>0</v>
      </c>
      <c r="Q153" s="173">
        <v>6.1539999999999997E-3</v>
      </c>
      <c r="R153" s="173">
        <f>Q153*H153</f>
        <v>1.7538899999999999</v>
      </c>
      <c r="S153" s="173">
        <v>0</v>
      </c>
      <c r="T153" s="174">
        <f>S153*H153</f>
        <v>0</v>
      </c>
      <c r="AR153" s="158" t="s">
        <v>202</v>
      </c>
      <c r="AT153" s="158" t="s">
        <v>134</v>
      </c>
      <c r="AU153" s="158" t="s">
        <v>139</v>
      </c>
      <c r="AY153" s="13" t="s">
        <v>132</v>
      </c>
      <c r="BE153" s="92">
        <f>IF(N153="základná",J153,0)</f>
        <v>0</v>
      </c>
      <c r="BF153" s="92">
        <f>IF(N153="znížená",J153,0)</f>
        <v>0</v>
      </c>
      <c r="BG153" s="92">
        <f>IF(N153="zákl. prenesená",J153,0)</f>
        <v>0</v>
      </c>
      <c r="BH153" s="92">
        <f>IF(N153="zníž. prenesená",J153,0)</f>
        <v>0</v>
      </c>
      <c r="BI153" s="92">
        <f>IF(N153="nulová",J153,0)</f>
        <v>0</v>
      </c>
      <c r="BJ153" s="13" t="s">
        <v>139</v>
      </c>
      <c r="BK153" s="92">
        <f>ROUND(I153*H153,2)</f>
        <v>0</v>
      </c>
      <c r="BL153" s="13" t="s">
        <v>202</v>
      </c>
      <c r="BM153" s="158" t="s">
        <v>388</v>
      </c>
    </row>
    <row r="154" spans="2:65" s="1" customFormat="1" ht="6.95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29"/>
    </row>
  </sheetData>
  <autoFilter ref="C123:K153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02 - Kŕmna chodba s príst...</vt:lpstr>
      <vt:lpstr>01 - Hnojná koncovka</vt:lpstr>
      <vt:lpstr>'01 - Hnojná koncovka'!Názvy_tlače</vt:lpstr>
      <vt:lpstr>'02 - Kŕmna chodba s príst...'!Názvy_tlače</vt:lpstr>
      <vt:lpstr>'Rekapitulácia stavby'!Názvy_tlače</vt:lpstr>
      <vt:lpstr>'01 - Hnojná koncovka'!Oblasť_tlače</vt:lpstr>
      <vt:lpstr>'02 - Kŕmna chodba s príst...'!Oblasť_tlače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DÁVID\Admin</dc:creator>
  <cp:lastModifiedBy>Štefan Comba</cp:lastModifiedBy>
  <dcterms:created xsi:type="dcterms:W3CDTF">2023-07-20T19:21:57Z</dcterms:created>
  <dcterms:modified xsi:type="dcterms:W3CDTF">2023-07-21T05:43:38Z</dcterms:modified>
</cp:coreProperties>
</file>