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Zalman\48 Chodba Terezov\exped\"/>
    </mc:Choice>
  </mc:AlternateContent>
  <bookViews>
    <workbookView xWindow="0" yWindow="0" windowWidth="0" windowHeight="0"/>
  </bookViews>
  <sheets>
    <sheet name="Rekapitulácia stavby" sheetId="1" r:id="rId1"/>
    <sheet name="arch - Architektúra a sta..." sheetId="2" r:id="rId2"/>
    <sheet name="zti - Zdravotechnické inš..." sheetId="3" r:id="rId3"/>
    <sheet name="plyn - Plynofikácia" sheetId="4" r:id="rId4"/>
    <sheet name="ele - Elektroinštalácia" sheetId="5" r:id="rId5"/>
    <sheet name="odvod - Odvodnenie obsluž...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'arch - Architektúra a sta...'!$C$133:$K$228</definedName>
    <definedName name="_xlnm.Print_Area" localSheetId="1">'arch - Architektúra a sta...'!$C$4:$J$76,'arch - Architektúra a sta...'!$C$82:$J$115,'arch - Architektúra a sta...'!$C$121:$J$228</definedName>
    <definedName name="_xlnm.Print_Titles" localSheetId="1">'arch - Architektúra a sta...'!$133:$133</definedName>
    <definedName name="_xlnm._FilterDatabase" localSheetId="2" hidden="1">'zti - Zdravotechnické inš...'!$C$127:$K$172</definedName>
    <definedName name="_xlnm.Print_Area" localSheetId="2">'zti - Zdravotechnické inš...'!$C$4:$J$76,'zti - Zdravotechnické inš...'!$C$82:$J$109,'zti - Zdravotechnické inš...'!$C$115:$J$172</definedName>
    <definedName name="_xlnm.Print_Titles" localSheetId="2">'zti - Zdravotechnické inš...'!$127:$127</definedName>
    <definedName name="_xlnm._FilterDatabase" localSheetId="3" hidden="1">'plyn - Plynofikácia'!$C$131:$K$195</definedName>
    <definedName name="_xlnm.Print_Area" localSheetId="3">'plyn - Plynofikácia'!$C$4:$J$76,'plyn - Plynofikácia'!$C$82:$J$113,'plyn - Plynofikácia'!$C$119:$J$195</definedName>
    <definedName name="_xlnm.Print_Titles" localSheetId="3">'plyn - Plynofikácia'!$131:$131</definedName>
    <definedName name="_xlnm._FilterDatabase" localSheetId="4" hidden="1">'ele - Elektroinštalácia'!$C$121:$K$169</definedName>
    <definedName name="_xlnm.Print_Area" localSheetId="4">'ele - Elektroinštalácia'!$C$4:$J$76,'ele - Elektroinštalácia'!$C$82:$J$103,'ele - Elektroinštalácia'!$C$109:$J$169</definedName>
    <definedName name="_xlnm.Print_Titles" localSheetId="4">'ele - Elektroinštalácia'!$121:$121</definedName>
    <definedName name="_xlnm._FilterDatabase" localSheetId="5" hidden="1">'odvod - Odvodnenie obsluž...'!$C$128:$K$176</definedName>
    <definedName name="_xlnm.Print_Area" localSheetId="5">'odvod - Odvodnenie obsluž...'!$C$4:$J$76,'odvod - Odvodnenie obsluž...'!$C$82:$J$110,'odvod - Odvodnenie obsluž...'!$C$116:$J$176</definedName>
    <definedName name="_xlnm.Print_Titles" localSheetId="5">'odvod - Odvodnenie obsluž...'!$128:$128</definedName>
  </definedNames>
  <calcPr/>
</workbook>
</file>

<file path=xl/calcChain.xml><?xml version="1.0" encoding="utf-8"?>
<calcChain xmlns="http://schemas.openxmlformats.org/spreadsheetml/2006/main">
  <c i="6" l="1" r="J39"/>
  <c r="J38"/>
  <c i="1" r="AY99"/>
  <c i="6" r="J37"/>
  <c i="1" r="AX99"/>
  <c i="6"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31"/>
  <c r="J92"/>
  <c r="J91"/>
  <c r="F91"/>
  <c r="F89"/>
  <c r="E87"/>
  <c r="J18"/>
  <c r="E18"/>
  <c r="F126"/>
  <c r="J17"/>
  <c r="J12"/>
  <c r="J89"/>
  <c r="E7"/>
  <c r="E85"/>
  <c i="5" r="J39"/>
  <c r="J38"/>
  <c i="1" r="AY98"/>
  <c i="5" r="J37"/>
  <c i="1" r="AX98"/>
  <c i="5"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31"/>
  <c r="J92"/>
  <c r="J91"/>
  <c r="F91"/>
  <c r="F89"/>
  <c r="E87"/>
  <c r="J18"/>
  <c r="E18"/>
  <c r="F119"/>
  <c r="J17"/>
  <c r="J12"/>
  <c r="J89"/>
  <c r="E7"/>
  <c r="E112"/>
  <c i="4" r="J39"/>
  <c r="J38"/>
  <c i="1" r="AY97"/>
  <c i="4" r="J37"/>
  <c i="1" r="AX97"/>
  <c i="4"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8"/>
  <c r="F126"/>
  <c r="E124"/>
  <c r="J31"/>
  <c r="J92"/>
  <c r="J91"/>
  <c r="F91"/>
  <c r="F89"/>
  <c r="E87"/>
  <c r="J18"/>
  <c r="E18"/>
  <c r="F129"/>
  <c r="J17"/>
  <c r="J12"/>
  <c r="J126"/>
  <c r="E7"/>
  <c r="E85"/>
  <c i="3" r="J39"/>
  <c r="J38"/>
  <c i="1" r="AY96"/>
  <c i="3" r="J37"/>
  <c i="1" r="AX96"/>
  <c i="3"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6"/>
  <c r="BH146"/>
  <c r="BG146"/>
  <c r="BE146"/>
  <c r="T146"/>
  <c r="T145"/>
  <c r="R146"/>
  <c r="R145"/>
  <c r="P146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31"/>
  <c r="J92"/>
  <c r="J91"/>
  <c r="F91"/>
  <c r="F89"/>
  <c r="E87"/>
  <c r="J18"/>
  <c r="E18"/>
  <c r="F125"/>
  <c r="J17"/>
  <c r="J12"/>
  <c r="J122"/>
  <c r="E7"/>
  <c r="E118"/>
  <c i="2" r="J39"/>
  <c r="J38"/>
  <c i="1" r="AY95"/>
  <c i="2" r="J37"/>
  <c i="1" r="AX95"/>
  <c i="2"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89"/>
  <c r="BH189"/>
  <c r="BG189"/>
  <c r="BE189"/>
  <c r="T189"/>
  <c r="T188"/>
  <c r="R189"/>
  <c r="R188"/>
  <c r="P189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1"/>
  <c r="J130"/>
  <c r="F130"/>
  <c r="F128"/>
  <c r="E126"/>
  <c r="J31"/>
  <c r="J92"/>
  <c r="J91"/>
  <c r="F91"/>
  <c r="F89"/>
  <c r="E87"/>
  <c r="J18"/>
  <c r="E18"/>
  <c r="F92"/>
  <c r="J17"/>
  <c r="J12"/>
  <c r="J89"/>
  <c r="E7"/>
  <c r="E124"/>
  <c i="1" r="L90"/>
  <c r="AM90"/>
  <c r="AM89"/>
  <c r="L89"/>
  <c r="AM87"/>
  <c r="L87"/>
  <c r="L85"/>
  <c r="L84"/>
  <c i="2" r="BK174"/>
  <c r="BK157"/>
  <c r="BK152"/>
  <c r="J147"/>
  <c r="BK138"/>
  <c r="J206"/>
  <c r="J203"/>
  <c r="BK197"/>
  <c r="BK187"/>
  <c r="J175"/>
  <c r="BK163"/>
  <c r="J145"/>
  <c r="BK227"/>
  <c r="BK216"/>
  <c r="BK202"/>
  <c r="J195"/>
  <c r="J189"/>
  <c r="BK182"/>
  <c r="J174"/>
  <c r="J167"/>
  <c r="BK144"/>
  <c r="BK137"/>
  <c r="J224"/>
  <c r="J221"/>
  <c r="J214"/>
  <c r="J193"/>
  <c r="J182"/>
  <c r="BK173"/>
  <c r="J163"/>
  <c r="J156"/>
  <c r="BK149"/>
  <c r="BK139"/>
  <c i="3" r="J150"/>
  <c r="J139"/>
  <c r="J169"/>
  <c r="J154"/>
  <c r="BK143"/>
  <c r="J138"/>
  <c r="J132"/>
  <c r="J167"/>
  <c r="J163"/>
  <c r="J156"/>
  <c r="J151"/>
  <c r="J143"/>
  <c r="J136"/>
  <c r="BK171"/>
  <c r="BK163"/>
  <c r="BK160"/>
  <c r="BK152"/>
  <c r="BK131"/>
  <c i="4" r="BK194"/>
  <c r="BK186"/>
  <c r="J180"/>
  <c r="BK167"/>
  <c r="J161"/>
  <c r="J142"/>
  <c r="J188"/>
  <c r="J175"/>
  <c r="J166"/>
  <c r="BK154"/>
  <c r="BK150"/>
  <c r="BK137"/>
  <c r="BK189"/>
  <c r="J182"/>
  <c r="BK165"/>
  <c r="J155"/>
  <c r="J146"/>
  <c r="BK142"/>
  <c r="J138"/>
  <c r="J193"/>
  <c r="J183"/>
  <c r="J174"/>
  <c r="J164"/>
  <c r="J152"/>
  <c r="BK146"/>
  <c r="J140"/>
  <c i="5" r="J169"/>
  <c r="J164"/>
  <c r="J160"/>
  <c r="J158"/>
  <c r="J149"/>
  <c r="J145"/>
  <c r="BK132"/>
  <c r="BK169"/>
  <c r="J156"/>
  <c r="J150"/>
  <c r="BK141"/>
  <c r="BK138"/>
  <c i="6" r="J168"/>
  <c r="BK163"/>
  <c r="J150"/>
  <c r="J136"/>
  <c r="BK132"/>
  <c r="J162"/>
  <c r="BK158"/>
  <c r="J147"/>
  <c r="J138"/>
  <c r="BK171"/>
  <c r="J160"/>
  <c r="J151"/>
  <c r="BK140"/>
  <c r="J137"/>
  <c r="J133"/>
  <c i="2" r="BK228"/>
  <c r="J217"/>
  <c r="BK214"/>
  <c r="J211"/>
  <c r="BK210"/>
  <c r="J209"/>
  <c r="J208"/>
  <c r="BK206"/>
  <c r="J204"/>
  <c r="J199"/>
  <c r="J192"/>
  <c r="BK184"/>
  <c r="J176"/>
  <c r="BK166"/>
  <c r="BK158"/>
  <c r="BK154"/>
  <c r="BK148"/>
  <c r="BK141"/>
  <c r="J222"/>
  <c r="BK205"/>
  <c r="J198"/>
  <c r="BK196"/>
  <c r="J179"/>
  <c r="J166"/>
  <c r="J157"/>
  <c r="BK147"/>
  <c i="1" r="AS94"/>
  <c i="2" r="BK177"/>
  <c r="BK160"/>
  <c r="BK143"/>
  <c r="J228"/>
  <c r="BK224"/>
  <c r="BK222"/>
  <c r="J216"/>
  <c r="J197"/>
  <c r="BK183"/>
  <c r="J177"/>
  <c r="BK170"/>
  <c r="J161"/>
  <c r="BK155"/>
  <c r="BK145"/>
  <c r="J138"/>
  <c i="3" r="J146"/>
  <c r="J134"/>
  <c r="J164"/>
  <c r="J160"/>
  <c r="J159"/>
  <c r="J158"/>
  <c r="BK150"/>
  <c r="BK139"/>
  <c r="BK133"/>
  <c r="BK169"/>
  <c r="BK165"/>
  <c r="BK161"/>
  <c r="BK149"/>
  <c r="BK138"/>
  <c r="J131"/>
  <c r="BK167"/>
  <c r="J161"/>
  <c r="BK154"/>
  <c r="BK135"/>
  <c i="4" r="BK188"/>
  <c r="J178"/>
  <c r="J165"/>
  <c r="J157"/>
  <c r="J141"/>
  <c r="BK187"/>
  <c r="J177"/>
  <c r="BK171"/>
  <c r="BK163"/>
  <c r="BK152"/>
  <c r="BK147"/>
  <c r="BK135"/>
  <c r="J190"/>
  <c r="BK183"/>
  <c r="BK175"/>
  <c r="BK161"/>
  <c r="BK151"/>
  <c r="BK144"/>
  <c r="J139"/>
  <c r="BK195"/>
  <c r="J184"/>
  <c r="BK180"/>
  <c r="J171"/>
  <c r="J162"/>
  <c r="BK149"/>
  <c r="J145"/>
  <c r="BK139"/>
  <c i="5" r="BK165"/>
  <c r="J161"/>
  <c r="BK155"/>
  <c r="BK148"/>
  <c r="J143"/>
  <c r="BK139"/>
  <c r="J137"/>
  <c r="BK130"/>
  <c r="BK166"/>
  <c r="BK159"/>
  <c r="J155"/>
  <c r="BK152"/>
  <c r="J146"/>
  <c r="J136"/>
  <c r="BK134"/>
  <c r="BK168"/>
  <c r="BK164"/>
  <c r="BK161"/>
  <c r="BK157"/>
  <c r="J152"/>
  <c r="BK144"/>
  <c r="BK137"/>
  <c r="J133"/>
  <c r="BK127"/>
  <c r="BK167"/>
  <c r="BK154"/>
  <c r="BK149"/>
  <c r="BK140"/>
  <c r="J134"/>
  <c r="J131"/>
  <c r="BK129"/>
  <c r="J127"/>
  <c i="6" r="J176"/>
  <c r="J169"/>
  <c r="J165"/>
  <c r="J163"/>
  <c r="BK159"/>
  <c r="BK156"/>
  <c r="BK154"/>
  <c r="BK151"/>
  <c r="J145"/>
  <c r="J143"/>
  <c r="J139"/>
  <c r="J175"/>
  <c r="J164"/>
  <c r="J154"/>
  <c r="BK147"/>
  <c r="J135"/>
  <c r="J171"/>
  <c r="J159"/>
  <c r="J155"/>
  <c r="BK143"/>
  <c r="BK139"/>
  <c r="BK134"/>
  <c i="2" r="BK219"/>
  <c r="BK218"/>
  <c r="J215"/>
  <c r="BK213"/>
  <c r="J210"/>
  <c r="BK209"/>
  <c r="BK208"/>
  <c r="BK207"/>
  <c r="J205"/>
  <c r="J201"/>
  <c r="BK198"/>
  <c r="BK189"/>
  <c r="J186"/>
  <c r="BK179"/>
  <c r="BK169"/>
  <c r="BK159"/>
  <c r="BK156"/>
  <c r="J150"/>
  <c r="J144"/>
  <c r="J140"/>
  <c r="J220"/>
  <c r="BK204"/>
  <c r="BK201"/>
  <c r="J185"/>
  <c r="BK176"/>
  <c r="BK167"/>
  <c r="J158"/>
  <c r="J139"/>
  <c r="BK220"/>
  <c r="BK215"/>
  <c r="BK199"/>
  <c r="BK193"/>
  <c r="BK186"/>
  <c r="BK178"/>
  <c r="BK171"/>
  <c r="J152"/>
  <c r="BK142"/>
  <c r="BK225"/>
  <c r="BK223"/>
  <c r="BK217"/>
  <c r="BK211"/>
  <c r="BK185"/>
  <c r="J178"/>
  <c r="J171"/>
  <c r="J165"/>
  <c r="J159"/>
  <c r="BK150"/>
  <c r="J142"/>
  <c r="J137"/>
  <c i="3" r="J144"/>
  <c r="BK172"/>
  <c r="J165"/>
  <c r="BK156"/>
  <c r="BK151"/>
  <c r="BK134"/>
  <c r="BK170"/>
  <c r="J166"/>
  <c r="BK162"/>
  <c r="J152"/>
  <c r="BK146"/>
  <c r="BK137"/>
  <c r="J172"/>
  <c r="BK166"/>
  <c r="BK158"/>
  <c r="BK136"/>
  <c r="BK132"/>
  <c i="4" r="J195"/>
  <c r="J187"/>
  <c r="BK181"/>
  <c r="J169"/>
  <c r="J163"/>
  <c r="J144"/>
  <c r="J135"/>
  <c r="BK182"/>
  <c r="J167"/>
  <c r="BK160"/>
  <c r="J149"/>
  <c r="BK136"/>
  <c r="J191"/>
  <c r="BK177"/>
  <c r="BK164"/>
  <c r="J154"/>
  <c r="BK145"/>
  <c r="BK140"/>
  <c r="J136"/>
  <c r="J189"/>
  <c r="J181"/>
  <c r="J168"/>
  <c r="BK155"/>
  <c r="J147"/>
  <c r="BK138"/>
  <c i="5" r="J168"/>
  <c r="J163"/>
  <c r="J159"/>
  <c r="BK150"/>
  <c r="BK147"/>
  <c r="J141"/>
  <c r="J140"/>
  <c r="J138"/>
  <c r="BK136"/>
  <c r="J125"/>
  <c r="BK162"/>
  <c r="BK156"/>
  <c r="J151"/>
  <c r="J147"/>
  <c r="BK142"/>
  <c r="BK135"/>
  <c r="BK126"/>
  <c r="J166"/>
  <c r="J162"/>
  <c r="BK158"/>
  <c r="J153"/>
  <c r="BK146"/>
  <c r="J142"/>
  <c r="BK131"/>
  <c r="BK125"/>
  <c r="J165"/>
  <c r="BK145"/>
  <c r="J132"/>
  <c r="J130"/>
  <c r="J128"/>
  <c r="J126"/>
  <c i="6" r="J174"/>
  <c r="BK167"/>
  <c r="BK164"/>
  <c r="BK162"/>
  <c r="J158"/>
  <c r="BK155"/>
  <c r="BK153"/>
  <c r="J148"/>
  <c r="BK144"/>
  <c r="BK141"/>
  <c r="J167"/>
  <c r="J157"/>
  <c r="J153"/>
  <c r="J141"/>
  <c r="BK133"/>
  <c r="BK175"/>
  <c r="BK161"/>
  <c r="BK157"/>
  <c r="J140"/>
  <c r="BK174"/>
  <c r="BK168"/>
  <c r="BK150"/>
  <c r="J144"/>
  <c r="BK136"/>
  <c i="2" r="BK221"/>
  <c r="J207"/>
  <c r="BK194"/>
  <c r="J187"/>
  <c r="BK180"/>
  <c r="J173"/>
  <c r="BK161"/>
  <c r="J155"/>
  <c r="J149"/>
  <c r="J143"/>
  <c r="J227"/>
  <c r="J219"/>
  <c r="J202"/>
  <c r="BK195"/>
  <c r="J183"/>
  <c r="J172"/>
  <c r="BK165"/>
  <c r="J154"/>
  <c r="BK140"/>
  <c r="J218"/>
  <c r="BK203"/>
  <c r="J196"/>
  <c r="BK192"/>
  <c r="J184"/>
  <c r="BK175"/>
  <c r="J170"/>
  <c r="BK151"/>
  <c r="J141"/>
  <c r="J225"/>
  <c r="J223"/>
  <c r="J213"/>
  <c r="J194"/>
  <c r="J180"/>
  <c r="BK172"/>
  <c r="J169"/>
  <c r="J160"/>
  <c r="J151"/>
  <c r="J148"/>
  <c i="3" r="BK153"/>
  <c r="J141"/>
  <c r="J170"/>
  <c r="BK157"/>
  <c r="J153"/>
  <c r="BK141"/>
  <c r="J137"/>
  <c r="J171"/>
  <c r="BK168"/>
  <c r="BK164"/>
  <c r="J157"/>
  <c r="BK144"/>
  <c r="J135"/>
  <c r="J168"/>
  <c r="J162"/>
  <c r="BK159"/>
  <c r="J149"/>
  <c r="J133"/>
  <c i="4" r="BK190"/>
  <c r="BK185"/>
  <c r="BK179"/>
  <c r="BK166"/>
  <c r="J160"/>
  <c r="BK143"/>
  <c r="BK191"/>
  <c r="J186"/>
  <c r="BK174"/>
  <c r="BK168"/>
  <c r="BK162"/>
  <c r="J151"/>
  <c r="BK141"/>
  <c r="BK193"/>
  <c r="BK184"/>
  <c r="J179"/>
  <c r="BK169"/>
  <c r="BK157"/>
  <c r="J150"/>
  <c r="J143"/>
  <c r="J137"/>
  <c r="J194"/>
  <c r="J185"/>
  <c r="BK178"/>
  <c i="5" r="BK133"/>
  <c r="BK153"/>
  <c r="J129"/>
  <c r="J167"/>
  <c r="BK163"/>
  <c r="BK160"/>
  <c r="J154"/>
  <c r="J148"/>
  <c r="BK143"/>
  <c r="J135"/>
  <c r="BK128"/>
  <c r="J157"/>
  <c r="BK151"/>
  <c r="J144"/>
  <c r="J139"/>
  <c i="6" r="J132"/>
  <c r="J161"/>
  <c r="BK152"/>
  <c r="BK137"/>
  <c r="BK176"/>
  <c r="BK165"/>
  <c r="BK160"/>
  <c r="J156"/>
  <c r="BK145"/>
  <c r="J134"/>
  <c r="BK169"/>
  <c r="J152"/>
  <c r="BK148"/>
  <c r="BK138"/>
  <c r="BK135"/>
  <c i="2" l="1" r="T136"/>
  <c r="T146"/>
  <c r="T153"/>
  <c r="T164"/>
  <c r="T168"/>
  <c r="T181"/>
  <c r="T191"/>
  <c r="T200"/>
  <c r="T212"/>
  <c r="T226"/>
  <c i="3" r="T130"/>
  <c r="P142"/>
  <c r="BK155"/>
  <c r="J155"/>
  <c r="J104"/>
  <c r="T155"/>
  <c i="4" r="BK134"/>
  <c r="J134"/>
  <c r="J98"/>
  <c r="BK148"/>
  <c r="J148"/>
  <c r="J99"/>
  <c r="BK153"/>
  <c r="J153"/>
  <c r="J100"/>
  <c r="R159"/>
  <c r="R158"/>
  <c r="R173"/>
  <c r="T176"/>
  <c r="T192"/>
  <c i="5" r="R124"/>
  <c r="R123"/>
  <c r="R122"/>
  <c i="6" r="P131"/>
  <c r="R142"/>
  <c r="BK149"/>
  <c r="J149"/>
  <c r="J101"/>
  <c r="T166"/>
  <c i="2" r="R136"/>
  <c r="P146"/>
  <c r="BK153"/>
  <c r="J153"/>
  <c r="J100"/>
  <c r="R164"/>
  <c r="P168"/>
  <c r="BK181"/>
  <c r="J181"/>
  <c r="J104"/>
  <c r="R191"/>
  <c r="P200"/>
  <c r="P212"/>
  <c r="P226"/>
  <c i="3" r="R130"/>
  <c r="R129"/>
  <c r="R142"/>
  <c r="P148"/>
  <c r="R148"/>
  <c r="P155"/>
  <c i="4" r="T134"/>
  <c r="R148"/>
  <c r="R153"/>
  <c r="P159"/>
  <c r="P158"/>
  <c r="T173"/>
  <c r="T172"/>
  <c r="R176"/>
  <c r="R192"/>
  <c i="5" r="BK124"/>
  <c r="J124"/>
  <c r="J98"/>
  <c i="6" r="R131"/>
  <c r="P142"/>
  <c r="P146"/>
  <c r="P149"/>
  <c r="BK166"/>
  <c r="J166"/>
  <c r="J102"/>
  <c r="P173"/>
  <c r="P172"/>
  <c i="2" r="P136"/>
  <c r="R146"/>
  <c r="R153"/>
  <c r="P164"/>
  <c r="R168"/>
  <c r="R181"/>
  <c r="P191"/>
  <c r="P190"/>
  <c r="R200"/>
  <c r="R212"/>
  <c r="R226"/>
  <c i="3" r="P130"/>
  <c r="P129"/>
  <c r="BK142"/>
  <c r="J142"/>
  <c r="J100"/>
  <c r="T142"/>
  <c r="BK148"/>
  <c r="BK147"/>
  <c r="J147"/>
  <c r="J102"/>
  <c r="T148"/>
  <c r="T147"/>
  <c r="R155"/>
  <c i="4" r="P134"/>
  <c r="P133"/>
  <c r="P148"/>
  <c r="P153"/>
  <c r="T159"/>
  <c r="T158"/>
  <c r="P173"/>
  <c r="P176"/>
  <c r="P192"/>
  <c i="5" r="P124"/>
  <c r="P123"/>
  <c r="P122"/>
  <c i="1" r="AU98"/>
  <c i="6" r="BK131"/>
  <c r="J131"/>
  <c r="J98"/>
  <c r="BK142"/>
  <c r="J142"/>
  <c r="J99"/>
  <c r="BK146"/>
  <c r="J146"/>
  <c r="J100"/>
  <c r="R146"/>
  <c r="T149"/>
  <c r="R166"/>
  <c r="R173"/>
  <c r="R172"/>
  <c i="2" r="BK136"/>
  <c r="J136"/>
  <c r="J98"/>
  <c r="BK146"/>
  <c r="J146"/>
  <c r="J99"/>
  <c r="P153"/>
  <c r="BK164"/>
  <c r="J164"/>
  <c r="J102"/>
  <c r="BK168"/>
  <c r="J168"/>
  <c r="J103"/>
  <c r="P181"/>
  <c r="BK191"/>
  <c r="J191"/>
  <c r="J107"/>
  <c r="BK200"/>
  <c r="J200"/>
  <c r="J108"/>
  <c r="BK212"/>
  <c r="J212"/>
  <c r="J109"/>
  <c r="BK226"/>
  <c r="J226"/>
  <c r="J110"/>
  <c i="3" r="BK130"/>
  <c r="J130"/>
  <c r="J98"/>
  <c i="4" r="R134"/>
  <c r="R133"/>
  <c r="T148"/>
  <c r="T153"/>
  <c r="BK159"/>
  <c r="J159"/>
  <c r="J103"/>
  <c r="BK173"/>
  <c r="J173"/>
  <c r="J106"/>
  <c r="BK176"/>
  <c r="J176"/>
  <c r="J107"/>
  <c r="BK192"/>
  <c r="J192"/>
  <c r="J108"/>
  <c i="5" r="T124"/>
  <c r="T123"/>
  <c r="T122"/>
  <c i="6" r="T131"/>
  <c r="T130"/>
  <c r="T142"/>
  <c r="T146"/>
  <c r="R149"/>
  <c r="P166"/>
  <c r="BK173"/>
  <c r="J173"/>
  <c r="J105"/>
  <c r="T173"/>
  <c r="T172"/>
  <c i="3" r="BK145"/>
  <c r="J145"/>
  <c r="J101"/>
  <c i="4" r="BK156"/>
  <c r="J156"/>
  <c r="J101"/>
  <c r="BK170"/>
  <c r="J170"/>
  <c r="J104"/>
  <c i="2" r="BK162"/>
  <c r="J162"/>
  <c r="J101"/>
  <c r="BK188"/>
  <c r="J188"/>
  <c r="J105"/>
  <c i="6" r="BK170"/>
  <c r="J170"/>
  <c r="J103"/>
  <c i="3" r="BK140"/>
  <c r="J140"/>
  <c r="J99"/>
  <c i="6" r="J123"/>
  <c r="BF132"/>
  <c r="BF136"/>
  <c r="BF137"/>
  <c r="BF143"/>
  <c r="BF148"/>
  <c r="BF151"/>
  <c r="BF153"/>
  <c r="BF159"/>
  <c r="BF171"/>
  <c r="BF139"/>
  <c r="BF140"/>
  <c r="BF155"/>
  <c r="BF158"/>
  <c r="BF164"/>
  <c r="BF168"/>
  <c r="BF169"/>
  <c r="BF176"/>
  <c r="F92"/>
  <c r="E119"/>
  <c r="BF134"/>
  <c r="BF144"/>
  <c r="BF150"/>
  <c r="BF154"/>
  <c r="BF156"/>
  <c r="BF157"/>
  <c r="BF160"/>
  <c r="BF163"/>
  <c r="BF165"/>
  <c r="BF167"/>
  <c r="BF174"/>
  <c r="BF133"/>
  <c r="BF135"/>
  <c r="BF138"/>
  <c r="BF141"/>
  <c r="BF145"/>
  <c r="BF147"/>
  <c r="BF152"/>
  <c r="BF161"/>
  <c r="BF162"/>
  <c r="BF175"/>
  <c i="5" r="J116"/>
  <c r="BF125"/>
  <c r="BF127"/>
  <c r="BF130"/>
  <c r="BF131"/>
  <c r="BF133"/>
  <c r="BF137"/>
  <c r="BF143"/>
  <c r="BF145"/>
  <c r="BF150"/>
  <c r="BF152"/>
  <c r="BF155"/>
  <c r="BF156"/>
  <c r="BF164"/>
  <c r="BF168"/>
  <c r="BF126"/>
  <c r="BF132"/>
  <c r="BF141"/>
  <c r="BF142"/>
  <c r="BF147"/>
  <c r="BF149"/>
  <c r="BF153"/>
  <c r="BF154"/>
  <c r="BF159"/>
  <c r="BF160"/>
  <c r="BF161"/>
  <c r="BF169"/>
  <c r="E85"/>
  <c r="F92"/>
  <c r="BF128"/>
  <c r="BF135"/>
  <c r="BF138"/>
  <c r="BF146"/>
  <c r="BF151"/>
  <c r="BF163"/>
  <c r="BF165"/>
  <c r="BF166"/>
  <c r="BF167"/>
  <c r="BF129"/>
  <c r="BF134"/>
  <c r="BF136"/>
  <c r="BF139"/>
  <c r="BF140"/>
  <c r="BF144"/>
  <c r="BF148"/>
  <c r="BF157"/>
  <c r="BF158"/>
  <c r="BF162"/>
  <c i="3" r="J148"/>
  <c r="J103"/>
  <c i="4" r="F92"/>
  <c r="BF137"/>
  <c r="BF139"/>
  <c r="BF143"/>
  <c r="BF144"/>
  <c r="BF146"/>
  <c r="BF147"/>
  <c r="BF154"/>
  <c r="BF155"/>
  <c r="BF163"/>
  <c r="BF165"/>
  <c r="BF167"/>
  <c r="BF169"/>
  <c r="BF171"/>
  <c r="BF184"/>
  <c r="BF185"/>
  <c r="BF187"/>
  <c r="BF188"/>
  <c r="BF191"/>
  <c r="BF193"/>
  <c r="BF195"/>
  <c r="E122"/>
  <c r="BF135"/>
  <c r="BF138"/>
  <c r="BF145"/>
  <c r="BF149"/>
  <c r="BF151"/>
  <c r="BF152"/>
  <c r="BF178"/>
  <c r="BF181"/>
  <c r="BF183"/>
  <c r="BF136"/>
  <c r="BF141"/>
  <c r="BF142"/>
  <c r="BF157"/>
  <c r="BF161"/>
  <c r="BF166"/>
  <c r="BF168"/>
  <c r="BF174"/>
  <c r="BF175"/>
  <c r="BF189"/>
  <c r="BF190"/>
  <c r="J89"/>
  <c r="BF140"/>
  <c r="BF150"/>
  <c r="BF160"/>
  <c r="BF162"/>
  <c r="BF164"/>
  <c r="BF177"/>
  <c r="BF179"/>
  <c r="BF180"/>
  <c r="BF182"/>
  <c r="BF186"/>
  <c r="BF194"/>
  <c i="3" r="J89"/>
  <c r="BF132"/>
  <c r="BF141"/>
  <c r="BF146"/>
  <c r="BF149"/>
  <c r="BF152"/>
  <c r="BF156"/>
  <c r="BF159"/>
  <c r="BF163"/>
  <c r="BF164"/>
  <c r="BF168"/>
  <c r="BF169"/>
  <c r="BF170"/>
  <c r="BF172"/>
  <c r="F92"/>
  <c r="BF131"/>
  <c r="BF134"/>
  <c r="BF135"/>
  <c r="BF150"/>
  <c r="BF153"/>
  <c r="BF157"/>
  <c r="BF158"/>
  <c r="BF162"/>
  <c r="BF171"/>
  <c r="BF136"/>
  <c r="BF137"/>
  <c r="BF154"/>
  <c r="BF160"/>
  <c r="BF161"/>
  <c r="BF165"/>
  <c r="BF166"/>
  <c r="BF167"/>
  <c r="E85"/>
  <c r="BF133"/>
  <c r="BF138"/>
  <c r="BF139"/>
  <c r="BF143"/>
  <c r="BF144"/>
  <c r="BF151"/>
  <c i="2" r="J128"/>
  <c r="F131"/>
  <c r="BF141"/>
  <c r="BF147"/>
  <c r="BF150"/>
  <c r="BF151"/>
  <c r="BF155"/>
  <c r="BF163"/>
  <c r="BF165"/>
  <c r="BF167"/>
  <c r="BF170"/>
  <c r="BF176"/>
  <c r="BF177"/>
  <c r="BF179"/>
  <c r="BF180"/>
  <c r="BF192"/>
  <c r="BF196"/>
  <c r="BF213"/>
  <c r="BF216"/>
  <c r="BF218"/>
  <c r="BF221"/>
  <c r="BF222"/>
  <c r="BF223"/>
  <c r="BF224"/>
  <c r="BF225"/>
  <c r="BF142"/>
  <c r="BF148"/>
  <c r="BF149"/>
  <c r="BF159"/>
  <c r="BF160"/>
  <c r="BF161"/>
  <c r="BF169"/>
  <c r="BF173"/>
  <c r="BF183"/>
  <c r="BF185"/>
  <c r="BF187"/>
  <c r="BF194"/>
  <c r="BF195"/>
  <c r="BF217"/>
  <c r="BF227"/>
  <c r="E85"/>
  <c r="BF138"/>
  <c r="BF140"/>
  <c r="BF144"/>
  <c r="BF145"/>
  <c r="BF152"/>
  <c r="BF156"/>
  <c r="BF166"/>
  <c r="BF171"/>
  <c r="BF172"/>
  <c r="BF174"/>
  <c r="BF178"/>
  <c r="BF182"/>
  <c r="BF184"/>
  <c r="BF189"/>
  <c r="BF193"/>
  <c r="BF198"/>
  <c r="BF199"/>
  <c r="BF205"/>
  <c r="BF206"/>
  <c r="BF219"/>
  <c r="BF137"/>
  <c r="BF139"/>
  <c r="BF143"/>
  <c r="BF154"/>
  <c r="BF157"/>
  <c r="BF158"/>
  <c r="BF175"/>
  <c r="BF186"/>
  <c r="BF197"/>
  <c r="BF201"/>
  <c r="BF202"/>
  <c r="BF203"/>
  <c r="BF204"/>
  <c r="BF207"/>
  <c r="BF208"/>
  <c r="BF209"/>
  <c r="BF210"/>
  <c r="BF211"/>
  <c r="BF214"/>
  <c r="BF215"/>
  <c r="BF220"/>
  <c r="BF228"/>
  <c r="J35"/>
  <c i="1" r="AV95"/>
  <c i="3" r="F39"/>
  <c i="1" r="BD96"/>
  <c i="3" r="F38"/>
  <c i="1" r="BC96"/>
  <c i="4" r="F35"/>
  <c i="1" r="AZ97"/>
  <c i="5" r="F39"/>
  <c i="1" r="BD98"/>
  <c i="6" r="F39"/>
  <c i="1" r="BD99"/>
  <c i="2" r="F35"/>
  <c i="1" r="AZ95"/>
  <c i="3" r="F37"/>
  <c i="1" r="BB96"/>
  <c i="4" r="F39"/>
  <c i="1" r="BD97"/>
  <c i="4" r="F37"/>
  <c i="1" r="BB97"/>
  <c i="5" r="F38"/>
  <c i="1" r="BC98"/>
  <c i="6" r="F38"/>
  <c i="1" r="BC99"/>
  <c i="2" r="F38"/>
  <c i="1" r="BC95"/>
  <c i="3" r="J35"/>
  <c i="1" r="AV96"/>
  <c i="3" r="F35"/>
  <c i="1" r="AZ96"/>
  <c i="4" r="F38"/>
  <c i="1" r="BC97"/>
  <c i="5" r="F35"/>
  <c i="1" r="AZ98"/>
  <c i="5" r="J35"/>
  <c i="1" r="AV98"/>
  <c i="6" r="F35"/>
  <c i="1" r="AZ99"/>
  <c i="2" r="F39"/>
  <c i="1" r="BD95"/>
  <c i="2" r="F37"/>
  <c i="1" r="BB95"/>
  <c i="4" r="J35"/>
  <c i="1" r="AV97"/>
  <c i="5" r="F37"/>
  <c i="1" r="BB98"/>
  <c i="6" r="F37"/>
  <c i="1" r="BB99"/>
  <c i="6" r="J35"/>
  <c i="1" r="AV99"/>
  <c i="4" l="1" r="P172"/>
  <c i="2" r="P135"/>
  <c r="P134"/>
  <c i="1" r="AU95"/>
  <c i="3" r="R147"/>
  <c i="2" r="R190"/>
  <c i="4" r="P132"/>
  <c i="1" r="AU97"/>
  <c i="2" r="R135"/>
  <c r="R134"/>
  <c i="6" r="P130"/>
  <c r="P129"/>
  <c i="1" r="AU99"/>
  <c i="6" r="T129"/>
  <c i="4" r="T133"/>
  <c r="T132"/>
  <c i="3" r="P147"/>
  <c i="2" r="T190"/>
  <c i="3" r="P128"/>
  <c i="1" r="AU96"/>
  <c i="6" r="R130"/>
  <c r="R129"/>
  <c i="3" r="R128"/>
  <c i="4" r="R172"/>
  <c r="R132"/>
  <c i="3" r="T129"/>
  <c r="T128"/>
  <c i="2" r="T135"/>
  <c r="T134"/>
  <c r="BK190"/>
  <c r="J190"/>
  <c r="J106"/>
  <c i="4" r="BK158"/>
  <c r="J158"/>
  <c r="J102"/>
  <c i="6" r="BK130"/>
  <c i="3" r="BK129"/>
  <c r="J129"/>
  <c r="J97"/>
  <c i="4" r="BK133"/>
  <c r="J133"/>
  <c r="J97"/>
  <c i="5" r="BK123"/>
  <c r="J123"/>
  <c r="J97"/>
  <c i="4" r="BK172"/>
  <c r="J172"/>
  <c r="J105"/>
  <c i="6" r="BK172"/>
  <c r="J172"/>
  <c r="J104"/>
  <c i="2" r="BK135"/>
  <c r="J135"/>
  <c r="J97"/>
  <c i="3" r="J36"/>
  <c i="1" r="AW96"/>
  <c r="AT96"/>
  <c i="4" r="J36"/>
  <c i="1" r="AW97"/>
  <c r="AT97"/>
  <c i="6" r="F36"/>
  <c i="1" r="BA99"/>
  <c i="2" r="F36"/>
  <c i="1" r="BA95"/>
  <c i="5" r="F36"/>
  <c i="1" r="BA98"/>
  <c r="BD94"/>
  <c r="W33"/>
  <c r="BC94"/>
  <c r="W32"/>
  <c i="3" r="F36"/>
  <c i="1" r="BA96"/>
  <c i="4" r="F36"/>
  <c i="1" r="BA97"/>
  <c i="6" r="J36"/>
  <c i="1" r="AW99"/>
  <c r="AT99"/>
  <c i="2" r="J36"/>
  <c i="1" r="AW95"/>
  <c r="AT95"/>
  <c i="5" r="J36"/>
  <c i="1" r="AW98"/>
  <c r="AT98"/>
  <c r="AZ94"/>
  <c r="W29"/>
  <c r="BB94"/>
  <c r="W31"/>
  <c i="6" l="1" r="BK129"/>
  <c r="J129"/>
  <c r="J96"/>
  <c r="J130"/>
  <c r="J97"/>
  <c i="5" r="BK122"/>
  <c r="J122"/>
  <c r="J96"/>
  <c r="J30"/>
  <c i="2" r="BK134"/>
  <c r="J134"/>
  <c r="J96"/>
  <c r="J30"/>
  <c i="3" r="BK128"/>
  <c r="J128"/>
  <c r="J96"/>
  <c i="4" r="BK132"/>
  <c r="J132"/>
  <c r="J96"/>
  <c r="J30"/>
  <c i="6" r="J110"/>
  <c i="5" r="J32"/>
  <c i="1" r="AG98"/>
  <c i="3" r="J109"/>
  <c i="1" r="AY94"/>
  <c r="AU94"/>
  <c i="4" r="J32"/>
  <c i="1" r="AG97"/>
  <c r="AX94"/>
  <c i="2" r="J32"/>
  <c i="1" r="AG95"/>
  <c r="BA94"/>
  <c r="W30"/>
  <c r="AV94"/>
  <c r="AK29"/>
  <c i="2" l="1" r="J41"/>
  <c i="4" r="J41"/>
  <c i="5" r="J41"/>
  <c i="6" r="J30"/>
  <c i="3" r="J30"/>
  <c i="1" r="AN97"/>
  <c r="AN95"/>
  <c r="AN98"/>
  <c i="2" r="J115"/>
  <c i="5" r="J103"/>
  <c i="6" r="J32"/>
  <c i="1" r="AG99"/>
  <c i="3" r="J32"/>
  <c i="1" r="AG96"/>
  <c r="AN96"/>
  <c r="AW94"/>
  <c r="AK30"/>
  <c i="4" r="J113"/>
  <c i="3" l="1" r="J41"/>
  <c i="6" r="J41"/>
  <c i="1" r="AN99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<sst xmlns="http://schemas.openxmlformats.org/spreadsheetml/2006/main">
  <si>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</si>
  <si>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</si>
  <si>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</si>
  <si>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</si>
  <si>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{bac9ab89-0871-4555-a898-e00888e2745d}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</si>
  <si>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</si>
  <si>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</si>
  <si>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</si>
  <si>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</si>
  <si>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</si>
  <si>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0,001</t>
  </si>
  <si>
    <t>Kód:</t>
  </si>
  <si>
    <t>23091101</t>
  </si>
  <si>
    <t>Stavba:</t>
  </si>
  <si>
    <t>Rekonštrukcia farmy Terezov - Objekt SO.27 - spojovacia chodba</t>
  </si>
  <si>
    <t>JKSO:</t>
  </si>
  <si>
    <t>KS:</t>
  </si>
  <si>
    <t>Miesto:</t>
  </si>
  <si>
    <t>Kútniky</t>
  </si>
  <si>
    <t>Dátum:</t>
  </si>
  <si>
    <t>12. 9. 2023</t>
  </si>
  <si>
    <t>Objednávateľ:</t>
  </si>
  <si>
    <t>IČO:</t>
  </si>
  <si>
    <t xml:space="preserve">Poľnohospodárske družstvo Kútniky </t>
  </si>
  <si>
    <t>IČ DPH:</t>
  </si>
  <si>
    <t>Zhotoviteľ:</t>
  </si>
  <si>
    <t xml:space="preserve"> </t>
  </si>
  <si>
    <t>Projektant:</t>
  </si>
  <si>
    <t xml:space="preserve">Ing.arch. Žalman, CSc </t>
  </si>
  <si>
    <t>True</t>
  </si>
  <si>
    <t>Spracovateľ:</t>
  </si>
  <si>
    <t>Rosoft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</si>
  <si>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</si>
  <si>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</si>
  <si>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</si>
  <si>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</si>
  <si>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</si>
  <si>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</si>
  <si>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</si>
  <si>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</si>
  <si>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</si>
  <si>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</si>
  <si>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</si>
  <si>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</si>
  <si>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</si>
  <si>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</si>
  <si>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</si>
  <si>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</si>
  <si>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</si>
  <si>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</si>
  <si>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</si>
  <si>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</si>
  <si>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</si>
  <si>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</si>
  <si>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</si>
  <si>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</si>
  <si>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</si>
  <si>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</si>
  <si>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</si>
  <si>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</si>
  <si>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</si>
  <si>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</si>
  <si>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</si>
  <si>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</si>
  <si>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</si>
  <si>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</si>
  <si>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</si>
  <si>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</si>
  <si>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</si>
  <si>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</si>
  <si>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</si>
  <si>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</si>
  <si>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</si>
  <si>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</si>
  <si>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</si>
  <si>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</si>
  <si>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</si>
  <si>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</si>
  <si>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</si>
  <si>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Architektúra a statické konštrukcie, spevnená komunikácia</t>
  </si>
  <si>
    <t>STA</t>
  </si>
  <si>
    <t>1</t>
  </si>
  <si>
    <t>{362a1302-55b7-4cbc-a4e4-a8c91f780824}</t>
  </si>
  <si>
    <t>zti</t>
  </si>
  <si>
    <t>Zdravotechnické inštalácie</t>
  </si>
  <si>
    <t>{67a2196f-57e7-4387-b410-7d6f0f1a5070}</t>
  </si>
  <si>
    <t>plyn</t>
  </si>
  <si>
    <t>Plynofikácia</t>
  </si>
  <si>
    <t>{78d9fe57-b326-4550-9743-d4543357ca36}</t>
  </si>
  <si>
    <t>ele</t>
  </si>
  <si>
    <t>Elektroinštalácia</t>
  </si>
  <si>
    <t>{9346c740-02ab-43ac-b079-bec8e0083bd6}</t>
  </si>
  <si>
    <t>odvod</t>
  </si>
  <si>
    <t>Odvodnenie obslužnej komunikácie</t>
  </si>
  <si>
    <t>{aa573ff0-f14b-4a22-923d-66749a0c2912}</t>
  </si>
  <si>
    <t>KRYCÍ LIST ROZPOČTU</t>
  </si>
  <si>
    <t>Objekt:</t>
  </si>
  <si>
    <t>arch - Architektúra a statické konštrukcie, spevnená komunikácia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</si>
  <si>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</si>
  <si>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</si>
  <si>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</si>
  <si>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</si>
  <si>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</si>
  <si>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</si>
  <si>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</si>
  <si>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</si>
  <si>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</si>
  <si>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</si>
  <si>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</si>
  <si>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</si>
  <si>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</si>
  <si>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</si>
  <si>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</si>
  <si>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</si>
  <si>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</si>
  <si>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</si>
  <si>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</si>
  <si>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767 - Konštrukcie doplnkové kovové</t>
  </si>
  <si>
    <t xml:space="preserve">    777 - Podlahy syntetické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</si>
  <si>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</si>
  <si>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</si>
  <si>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</si>
  <si>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</si>
  <si>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</si>
  <si>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</si>
  <si>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</si>
  <si>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</si>
  <si>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</si>
  <si>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</si>
  <si>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</si>
  <si>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</si>
  <si>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</si>
  <si>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</si>
  <si>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</si>
  <si>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</si>
  <si>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</si>
  <si>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</si>
  <si>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</si>
  <si>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113307232.S</t>
  </si>
  <si>
    <t xml:space="preserve">Odstránenie podkladu v ploche nad 200 m2 z betónu prostého, hr. vrstvy nad 150 do 300 mm,  -0,52800t</t>
  </si>
  <si>
    <t>m2</t>
  </si>
  <si>
    <t>4</t>
  </si>
  <si>
    <t>2</t>
  </si>
  <si>
    <t>-115503445</t>
  </si>
  <si>
    <t>113307233.S</t>
  </si>
  <si>
    <t>Príplatok k cene za búranie betónu s výstužou</t>
  </si>
  <si>
    <t>m3</t>
  </si>
  <si>
    <t>1319264938</t>
  </si>
  <si>
    <t>3</t>
  </si>
  <si>
    <t>122201101</t>
  </si>
  <si>
    <t>Odkopávky a prekopávky nezapaž. v horn. tr. 3 do 100 m3</t>
  </si>
  <si>
    <t>122201109</t>
  </si>
  <si>
    <t>Príplatok za lepivosť horniny tr.3</t>
  </si>
  <si>
    <t>6</t>
  </si>
  <si>
    <t>5</t>
  </si>
  <si>
    <t>132201102</t>
  </si>
  <si>
    <t>Hĺbenie rýh šírka do 60 cm v horn. tr. 3 nad 100 m3</t>
  </si>
  <si>
    <t>8</t>
  </si>
  <si>
    <t>132201109</t>
  </si>
  <si>
    <t>Príplatok za lepivosť horniny tr. 3 v rýhach š. do 60 cm</t>
  </si>
  <si>
    <t>10</t>
  </si>
  <si>
    <t>7</t>
  </si>
  <si>
    <t>162301101</t>
  </si>
  <si>
    <t>Vodorovné premiestnenie výkopku do 500 m horn. tr. 1-4</t>
  </si>
  <si>
    <t>12</t>
  </si>
  <si>
    <t>1712012011</t>
  </si>
  <si>
    <t>Uloženie sypaniny na pozemku investora</t>
  </si>
  <si>
    <t>-1286176046</t>
  </si>
  <si>
    <t>9</t>
  </si>
  <si>
    <t>181102304</t>
  </si>
  <si>
    <t>Úprava pláne v zárezoch so zhutnením</t>
  </si>
  <si>
    <t>1142204676</t>
  </si>
  <si>
    <t>Zakladanie</t>
  </si>
  <si>
    <t>211951001</t>
  </si>
  <si>
    <t>Dodávka a položenie podkladnej vrstvy z geotextílie</t>
  </si>
  <si>
    <t>-1427073506</t>
  </si>
  <si>
    <t>11</t>
  </si>
  <si>
    <t>27432141979</t>
  </si>
  <si>
    <t>Napojenie nových konštrukcií na existujúce konštrukcie vrátane prác s tým súvisiacich</t>
  </si>
  <si>
    <t>kus</t>
  </si>
  <si>
    <t>2108845729</t>
  </si>
  <si>
    <t>2715111111</t>
  </si>
  <si>
    <t>Násyp pod základové konštrukcie so zhutnením z kameniva štrkového</t>
  </si>
  <si>
    <t>-1778602338</t>
  </si>
  <si>
    <t>13</t>
  </si>
  <si>
    <t>274313711</t>
  </si>
  <si>
    <t>Základové pásy z betónu prostého tr. C25/30</t>
  </si>
  <si>
    <t>24</t>
  </si>
  <si>
    <t>14</t>
  </si>
  <si>
    <t>274351215</t>
  </si>
  <si>
    <t>Debnenie základových pásov zhotovenie</t>
  </si>
  <si>
    <t>26</t>
  </si>
  <si>
    <t>15</t>
  </si>
  <si>
    <t>274351216</t>
  </si>
  <si>
    <t>Debnenie základových pásov odstránenie</t>
  </si>
  <si>
    <t>28</t>
  </si>
  <si>
    <t>Zvislé a kompletné konštrukcie</t>
  </si>
  <si>
    <t>16</t>
  </si>
  <si>
    <t>311321511.S</t>
  </si>
  <si>
    <t>Betón nadzákladových múrov, železový (bez výstuže) tr. C 30/37</t>
  </si>
  <si>
    <t>395388700</t>
  </si>
  <si>
    <t>17</t>
  </si>
  <si>
    <t>311351105.S</t>
  </si>
  <si>
    <t>Debnenie nadzákladových múrov obojstranné zhotovenie-dielce</t>
  </si>
  <si>
    <t>823067706</t>
  </si>
  <si>
    <t>18</t>
  </si>
  <si>
    <t>311351106.S</t>
  </si>
  <si>
    <t>Debnenie nadzákladových múrov obojstranné odstránenie-dielce</t>
  </si>
  <si>
    <t>-760277027</t>
  </si>
  <si>
    <t>19</t>
  </si>
  <si>
    <t>311361821</t>
  </si>
  <si>
    <t>Výstuž nadzákladových múrov nosných oceľ B500 /Bst 500/ (10505)</t>
  </si>
  <si>
    <t>t</t>
  </si>
  <si>
    <t>36</t>
  </si>
  <si>
    <t>330321610</t>
  </si>
  <si>
    <t>Stĺpy a piliere zo železobetónu tr. C30/37</t>
  </si>
  <si>
    <t>-1720614821</t>
  </si>
  <si>
    <t>21</t>
  </si>
  <si>
    <t>331351103</t>
  </si>
  <si>
    <t>Debnenie stĺpov prierezu 4-uholníka drev. tradičné zhotovenie</t>
  </si>
  <si>
    <t>40</t>
  </si>
  <si>
    <t>22</t>
  </si>
  <si>
    <t>331351104</t>
  </si>
  <si>
    <t>Debnenie stĺpov prierezu 4-uholníka drev. tradičné odstránenie</t>
  </si>
  <si>
    <t>42</t>
  </si>
  <si>
    <t>23</t>
  </si>
  <si>
    <t>331361821</t>
  </si>
  <si>
    <t>Výstuž stĺpov hranatých oceľ B500 /Bst 500/ (10505)</t>
  </si>
  <si>
    <t>44</t>
  </si>
  <si>
    <t>Vodorovné konštrukcie</t>
  </si>
  <si>
    <t>41136210923</t>
  </si>
  <si>
    <t>Oceľová nosná konštrukcia vrátane pomocných kotviacich prvkov a povrch.úprav (základný+2x vrchný náter) predpísaných v PD dodávka a montáž</t>
  </si>
  <si>
    <t>kg</t>
  </si>
  <si>
    <t>-367038380</t>
  </si>
  <si>
    <t>Komunikácie</t>
  </si>
  <si>
    <t>25</t>
  </si>
  <si>
    <t>564732113</t>
  </si>
  <si>
    <t xml:space="preserve">Dosypanie nábehov cesty  z recykl.betónu (bez doddania materiálu) drv. 16-32 mm  hr. 50-150 mm</t>
  </si>
  <si>
    <t>-168616214</t>
  </si>
  <si>
    <t>564752116</t>
  </si>
  <si>
    <t xml:space="preserve">Podklad z recykl.betónu (bez doddania materiálu) drv. 16-32 mm  hr. 150 mm</t>
  </si>
  <si>
    <t>-1646625784</t>
  </si>
  <si>
    <t>27</t>
  </si>
  <si>
    <t>564801112</t>
  </si>
  <si>
    <t>Podklad zo štrkodrte hr. 40 mm</t>
  </si>
  <si>
    <t>52</t>
  </si>
  <si>
    <t>Úpravy povrchov, podlahy, osadenie</t>
  </si>
  <si>
    <t>622464130</t>
  </si>
  <si>
    <t>Omietka vonk. stien tenkovrstvová</t>
  </si>
  <si>
    <t>-134412664</t>
  </si>
  <si>
    <t>29</t>
  </si>
  <si>
    <t>6252532105</t>
  </si>
  <si>
    <t>Zateplenie vonk. konštr. tepelnou izoláciou hr.100 mm bez povrchovej tenkovrstvej omietky vrátane lep.stierky, sklotextilnej mriežky,</t>
  </si>
  <si>
    <t>-1764548852</t>
  </si>
  <si>
    <t>30</t>
  </si>
  <si>
    <t>625258105</t>
  </si>
  <si>
    <t>Doteplenie vonk. konštr. bez povrch. úpravy tepelnou izoláciou lepenou celoplošne bez prikotv. hr. izol. 50 mm</t>
  </si>
  <si>
    <t>1850256237</t>
  </si>
  <si>
    <t>31</t>
  </si>
  <si>
    <t>629451112</t>
  </si>
  <si>
    <t>Vyrovnávacia vrstva MC šírky 150-300 mm</t>
  </si>
  <si>
    <t>m</t>
  </si>
  <si>
    <t>60</t>
  </si>
  <si>
    <t>32</t>
  </si>
  <si>
    <t>631313611</t>
  </si>
  <si>
    <t>Mazanina z betónu prostého tr. C16/20 hr. 8-12 cm</t>
  </si>
  <si>
    <t>62</t>
  </si>
  <si>
    <t>33</t>
  </si>
  <si>
    <t>631315811</t>
  </si>
  <si>
    <t>Mazanina z betónu prostého tr. C30/37 hr. 12-24 cm</t>
  </si>
  <si>
    <t>64</t>
  </si>
  <si>
    <t>80</t>
  </si>
  <si>
    <t>631319155.S</t>
  </si>
  <si>
    <t>Príplatok za prehlad. povrchu betónovej mazaniny min. tr.C 8/10 oceľ. hlad. hr. 120-240 mm</t>
  </si>
  <si>
    <t>752551880</t>
  </si>
  <si>
    <t>34</t>
  </si>
  <si>
    <t>631319175</t>
  </si>
  <si>
    <t>Prípl. za stiahnutie povrchu mazaniny pred vlož. výstuže hr. do 24 cm</t>
  </si>
  <si>
    <t>66</t>
  </si>
  <si>
    <t>35</t>
  </si>
  <si>
    <t>631351101</t>
  </si>
  <si>
    <t>Debnenie stien, rýh a otvorov v podlahách zhotovenie</t>
  </si>
  <si>
    <t>68</t>
  </si>
  <si>
    <t>631351102</t>
  </si>
  <si>
    <t>Debnenie stien, rýh a otvorov v podlahách odstránenie</t>
  </si>
  <si>
    <t>70</t>
  </si>
  <si>
    <t>37</t>
  </si>
  <si>
    <t>631362181</t>
  </si>
  <si>
    <t>Výstuž betónových mazanín zo zvarovaných sietí Kari d drôtu 8 mm, oko 10 cm</t>
  </si>
  <si>
    <t>-1820517662</t>
  </si>
  <si>
    <t>38</t>
  </si>
  <si>
    <t>637111111</t>
  </si>
  <si>
    <t>Odkvapový chodník zo štrku hr. 100 mm so zhutnením</t>
  </si>
  <si>
    <t>-104864106</t>
  </si>
  <si>
    <t>Ostatné konštrukcie a práce-búranie</t>
  </si>
  <si>
    <t>39</t>
  </si>
  <si>
    <t>916311113</t>
  </si>
  <si>
    <t>Osadenie cest. obrubníka bet. ležatého, lôžko betón tr. C 12/15 s bočnou oporou</t>
  </si>
  <si>
    <t>283133294</t>
  </si>
  <si>
    <t>M</t>
  </si>
  <si>
    <t>5921749101</t>
  </si>
  <si>
    <t xml:space="preserve">Obrubník cestný  - dodávka</t>
  </si>
  <si>
    <t>-1375349892</t>
  </si>
  <si>
    <t>41</t>
  </si>
  <si>
    <t>919734215</t>
  </si>
  <si>
    <t>Rezanie stávajúceho betónového krytu alebo podkladu hr. nad 14 do 15 cm</t>
  </si>
  <si>
    <t>-1866831011</t>
  </si>
  <si>
    <t>952901311</t>
  </si>
  <si>
    <t>Vyčistenie poľnohospodárskych budov a objektov</t>
  </si>
  <si>
    <t>82</t>
  </si>
  <si>
    <t>43</t>
  </si>
  <si>
    <t>979081110</t>
  </si>
  <si>
    <t>Recyklovanie betónovej sute na stavenisku - zriadenie recyklačnej jednotky, recyklácia vhodnej sute vrátane odvozu vrámci pozemku investora do vzdialenosti</t>
  </si>
  <si>
    <t>-364153147</t>
  </si>
  <si>
    <t>979081111.S</t>
  </si>
  <si>
    <t xml:space="preserve">Odvoz sutiny a vybúraných hmôt na skládku do 1 km  (v areály farmy)</t>
  </si>
  <si>
    <t>-701085300</t>
  </si>
  <si>
    <t>99</t>
  </si>
  <si>
    <t>Presun hmôt HSV</t>
  </si>
  <si>
    <t>45</t>
  </si>
  <si>
    <t>998012021</t>
  </si>
  <si>
    <t>Presun hmôt pre budovy monolitické výšky do 6 m</t>
  </si>
  <si>
    <t>86</t>
  </si>
  <si>
    <t>PSV</t>
  </si>
  <si>
    <t>Práce a dodávky PSV</t>
  </si>
  <si>
    <t>711</t>
  </si>
  <si>
    <t>Izolácie proti vode a vlhkosti</t>
  </si>
  <si>
    <t>46</t>
  </si>
  <si>
    <t>711411111</t>
  </si>
  <si>
    <t>Zhotovenie a dodávka izolácie proti vode vodor. náterom Sikkaton</t>
  </si>
  <si>
    <t>-666119245</t>
  </si>
  <si>
    <t>47</t>
  </si>
  <si>
    <t>711461103</t>
  </si>
  <si>
    <t>Zhotovenie izolácie proti vode prilepením fólie na celej ploche vodor.</t>
  </si>
  <si>
    <t>90</t>
  </si>
  <si>
    <t>48</t>
  </si>
  <si>
    <t>711462103</t>
  </si>
  <si>
    <t>Zhotovenie izolácie proti vode prilepením fólie na celej ploche zvislá</t>
  </si>
  <si>
    <t>92</t>
  </si>
  <si>
    <t>49</t>
  </si>
  <si>
    <t>28322026003</t>
  </si>
  <si>
    <t>Hydroizolačný systém na báze PVC vrátane potrebných pomocných prvkov - dodávka</t>
  </si>
  <si>
    <t>-1842307751</t>
  </si>
  <si>
    <t>50</t>
  </si>
  <si>
    <t>711491171</t>
  </si>
  <si>
    <t>Zhotovenie izolácie proti vode položením podkladnej textílie vodor.</t>
  </si>
  <si>
    <t>96</t>
  </si>
  <si>
    <t>51</t>
  </si>
  <si>
    <t>711491271</t>
  </si>
  <si>
    <t>Zhotovenie izolácie proti vode položením podkladnej textílie zvislej</t>
  </si>
  <si>
    <t>98</t>
  </si>
  <si>
    <t>6936601100</t>
  </si>
  <si>
    <t>Geotextília 300g/m2 - dodávka</t>
  </si>
  <si>
    <t>1333649254</t>
  </si>
  <si>
    <t>53</t>
  </si>
  <si>
    <t>998711201</t>
  </si>
  <si>
    <t>Presun hmôt pre izolácie proti vode v objektoch výšky do 6 m</t>
  </si>
  <si>
    <t>%</t>
  </si>
  <si>
    <t>102</t>
  </si>
  <si>
    <t>764</t>
  </si>
  <si>
    <t>Konštrukcie klampiarske</t>
  </si>
  <si>
    <t>54</t>
  </si>
  <si>
    <t>764331239</t>
  </si>
  <si>
    <t xml:space="preserve">Klamp. Poplast. PZ pl. lem. múrov  rš 330 vrátane všetkých doplnkov a povrch.úprav  predpísaných v PD</t>
  </si>
  <si>
    <t>2007394175</t>
  </si>
  <si>
    <t>55</t>
  </si>
  <si>
    <t>7643522030</t>
  </si>
  <si>
    <t xml:space="preserve">Klamp. Poplast PZ. pl. žľaby pododkvap. polkruh. rš 333, vrátane všetkých doplnkov a povrch.úprav  predpísaných v PD</t>
  </si>
  <si>
    <t>-426306246</t>
  </si>
  <si>
    <t>56</t>
  </si>
  <si>
    <t>7643522052</t>
  </si>
  <si>
    <t xml:space="preserve">Klamp. Poplast PZ. pl. žľaby pododkvap. polkruh. rš 400 vrátane všetkých doplnkov a povrch.úprav  predpísaných v PD</t>
  </si>
  <si>
    <t>1302669141</t>
  </si>
  <si>
    <t>57</t>
  </si>
  <si>
    <t>7643592124</t>
  </si>
  <si>
    <t xml:space="preserve">Klamp. Poplast pl. žľaby kotlík 333/120mm vrátane všetkých doplnkov a povrch.úprav  predpísaných v PD</t>
  </si>
  <si>
    <t>252341660</t>
  </si>
  <si>
    <t>58</t>
  </si>
  <si>
    <t>7643592131</t>
  </si>
  <si>
    <t xml:space="preserve">Klamp. Poplast pl. žľaby kotlík 400/150mm vrátane všetkých doplnkov a povrch.úprav  predpísaných v PD</t>
  </si>
  <si>
    <t>-404040060</t>
  </si>
  <si>
    <t>59</t>
  </si>
  <si>
    <t>764410243</t>
  </si>
  <si>
    <t>Klamp. Poplast. PZ pl. oplechovanie parapetov rš 250 vrátane všetkých doplnkov predpísaných v PD</t>
  </si>
  <si>
    <t>1112576572</t>
  </si>
  <si>
    <t>7644542028</t>
  </si>
  <si>
    <t xml:space="preserve">Klamp. Poplast. PZ pl. rúry odpadové kruhové d-120  vrátane všetkých doplnkov a povrch.úprav  predpísaných v PD</t>
  </si>
  <si>
    <t>-532202031</t>
  </si>
  <si>
    <t>61</t>
  </si>
  <si>
    <t>7644542041</t>
  </si>
  <si>
    <t xml:space="preserve">Klamp. Poplast. PZ pl. rúry odpadové kruhové d-150  vrátane všetkých doplnkov a povrch.úprav  predpísaných v PD</t>
  </si>
  <si>
    <t>-54483890</t>
  </si>
  <si>
    <t>764454803</t>
  </si>
  <si>
    <t>Klamp. demont. rúr odpadových kruhových d-150</t>
  </si>
  <si>
    <t>120</t>
  </si>
  <si>
    <t>63</t>
  </si>
  <si>
    <t>764454805</t>
  </si>
  <si>
    <t>Klamp. demontované rúry odpadových kruhových d-150 - skrátenie na potrebnú dĺžku a opätovné osadenie</t>
  </si>
  <si>
    <t>-571672696</t>
  </si>
  <si>
    <t>998764201</t>
  </si>
  <si>
    <t>Presun hmôt pre klampiarske konštr. v objektoch výšky do 6 m</t>
  </si>
  <si>
    <t>124</t>
  </si>
  <si>
    <t>767</t>
  </si>
  <si>
    <t>Konštrukcie doplnkové kovové</t>
  </si>
  <si>
    <t>65</t>
  </si>
  <si>
    <t>767133225</t>
  </si>
  <si>
    <t>Montáž a dodávka ochranných stien kovová konštrukcia + PVC hr.35mm v=1000mm</t>
  </si>
  <si>
    <t>863927337</t>
  </si>
  <si>
    <t>767392114</t>
  </si>
  <si>
    <t xml:space="preserve">Montáž krytiny striech sendvičovými strešnými panelmi  na oceľovú konštrukciu, hr. do 100 mm</t>
  </si>
  <si>
    <t>-672186334</t>
  </si>
  <si>
    <t>67</t>
  </si>
  <si>
    <t>5532C0162</t>
  </si>
  <si>
    <t xml:space="preserve">Panel sendvičový strešný výplň minerálna vlna  hr.jadra 100mm  vrátane pomocných kotviacich a ukončovacích prvkov a povrch.úprav predpísaných v PD  dodávka</t>
  </si>
  <si>
    <t>-1689334921</t>
  </si>
  <si>
    <t>767411112</t>
  </si>
  <si>
    <t xml:space="preserve">Montáž opláštenia sendvičovými stenovými panelmi  na oceľovú konštrukciu, hr. do 100 mm</t>
  </si>
  <si>
    <t>237853407</t>
  </si>
  <si>
    <t>69</t>
  </si>
  <si>
    <t>5532C01400</t>
  </si>
  <si>
    <t xml:space="preserve">Panel sendvičový stenový výplň minerálna vlna hr.jadra 80mm vrátane pomocných kotviacich a ukončovacích prvkov a povrch.úprav predpísaných v PD  dodávka</t>
  </si>
  <si>
    <t>1669119145</t>
  </si>
  <si>
    <t>767590111</t>
  </si>
  <si>
    <t>Montáž a dodávka prekrytia podlahových žľabov v mieste vyznačenia v PD</t>
  </si>
  <si>
    <t>1441404184</t>
  </si>
  <si>
    <t>71</t>
  </si>
  <si>
    <t>767616102</t>
  </si>
  <si>
    <t>Montáž okien jednoduchých</t>
  </si>
  <si>
    <t>1071953464</t>
  </si>
  <si>
    <t>72</t>
  </si>
  <si>
    <t>553000000009</t>
  </si>
  <si>
    <t xml:space="preserve">Okno neotváravé 1200/600mm  vrátane potrebných pomocných, kotviacich prvkov ,oplechovaní a povrch.úprav predpísaných v PD dodávka</t>
  </si>
  <si>
    <t>1974236263</t>
  </si>
  <si>
    <t>73</t>
  </si>
  <si>
    <t>767644110</t>
  </si>
  <si>
    <t>Montáž dverí, dok. okovania do oc. konšt. otvár. jednokríd.</t>
  </si>
  <si>
    <t>-1914994864</t>
  </si>
  <si>
    <t>74</t>
  </si>
  <si>
    <t>5530000000080</t>
  </si>
  <si>
    <t xml:space="preserve">Dvere exteriérové plné 1-kr. 800/1970mm  vrátane kovania, zárubne a povrch.úprav predpísaných v PD dodávka</t>
  </si>
  <si>
    <t>-1143999356</t>
  </si>
  <si>
    <t>75</t>
  </si>
  <si>
    <t>767658909</t>
  </si>
  <si>
    <t xml:space="preserve">Montáž priemysel. vrát rolovacích  plochy do 10 m2</t>
  </si>
  <si>
    <t>-409352669</t>
  </si>
  <si>
    <t>76</t>
  </si>
  <si>
    <t>5530000000082</t>
  </si>
  <si>
    <t xml:space="preserve">Rolovacia brána exteriérová  2500/2200mm  vrátane kovania, zárubne a povrch.úprav predpísaných v PD dodávka</t>
  </si>
  <si>
    <t>-1245664229</t>
  </si>
  <si>
    <t>77</t>
  </si>
  <si>
    <t>998767201</t>
  </si>
  <si>
    <t>Presun hmôt pre kovové stav. doplnk. konštr. v objektoch výšky do 6 m</t>
  </si>
  <si>
    <t>150</t>
  </si>
  <si>
    <t>777</t>
  </si>
  <si>
    <t>Podlahy syntetické</t>
  </si>
  <si>
    <t>78</t>
  </si>
  <si>
    <t>777615229</t>
  </si>
  <si>
    <t>Nátery betón.podláh ochranný</t>
  </si>
  <si>
    <t>-2006546191</t>
  </si>
  <si>
    <t>79</t>
  </si>
  <si>
    <t>998777201</t>
  </si>
  <si>
    <t>Presun hmôt pre podlahy syntetické v objektoch výšky do 6 m</t>
  </si>
  <si>
    <t>154</t>
  </si>
  <si>
    <t>zti - Zdravotechnické inštalácie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</si>
  <si>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</si>
  <si>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</si>
  <si>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</si>
  <si>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>131201201.S</t>
  </si>
  <si>
    <t>Výkop zapaženej jamy v hornine 3, do 100 m3</t>
  </si>
  <si>
    <t>-1713170512</t>
  </si>
  <si>
    <t>131201209.S</t>
  </si>
  <si>
    <t>Príplatok za lepivosť pri hĺbení zapažených jám a zárezov s urovnaním dna v hornine 3</t>
  </si>
  <si>
    <t>-290547709</t>
  </si>
  <si>
    <t>132201101.S</t>
  </si>
  <si>
    <t>Výkop ryhy do šírky 600 mm v horn.3 do 100 m3</t>
  </si>
  <si>
    <t>-362962116</t>
  </si>
  <si>
    <t>132201109.S</t>
  </si>
  <si>
    <t>Príplatok k cene za lepivosť pri hĺbení rýh šírky do 600 mm zapažených i nezapažených s urovnaním dna v hornine 3</t>
  </si>
  <si>
    <t>953375948</t>
  </si>
  <si>
    <t>162501102</t>
  </si>
  <si>
    <t>Vodorovné premiestnenie výkopku po spevnenej ceste z horniny tr.1-4, do 100 m3 na vzdialenosť do 3000 m</t>
  </si>
  <si>
    <t>780123320</t>
  </si>
  <si>
    <t>162501105</t>
  </si>
  <si>
    <t>Vodorovné premiestnenie výkopku po spevnenej ceste z horniny tr.1-4, do 100 m3, príplatok k cene za každých ďalšich a začatých 1000 m</t>
  </si>
  <si>
    <t>-1706203236</t>
  </si>
  <si>
    <t>167101101</t>
  </si>
  <si>
    <t>Nakladanie neuľahnutého výkopku z hornín tr.1-4 do 100 m3</t>
  </si>
  <si>
    <t>-183859712</t>
  </si>
  <si>
    <t>171201201</t>
  </si>
  <si>
    <t>Uloženie sypaniny na skládky do 100 m3</t>
  </si>
  <si>
    <t>960295009</t>
  </si>
  <si>
    <t>174101001</t>
  </si>
  <si>
    <t>Zásyp sypaninou so zhutnením jám, šachiet, rýh, zárezov alebo okolo objektov do 100 m3</t>
  </si>
  <si>
    <t>757860288</t>
  </si>
  <si>
    <t>451573111.S</t>
  </si>
  <si>
    <t>Lôžko pod potrubie, stoky a drobné objekty, v otvorenom výkope z piesku a štrkopiesku do 63 mm</t>
  </si>
  <si>
    <t>253393111</t>
  </si>
  <si>
    <t>Rúrové vedenie</t>
  </si>
  <si>
    <t>894170209.S</t>
  </si>
  <si>
    <t>Osadenie podzemnej plastovej nádrže na odpadovú vodu - žumpu od 5000 do 8000 l</t>
  </si>
  <si>
    <t>ks</t>
  </si>
  <si>
    <t>-1130909354</t>
  </si>
  <si>
    <t>562410001030.S</t>
  </si>
  <si>
    <t>Podzemná nádrž, žumpa samonostná 6500 l, na zber a využitie dažďovej vody, plastová</t>
  </si>
  <si>
    <t>2088726439</t>
  </si>
  <si>
    <t>998276101</t>
  </si>
  <si>
    <t>Presun hmôt pre rúrové vedenie hĺbené z rúr z plast. hmôt alebo sklolamin. v otvorenom výkope</t>
  </si>
  <si>
    <t>-1766063510</t>
  </si>
  <si>
    <t>721</t>
  </si>
  <si>
    <t>Zdravotechnika - vnútorná kanalizácia</t>
  </si>
  <si>
    <t>721171109.S</t>
  </si>
  <si>
    <t>Potrubie z PVC - U odpadové ležaté hrdlové D 110 mm</t>
  </si>
  <si>
    <t>966709698</t>
  </si>
  <si>
    <t>721171110.S</t>
  </si>
  <si>
    <t>Potrubie z PVC - U odpadové ležaté hrdlové D 125 mm</t>
  </si>
  <si>
    <t>1325480338</t>
  </si>
  <si>
    <t>721290111.S</t>
  </si>
  <si>
    <t>Ostatné - skúška tesnosti kanalizácie v objektoch vodou do DN 125</t>
  </si>
  <si>
    <t>86023630</t>
  </si>
  <si>
    <t>721290123.S</t>
  </si>
  <si>
    <t>Ostatné - skúška tesnosti kanalizácie v objektoch dymom do DN 300</t>
  </si>
  <si>
    <t>-111062006</t>
  </si>
  <si>
    <t>998721101.S</t>
  </si>
  <si>
    <t>Presun hmôt pre vnútornú kanalizáciu v objektoch výšky do 6 m</t>
  </si>
  <si>
    <t>993188538</t>
  </si>
  <si>
    <t>998721192.S</t>
  </si>
  <si>
    <t>Vnútorná kanalizácia, prípl.za presun nad vymedz. najväč. dopr. vzdial. do 100m</t>
  </si>
  <si>
    <t>366768274</t>
  </si>
  <si>
    <t>722</t>
  </si>
  <si>
    <t>Zdravotechnika - vnútorný vodovod</t>
  </si>
  <si>
    <t>722172303.S</t>
  </si>
  <si>
    <t>Montáž vodovodného PP-R potrubia polyfúznym zváraním PN 10 D 25 mm</t>
  </si>
  <si>
    <t>280631660</t>
  </si>
  <si>
    <t>286140018800.S</t>
  </si>
  <si>
    <t>Rúra PP-R D 25x2,3 mm dĺ. 4 m PN 10, systém pre rozvod pitnej vody</t>
  </si>
  <si>
    <t>485125951</t>
  </si>
  <si>
    <t>722172306.S</t>
  </si>
  <si>
    <t>Montáž vodovodného PP-R potrubia polyfúznym zváraním PN 10 D 32 mm</t>
  </si>
  <si>
    <t>-564317985</t>
  </si>
  <si>
    <t>286140018900.S</t>
  </si>
  <si>
    <t>Rúra PP-R D 32x2,9 mm dĺ. 4 m PN 10, systém pre rozvod pitnej vody</t>
  </si>
  <si>
    <t>1416470403</t>
  </si>
  <si>
    <t>722172309.S</t>
  </si>
  <si>
    <t>Montáž vodovodného PP-R potrubia polyfúznym zváraním PN 10 D 40 mm</t>
  </si>
  <si>
    <t>-487197018</t>
  </si>
  <si>
    <t>286140019000.S</t>
  </si>
  <si>
    <t>Rúra PP-R D 40x3,7 mm dĺ. 4 m PN 10, systém pre rozvod pitnej vody</t>
  </si>
  <si>
    <t>-1062376515</t>
  </si>
  <si>
    <t>722181113.S</t>
  </si>
  <si>
    <t>Ochrana potrubia plstenými pásmi DN 25</t>
  </si>
  <si>
    <t>1779878498</t>
  </si>
  <si>
    <t>722181114.S</t>
  </si>
  <si>
    <t>Ochrana potrubia plstenými pásmi DN 32 a DN 40</t>
  </si>
  <si>
    <t>-1342811080</t>
  </si>
  <si>
    <t>722190403.S</t>
  </si>
  <si>
    <t>Vyvedenie a upevnenie výpustky DN 25</t>
  </si>
  <si>
    <t>1336714466</t>
  </si>
  <si>
    <t>722221035.S</t>
  </si>
  <si>
    <t>Montáž guľového kohúta závitového priameho pre vodu G 2</t>
  </si>
  <si>
    <t>368856500</t>
  </si>
  <si>
    <t>551110006000.S</t>
  </si>
  <si>
    <t>Guľový uzáver pre vodu 2", niklovaná mosadz</t>
  </si>
  <si>
    <t>2002073741</t>
  </si>
  <si>
    <t>722221114.S</t>
  </si>
  <si>
    <t>Montáž guľového kohúta záhradného závitového G 1</t>
  </si>
  <si>
    <t>2052543284</t>
  </si>
  <si>
    <t>551110011800.S</t>
  </si>
  <si>
    <t>Guľový uzáver záhradný, 1" - 5/4" M, d 25 mm, páčka, niklovaná mosadz</t>
  </si>
  <si>
    <t>-488480745</t>
  </si>
  <si>
    <t>722290226.S</t>
  </si>
  <si>
    <t>Tlaková skúška vodovodného potrubia závitového do DN 50</t>
  </si>
  <si>
    <t>1909095643</t>
  </si>
  <si>
    <t>722290234.S</t>
  </si>
  <si>
    <t>Prepláchnutie a dezinfekcia vodovodného potrubia do DN 80</t>
  </si>
  <si>
    <t>-685488465</t>
  </si>
  <si>
    <t>998722101.S</t>
  </si>
  <si>
    <t>Presun hmôt pre vnútorný vodovod v objektoch výšky do 6 m</t>
  </si>
  <si>
    <t>-1244042087</t>
  </si>
  <si>
    <t>998722192.S</t>
  </si>
  <si>
    <t>Vodovod, prípl.za presun nad vymedz. najväčšiu dopravnú vzdialenosť do 100m</t>
  </si>
  <si>
    <t>-2078407077</t>
  </si>
  <si>
    <t>plyn - Plynofikácia</t>
  </si>
  <si>
    <t xml:space="preserve">    723 - Zdravotechnika - vnútorný plynovod</t>
  </si>
  <si>
    <t xml:space="preserve">    783 - Nátery</t>
  </si>
  <si>
    <t>M - Práce a dodávky M</t>
  </si>
  <si>
    <t xml:space="preserve">    21-M - Elektromontáže</t>
  </si>
  <si>
    <t xml:space="preserve">    23-M - Montáže potrubia</t>
  </si>
  <si>
    <t xml:space="preserve">    46-M - Zemné práce pri extr.mont.prácach</t>
  </si>
  <si>
    <t>132101201.S</t>
  </si>
  <si>
    <t>Výkop ryhy šírky 600-2000mm hor 1-2 do 100 m3</t>
  </si>
  <si>
    <t>1675024799</t>
  </si>
  <si>
    <t>1199790805</t>
  </si>
  <si>
    <t>812433054</t>
  </si>
  <si>
    <t>132201209.S</t>
  </si>
  <si>
    <t>Príplatok k cenám za lepivosť pri hĺbení rýh š. nad 600 do 2 000 mm zapaž. i nezapažených, s urovnaním dna v hornine 3</t>
  </si>
  <si>
    <t>-188201667</t>
  </si>
  <si>
    <t>151101301</t>
  </si>
  <si>
    <t>Rozopretie zapažených stien pri pažení príložnom hľbky do 4 m</t>
  </si>
  <si>
    <t>1050168906</t>
  </si>
  <si>
    <t>151101311</t>
  </si>
  <si>
    <t>Odstránenie rozopretia stien paženia príložného hľbky do 4 m</t>
  </si>
  <si>
    <t>1555192014</t>
  </si>
  <si>
    <t>162401102</t>
  </si>
  <si>
    <t>Vodorovné premiestnenie výkopku tr.1-4 do 2000 m</t>
  </si>
  <si>
    <t>-1797591936</t>
  </si>
  <si>
    <t>162701109</t>
  </si>
  <si>
    <t>Príplatok za každých ďalších 1000 m horniny 1-4 po spevnenej ceste</t>
  </si>
  <si>
    <t>275300944</t>
  </si>
  <si>
    <t>-1398685108</t>
  </si>
  <si>
    <t>171201101</t>
  </si>
  <si>
    <t>Uloženie sypaniny do násypov s rozprestretím sypaniny vo vrstvách a s hrubým urovnaním nezhutnených</t>
  </si>
  <si>
    <t>1324945263</t>
  </si>
  <si>
    <t xml:space="preserve">Zásyp sypaninou so zhutnením jám, šachiet, rýh, zárezov alebo okolo objektov  do 100 m3</t>
  </si>
  <si>
    <t>-23904418</t>
  </si>
  <si>
    <t>175101101</t>
  </si>
  <si>
    <t>Obsyp potrubia sypaninou z vhodných hornín 1 až 4 bez prehodenia sypaniny</t>
  </si>
  <si>
    <t>-1825451320</t>
  </si>
  <si>
    <t>175101109</t>
  </si>
  <si>
    <t>Príplatok k cene za prehodenie sypaniny</t>
  </si>
  <si>
    <t>-1753302042</t>
  </si>
  <si>
    <t>451573111</t>
  </si>
  <si>
    <t>212167195</t>
  </si>
  <si>
    <t>452111141</t>
  </si>
  <si>
    <t>Osadenie bet.dielca,podvalu pod potrubie v otvorenom výkope, prierez. plochy nad 75000 mm2</t>
  </si>
  <si>
    <t>1812423145</t>
  </si>
  <si>
    <t>452311111</t>
  </si>
  <si>
    <t>Dosky z betónu v otvorenom výkope tr.B 7,5</t>
  </si>
  <si>
    <t>-1790919299</t>
  </si>
  <si>
    <t>452351101</t>
  </si>
  <si>
    <t>Debnenie v otvorenom výkope dosiek,sedlových lôžok a blokov pod potrubie,stoky a drobné objekty</t>
  </si>
  <si>
    <t>-1038376018</t>
  </si>
  <si>
    <t>899401112</t>
  </si>
  <si>
    <t>Osadenie poklopu liatinového posúvačového</t>
  </si>
  <si>
    <t>1868991578</t>
  </si>
  <si>
    <t>4229135200</t>
  </si>
  <si>
    <t>Poklop Y 4504 - posúvačový</t>
  </si>
  <si>
    <t>Kus</t>
  </si>
  <si>
    <t>-1747288220</t>
  </si>
  <si>
    <t>998272201.S</t>
  </si>
  <si>
    <t>Presun hmôt pre rúrové vedenie z oceľových rúr zváraných v otvorenom výkope</t>
  </si>
  <si>
    <t>1724851995</t>
  </si>
  <si>
    <t>723</t>
  </si>
  <si>
    <t>Zdravotechnika - vnútorný plynovod</t>
  </si>
  <si>
    <t>723120204.S</t>
  </si>
  <si>
    <t>Potrubie z oceľových rúrok závitových čiernych spájaných zvarovaním - akosť 11 353.0 DN 25</t>
  </si>
  <si>
    <t>347003516</t>
  </si>
  <si>
    <t>723120804.S</t>
  </si>
  <si>
    <t xml:space="preserve">Demontáž potrubia zvarovaného z oceľových rúrok závitových do DN 25,  -0,00215t</t>
  </si>
  <si>
    <t>295132240</t>
  </si>
  <si>
    <t>723150367.S</t>
  </si>
  <si>
    <t>Potrubie z oceľových rúrok hladkých čiernych, chránička Dxt 57x2,9 mm</t>
  </si>
  <si>
    <t>1573430896</t>
  </si>
  <si>
    <t>723190901.S</t>
  </si>
  <si>
    <t>Oprava plynovodného potrubia uzatvorenie alebo otvorenie plynovodného potrubia pri opravách</t>
  </si>
  <si>
    <t>1303499161</t>
  </si>
  <si>
    <t>723190907.S</t>
  </si>
  <si>
    <t>Oprava plynovodného potrubia odvzdušnenie a napustenie potrubia</t>
  </si>
  <si>
    <t>-1069690319</t>
  </si>
  <si>
    <t>723230801.S</t>
  </si>
  <si>
    <t xml:space="preserve">Demontáž stredotlakového regulátora tlaku plynu, regulačná rada jednoduchá,  -0,03190t</t>
  </si>
  <si>
    <t>súb.</t>
  </si>
  <si>
    <t>1284688262</t>
  </si>
  <si>
    <t>723231012.S</t>
  </si>
  <si>
    <t>Montáž guľového uzáveru plynu priameho G 1</t>
  </si>
  <si>
    <t>-265348328</t>
  </si>
  <si>
    <t>551340004900.S</t>
  </si>
  <si>
    <t>Guľový uzáver na plyn 1", plnoprietokový s obojstranne predĺženým závitom, niklovaná mosadz</t>
  </si>
  <si>
    <t>-2126085686</t>
  </si>
  <si>
    <t>723232123.S</t>
  </si>
  <si>
    <t>Montáž armatúry závitovej s dvoma závitmi, nízkotlakový regulátor tlaku plynu G 3/4</t>
  </si>
  <si>
    <t>-1306479770</t>
  </si>
  <si>
    <t>998723101.S</t>
  </si>
  <si>
    <t>Presun hmôt pre vnútorný plynovod v objektoch výšky do 6 m</t>
  </si>
  <si>
    <t>-1914354550</t>
  </si>
  <si>
    <t>783</t>
  </si>
  <si>
    <t>Nátery</t>
  </si>
  <si>
    <t>783424340.S</t>
  </si>
  <si>
    <t>Nátery kov.potr.a armatúr syntetické potrubie do DN 50 mm dvojnás. 1x email a základný náter - 140µm</t>
  </si>
  <si>
    <t>-1121318938</t>
  </si>
  <si>
    <t>Práce a dodávky M</t>
  </si>
  <si>
    <t>21-M</t>
  </si>
  <si>
    <t>Elektromontáže</t>
  </si>
  <si>
    <t>210900543</t>
  </si>
  <si>
    <t>Vodič (v mm2) pevne uložený AY 6</t>
  </si>
  <si>
    <t>-1306204418</t>
  </si>
  <si>
    <t>3410701800</t>
  </si>
  <si>
    <t>Vodič hliníkový AY 06 bm.</t>
  </si>
  <si>
    <t>128</t>
  </si>
  <si>
    <t>1842931707</t>
  </si>
  <si>
    <t>23-M</t>
  </si>
  <si>
    <t>Montáže potrubia</t>
  </si>
  <si>
    <t>230200102.S</t>
  </si>
  <si>
    <t>Montáž pozdĺžne delených chráničiek D 90</t>
  </si>
  <si>
    <t>1805575891</t>
  </si>
  <si>
    <t>286130036400.S</t>
  </si>
  <si>
    <t>Rúra HDPE na plyn PE100 SDR17,6 90x5,2x12 m</t>
  </si>
  <si>
    <t>1160121486</t>
  </si>
  <si>
    <t>230200104</t>
  </si>
  <si>
    <t>Montáž pozdľžne delených chráničiek D 110</t>
  </si>
  <si>
    <t>-1193802089</t>
  </si>
  <si>
    <t>286130036500.S</t>
  </si>
  <si>
    <t>Rúra HDPE na plyn PE100 SDR17,6 110x6,3x12 m</t>
  </si>
  <si>
    <t>256</t>
  </si>
  <si>
    <t>-651495454</t>
  </si>
  <si>
    <t>230220031</t>
  </si>
  <si>
    <t>Montáž čuchačky na chráničku PN 38 6724</t>
  </si>
  <si>
    <t>1810740771</t>
  </si>
  <si>
    <t>230230016.S</t>
  </si>
  <si>
    <t>Hlavná tlaková skúška vzduchom 0, 6 MPa DN 50</t>
  </si>
  <si>
    <t>2126821970</t>
  </si>
  <si>
    <t>230230076</t>
  </si>
  <si>
    <t>Čistenie potrubí PN 38 6416 DN 200</t>
  </si>
  <si>
    <t>-1936888682</t>
  </si>
  <si>
    <t>230230121.S</t>
  </si>
  <si>
    <t>Príprava na tlakovú skúšku vzduchom a vodou do 0,6 MPa</t>
  </si>
  <si>
    <t>úsek</t>
  </si>
  <si>
    <t>194130517</t>
  </si>
  <si>
    <t>230230211.S</t>
  </si>
  <si>
    <t xml:space="preserve">Odstránenie plynu z potrubia dusíkom  do DN 50</t>
  </si>
  <si>
    <t>1399969626</t>
  </si>
  <si>
    <t>Inf. cena1</t>
  </si>
  <si>
    <t>Tesniaca manžeta PLITEC model S, typ2</t>
  </si>
  <si>
    <t>-929075315</t>
  </si>
  <si>
    <t>Inf. cena2</t>
  </si>
  <si>
    <t>Strediaci segment RACI S20</t>
  </si>
  <si>
    <t>1024783478</t>
  </si>
  <si>
    <t>Inf. cena3</t>
  </si>
  <si>
    <t>Strediaci segment I15</t>
  </si>
  <si>
    <t>2088904038</t>
  </si>
  <si>
    <t>Revízna správa</t>
  </si>
  <si>
    <t>s</t>
  </si>
  <si>
    <t>-502697668</t>
  </si>
  <si>
    <t>Inf. cena4</t>
  </si>
  <si>
    <t>Geodetické zameranie</t>
  </si>
  <si>
    <t>-573041774</t>
  </si>
  <si>
    <t>inf.cena2</t>
  </si>
  <si>
    <t>Prepojovacie práce, odpojenie prípojok na plynovode</t>
  </si>
  <si>
    <t>h</t>
  </si>
  <si>
    <t>2031348446</t>
  </si>
  <si>
    <t>46-M</t>
  </si>
  <si>
    <t>Zemné práce pri extr.mont.prácach</t>
  </si>
  <si>
    <t>460490012</t>
  </si>
  <si>
    <t>Rozvinutie a uloženie výstražnej fólie z PVC do ryhy,šírka 33 cm</t>
  </si>
  <si>
    <t>-2076974938</t>
  </si>
  <si>
    <t>2830002001</t>
  </si>
  <si>
    <t xml:space="preserve">Fólia žltá "PLYN" </t>
  </si>
  <si>
    <t>1139187617</t>
  </si>
  <si>
    <t>PPV</t>
  </si>
  <si>
    <t>Podiel pridružených výkonov</t>
  </si>
  <si>
    <t>-638567992</t>
  </si>
  <si>
    <t>ele - Elektroinštalácia</t>
  </si>
  <si>
    <t>Pol1</t>
  </si>
  <si>
    <t>Kábel CYKY-0 2 x 1,5 mm2</t>
  </si>
  <si>
    <t>-1726981555</t>
  </si>
  <si>
    <t>Pol2</t>
  </si>
  <si>
    <t>1390211984</t>
  </si>
  <si>
    <t>Pol3</t>
  </si>
  <si>
    <t>Kábel CYKY-J 3 x 1,5 mm2</t>
  </si>
  <si>
    <t>-877305297</t>
  </si>
  <si>
    <t>Pol4</t>
  </si>
  <si>
    <t>-1394368226</t>
  </si>
  <si>
    <t>Pol5</t>
  </si>
  <si>
    <t>Kábel CYKY-J 3 x 2,5 mm2</t>
  </si>
  <si>
    <t>2132341266</t>
  </si>
  <si>
    <t>Pol6</t>
  </si>
  <si>
    <t>1191775511</t>
  </si>
  <si>
    <t>Pol7</t>
  </si>
  <si>
    <t>Kábel CYKY-J 5 x 6 mm2</t>
  </si>
  <si>
    <t>1160533928</t>
  </si>
  <si>
    <t>Pol8</t>
  </si>
  <si>
    <t>978804507</t>
  </si>
  <si>
    <t>Pol9</t>
  </si>
  <si>
    <t>Kábel CYKY-J 4 x 16 mm2</t>
  </si>
  <si>
    <t>-381493636</t>
  </si>
  <si>
    <t>Pol10</t>
  </si>
  <si>
    <t>751863842</t>
  </si>
  <si>
    <t>Pol11</t>
  </si>
  <si>
    <t>Vodič H07V-K 6 mm2 (zeleno/žltý)</t>
  </si>
  <si>
    <t>1516427478</t>
  </si>
  <si>
    <t>Pol12</t>
  </si>
  <si>
    <t>-2110903335</t>
  </si>
  <si>
    <t>Pol13</t>
  </si>
  <si>
    <t>Vodič H07V-K 35 mm2 (zeleno/žltý)</t>
  </si>
  <si>
    <t>-609389081</t>
  </si>
  <si>
    <t>Pol14</t>
  </si>
  <si>
    <t>1203458346</t>
  </si>
  <si>
    <t>Pol15</t>
  </si>
  <si>
    <t>Tlačítko ZB5-AA1+ZB5-AZ009+ZBE101, IP65</t>
  </si>
  <si>
    <t>711343971</t>
  </si>
  <si>
    <t>Pol16</t>
  </si>
  <si>
    <t>731410966</t>
  </si>
  <si>
    <t>Pol17</t>
  </si>
  <si>
    <t>Zásuvková rozvodnica istená s chráničom typ 632.3322-101F2 230/400VAC, IP44.</t>
  </si>
  <si>
    <t>2107815855</t>
  </si>
  <si>
    <t>Pol18</t>
  </si>
  <si>
    <t>-1219907513</t>
  </si>
  <si>
    <t>Pol19</t>
  </si>
  <si>
    <t>Stropné svietidlo fošnová 4000k, 24WCLD, CEEL PASTILLA - 100/240, 24731m, 24W, IP65, 230VAC</t>
  </si>
  <si>
    <t>-1824597267</t>
  </si>
  <si>
    <t>Pol20</t>
  </si>
  <si>
    <t>2104270100</t>
  </si>
  <si>
    <t>Pol21</t>
  </si>
  <si>
    <t>Núdzové svietidlo LDT-UNI200-3W3801m, 2341m,3,6W, IP65</t>
  </si>
  <si>
    <t>-241805575</t>
  </si>
  <si>
    <t>Pol22</t>
  </si>
  <si>
    <t>991535494</t>
  </si>
  <si>
    <t>Pol23</t>
  </si>
  <si>
    <t>Rozvádzač RZS27.1</t>
  </si>
  <si>
    <t>1423104590</t>
  </si>
  <si>
    <t>Pol24</t>
  </si>
  <si>
    <t>-1177376867</t>
  </si>
  <si>
    <t>Pol25</t>
  </si>
  <si>
    <t>Rozvádzač RZS27.2</t>
  </si>
  <si>
    <t>-1355724393</t>
  </si>
  <si>
    <t>Pol26</t>
  </si>
  <si>
    <t>-194812129</t>
  </si>
  <si>
    <t>Pol27</t>
  </si>
  <si>
    <t>Vodič AlMgSi ø 8 mm</t>
  </si>
  <si>
    <t>1625261867</t>
  </si>
  <si>
    <t>Pol28</t>
  </si>
  <si>
    <t>1171044345</t>
  </si>
  <si>
    <t>Pol29</t>
  </si>
  <si>
    <t>Pásik FeZn 30 x 4 mm</t>
  </si>
  <si>
    <t>1880596790</t>
  </si>
  <si>
    <t>Pol30</t>
  </si>
  <si>
    <t>-441954654</t>
  </si>
  <si>
    <t>Pol31</t>
  </si>
  <si>
    <t>Skúšobná svorka typ SZ</t>
  </si>
  <si>
    <t>1784959765</t>
  </si>
  <si>
    <t>Pol32</t>
  </si>
  <si>
    <t>1855641762</t>
  </si>
  <si>
    <t>Pol33</t>
  </si>
  <si>
    <t>Svorka typ SO</t>
  </si>
  <si>
    <t>-1392331663</t>
  </si>
  <si>
    <t>Pol34</t>
  </si>
  <si>
    <t>660754886</t>
  </si>
  <si>
    <t>Pol35</t>
  </si>
  <si>
    <t>Svorka typ SS</t>
  </si>
  <si>
    <t>299094348</t>
  </si>
  <si>
    <t>Pol36</t>
  </si>
  <si>
    <t>1030587915</t>
  </si>
  <si>
    <t>Pol37</t>
  </si>
  <si>
    <t>Svorka typ SR02</t>
  </si>
  <si>
    <t>-1451221669</t>
  </si>
  <si>
    <t>Pol38</t>
  </si>
  <si>
    <t>-101236677</t>
  </si>
  <si>
    <t>Pol39</t>
  </si>
  <si>
    <t>Ochranný uholník typ OU</t>
  </si>
  <si>
    <t>-1835073879</t>
  </si>
  <si>
    <t>Pol40</t>
  </si>
  <si>
    <t>-1757164899</t>
  </si>
  <si>
    <t>Pol41</t>
  </si>
  <si>
    <t>Štítok na kábel</t>
  </si>
  <si>
    <t>-66618046</t>
  </si>
  <si>
    <t>Pol42</t>
  </si>
  <si>
    <t>-1683466876</t>
  </si>
  <si>
    <t>Pol43</t>
  </si>
  <si>
    <t>Štítok na skúšobnú svorku</t>
  </si>
  <si>
    <t>-2102092441</t>
  </si>
  <si>
    <t>Pol44</t>
  </si>
  <si>
    <t>-1308935442</t>
  </si>
  <si>
    <t>Pol45</t>
  </si>
  <si>
    <t>Východzia revízia</t>
  </si>
  <si>
    <t>1792089595</t>
  </si>
  <si>
    <t>odvod - Odvodnenie obslužnej komunikácie</t>
  </si>
  <si>
    <t xml:space="preserve">    1 - Zemné práce </t>
  </si>
  <si>
    <t xml:space="preserve">    4 - Vodorovné konštrukcie </t>
  </si>
  <si>
    <t xml:space="preserve">    99 - Presun hmôt HSV </t>
  </si>
  <si>
    <t xml:space="preserve">    724 - Zdravotechnika - strojné vybavenie</t>
  </si>
  <si>
    <t xml:space="preserve">Zemné práce </t>
  </si>
  <si>
    <t>113107131</t>
  </si>
  <si>
    <t xml:space="preserve">Odstránenie krytu v ploche do 200 m2 z betónu prostého, hr. vrstvy do 150 mm,  -0,22500t</t>
  </si>
  <si>
    <t>131201101</t>
  </si>
  <si>
    <t>Výkop nezapaženej jamy v hornine 3, do 100 m3</t>
  </si>
  <si>
    <t>131201209</t>
  </si>
  <si>
    <t xml:space="preserve">Vodorovné konštrukcie </t>
  </si>
  <si>
    <t>451572111</t>
  </si>
  <si>
    <t>Lôžko pod potrubie, stoky a drobné objekty, v otvorenom výkope z kameniva drobného ťaženého 0-4 mm</t>
  </si>
  <si>
    <t>452386111</t>
  </si>
  <si>
    <t>Vyrovnávací prstenec z prostého betónu tr.C 8/10pod poklopy a mreže,výška do 100 mm</t>
  </si>
  <si>
    <t>566901111</t>
  </si>
  <si>
    <t>Upravenie podkladu po prekopoch pre inž. siete so zhutnením kamenivom ťaženým alebo štrkopieskom</t>
  </si>
  <si>
    <t>566905111</t>
  </si>
  <si>
    <t>Upravenie podkladu po prekopoch pre inžinierske siete so zhutnením podkladovým betónom</t>
  </si>
  <si>
    <t>831263195</t>
  </si>
  <si>
    <t>Príplatok k cene za zriadenie kanalizačnej prípojky DN od 100 do 300</t>
  </si>
  <si>
    <t>871181002.S</t>
  </si>
  <si>
    <t>Montáž vodovodného potrubia z dvojvsrtvového PE 100 SDR11/PN16 zváraných natupo D 40x3,7 mm</t>
  </si>
  <si>
    <t>286130033500.S</t>
  </si>
  <si>
    <t>Rúra HDPE na vodu PE100 PN16 SDR11 40x3,7x100 m</t>
  </si>
  <si>
    <t>286530020200.S</t>
  </si>
  <si>
    <t>Koleno 90° na tupo PE 100, na vodu, plyn a kanalizáciu, SDR 11 D 40 mm</t>
  </si>
  <si>
    <t>871181402.S</t>
  </si>
  <si>
    <t>Potrubie vodovodné z PE 100 SDR11/PN16 zvárané natupo D 40x3,7 mm</t>
  </si>
  <si>
    <t>871353121</t>
  </si>
  <si>
    <t>Montáž potrubia z kanalizačných rúr z tvrdého PVC tesn. gumovým krúžkom v skl. do 20% DN 200</t>
  </si>
  <si>
    <t>2861102700</t>
  </si>
  <si>
    <t>Kanalizačné rúry PVC-U hladké s hrdlom 200x 4.5x1000mm</t>
  </si>
  <si>
    <t>895941111</t>
  </si>
  <si>
    <t>Zriadenie kanalizačného vpustu uličného z betónových dielcov typ UV-50, UVB-50</t>
  </si>
  <si>
    <t>5922382500</t>
  </si>
  <si>
    <t>Prefabrikát betónový-uličná vpusť TBV 6-50, D 50cm</t>
  </si>
  <si>
    <t>5922384000</t>
  </si>
  <si>
    <t>Prefabrikát betónový-uličná vpusť TBV 9-50, D 50cm</t>
  </si>
  <si>
    <t>5922384500</t>
  </si>
  <si>
    <t>Prefabrikát betónový-uličná vpusť TBV 10-50,D 50cm</t>
  </si>
  <si>
    <t>5922396000</t>
  </si>
  <si>
    <t>Prefabrikát betónový-uličná vpusť TBV 5-66,D 63cm</t>
  </si>
  <si>
    <t>5534034550</t>
  </si>
  <si>
    <t>Filtračná vložka do uličnej vpusti ORL-UV-CRC</t>
  </si>
  <si>
    <t>895991131</t>
  </si>
  <si>
    <t>Osadenie liatinovej mreže pre PVC uličné vpuste, nosnosť 12,5 t</t>
  </si>
  <si>
    <t>5534034500</t>
  </si>
  <si>
    <t>Vtoková mreža "DRAINEX", 500x500mm, Tr.D400kN, prehnutá (kc.P43400R55)</t>
  </si>
  <si>
    <t>2864201800</t>
  </si>
  <si>
    <t>PVC-U prechodka šachtová kanalizačná vstrekovaná 200</t>
  </si>
  <si>
    <t>919735123.S</t>
  </si>
  <si>
    <t>Rezanie existujúceho betónového krytu alebo podkladu hĺbky nad 100 do 150 mm</t>
  </si>
  <si>
    <t>979084216</t>
  </si>
  <si>
    <t>Vodorovná doprava vybúraných hmôt po suchu bez naloženia, ale so zložením na vzdialenosť do 5 km</t>
  </si>
  <si>
    <t>979087212</t>
  </si>
  <si>
    <t>Nakladanie na dopravné prostriedky pre vodorovnú dopravu sutiny</t>
  </si>
  <si>
    <t xml:space="preserve">Presun hmôt HSV </t>
  </si>
  <si>
    <t>724</t>
  </si>
  <si>
    <t>Zdravotechnika - strojné vybavenie</t>
  </si>
  <si>
    <t>724149101.S</t>
  </si>
  <si>
    <t>Montáž čerpadla vodovodného ponorného na pitnu vodu, bez potrubia a príslušenstva</t>
  </si>
  <si>
    <t>426120000300.S</t>
  </si>
  <si>
    <t>Čerpadlo ponorné celonerezové, prípojka čerpadla Rp 1 1/4, 1,1 kW</t>
  </si>
  <si>
    <t>998724201.S</t>
  </si>
  <si>
    <t>Presun hmôt pre strojné vybavenie v objektoch výšky do 6 m</t>
  </si>
  <si>
    <t>1672934354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</si>
</sst>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S4" s="15" t="s">
        <v>10</v>
      </c>
    </row>
    <row r="5" s="1" customFormat="1" ht="12" customHeight="1">
      <c r="B5" s="18"/>
      <c r="D5" s="21" t="s">
        <v>11</v>
      </c>
      <c r="K5" s="22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S5" s="15" t="s">
        <v>6</v>
      </c>
    </row>
    <row r="6" s="1" customFormat="1" ht="36.96" customHeight="1">
      <c r="B6" s="18"/>
      <c r="D6" s="23" t="s">
        <v>13</v>
      </c>
      <c r="K6" s="24" t="s">
        <v>14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S6" s="15" t="s">
        <v>6</v>
      </c>
    </row>
    <row r="7" s="1" customFormat="1" ht="12" customHeight="1">
      <c r="B7" s="18"/>
      <c r="D7" s="25" t="s">
        <v>15</v>
      </c>
      <c r="K7" s="22" t="s">
        <v>1</v>
      </c>
      <c r="AK7" s="25" t="s">
        <v>16</v>
      </c>
      <c r="AN7" s="22" t="s">
        <v>1</v>
      </c>
      <c r="AR7" s="18"/>
      <c r="BS7" s="15" t="s">
        <v>6</v>
      </c>
    </row>
    <row r="8" s="1" customFormat="1" ht="12" customHeight="1">
      <c r="B8" s="18"/>
      <c r="D8" s="25" t="s">
        <v>17</v>
      </c>
      <c r="K8" s="22" t="s">
        <v>18</v>
      </c>
      <c r="AK8" s="25" t="s">
        <v>19</v>
      </c>
      <c r="AN8" s="22" t="s">
        <v>20</v>
      </c>
      <c r="AR8" s="18"/>
      <c r="BS8" s="15" t="s">
        <v>6</v>
      </c>
    </row>
    <row r="9" s="1" customFormat="1" ht="14.4" customHeight="1">
      <c r="B9" s="18"/>
      <c r="AR9" s="18"/>
      <c r="BS9" s="15" t="s">
        <v>6</v>
      </c>
    </row>
    <row r="10" s="1" customFormat="1" ht="12" customHeight="1">
      <c r="B10" s="18"/>
      <c r="D10" s="25" t="s">
        <v>21</v>
      </c>
      <c r="AK10" s="25" t="s">
        <v>22</v>
      </c>
      <c r="AN10" s="22" t="s">
        <v>1</v>
      </c>
      <c r="AR10" s="18"/>
      <c r="BS10" s="15" t="s">
        <v>6</v>
      </c>
    </row>
    <row r="11" s="1" customFormat="1" ht="18.48" customHeight="1">
      <c r="B11" s="18"/>
      <c r="E11" s="22" t="s">
        <v>23</v>
      </c>
      <c r="AK11" s="25" t="s">
        <v>24</v>
      </c>
      <c r="AN11" s="22" t="s">
        <v>1</v>
      </c>
      <c r="AR11" s="18"/>
      <c r="BS11" s="15" t="s">
        <v>6</v>
      </c>
    </row>
    <row r="12" s="1" customFormat="1" ht="6.96" customHeight="1">
      <c r="B12" s="18"/>
      <c r="AR12" s="18"/>
      <c r="BS12" s="15" t="s">
        <v>6</v>
      </c>
    </row>
    <row r="13" s="1" customFormat="1" ht="12" customHeight="1">
      <c r="B13" s="18"/>
      <c r="D13" s="25" t="s">
        <v>25</v>
      </c>
      <c r="AK13" s="25" t="s">
        <v>22</v>
      </c>
      <c r="AN13" s="22" t="s">
        <v>1</v>
      </c>
      <c r="AR13" s="18"/>
      <c r="BS13" s="15" t="s">
        <v>6</v>
      </c>
    </row>
    <row r="14">
      <c r="B14" s="18"/>
      <c r="E14" s="22" t="s">
        <v>26</v>
      </c>
      <c r="AK14" s="25" t="s">
        <v>24</v>
      </c>
      <c r="AN14" s="22" t="s">
        <v>1</v>
      </c>
      <c r="AR14" s="18"/>
      <c r="BS14" s="15" t="s">
        <v>6</v>
      </c>
    </row>
    <row r="15" s="1" customFormat="1" ht="6.96" customHeight="1">
      <c r="B15" s="18"/>
      <c r="AR15" s="18"/>
      <c r="BS15" s="15" t="s">
        <v>3</v>
      </c>
    </row>
    <row r="16" s="1" customFormat="1" ht="12" customHeight="1">
      <c r="B16" s="18"/>
      <c r="D16" s="25" t="s">
        <v>27</v>
      </c>
      <c r="AK16" s="25" t="s">
        <v>22</v>
      </c>
      <c r="AN16" s="22" t="s">
        <v>1</v>
      </c>
      <c r="AR16" s="18"/>
      <c r="BS16" s="15" t="s">
        <v>3</v>
      </c>
    </row>
    <row r="17" s="1" customFormat="1" ht="18.48" customHeight="1">
      <c r="B17" s="18"/>
      <c r="E17" s="22" t="s">
        <v>28</v>
      </c>
      <c r="AK17" s="25" t="s">
        <v>24</v>
      </c>
      <c r="AN17" s="22" t="s">
        <v>1</v>
      </c>
      <c r="AR17" s="18"/>
      <c r="BS17" s="15" t="s">
        <v>29</v>
      </c>
    </row>
    <row r="18" s="1" customFormat="1" ht="6.96" customHeight="1">
      <c r="B18" s="18"/>
      <c r="AR18" s="18"/>
      <c r="BS18" s="15" t="s">
        <v>6</v>
      </c>
    </row>
    <row r="19" s="1" customFormat="1" ht="12" customHeight="1">
      <c r="B19" s="18"/>
      <c r="D19" s="25" t="s">
        <v>30</v>
      </c>
      <c r="AK19" s="25" t="s">
        <v>22</v>
      </c>
      <c r="AN19" s="22" t="s">
        <v>1</v>
      </c>
      <c r="AR19" s="18"/>
      <c r="BS19" s="15" t="s">
        <v>6</v>
      </c>
    </row>
    <row r="20" s="1" customFormat="1" ht="18.48" customHeight="1">
      <c r="B20" s="18"/>
      <c r="E20" s="22" t="s">
        <v>31</v>
      </c>
      <c r="AK20" s="25" t="s">
        <v>24</v>
      </c>
      <c r="AN20" s="22" t="s">
        <v>1</v>
      </c>
      <c r="AR20" s="18"/>
      <c r="BS20" s="15" t="s">
        <v>29</v>
      </c>
    </row>
    <row r="21" s="1" customFormat="1" ht="6.96" customHeight="1">
      <c r="B21" s="18"/>
      <c r="AR21" s="18"/>
    </row>
    <row r="22" s="1" customFormat="1" ht="12" customHeight="1">
      <c r="B22" s="18"/>
      <c r="D22" s="25" t="s">
        <v>32</v>
      </c>
      <c r="AR22" s="18"/>
    </row>
    <row r="23" s="1" customFormat="1" ht="16.5" customHeight="1">
      <c r="B23" s="18"/>
      <c r="E23" s="26" t="s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8"/>
    </row>
    <row r="24" s="1" customFormat="1" ht="6.96" customHeight="1">
      <c r="B24" s="18"/>
      <c r="AR24" s="18"/>
    </row>
    <row r="25" s="1" customFormat="1" ht="6.96" customHeight="1">
      <c r="B25" s="1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8"/>
    </row>
    <row r="26" s="2" customFormat="1" ht="25.92" customHeight="1">
      <c r="A26" s="28"/>
      <c r="B26" s="29"/>
      <c r="C26" s="28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>
        <f>ROUND(AG94,2)</f>
        <v>770570.34999999998</v>
      </c>
      <c r="AL26" s="31"/>
      <c r="AM26" s="31"/>
      <c r="AN26" s="31"/>
      <c r="AO26" s="31"/>
      <c r="AP26" s="28"/>
      <c r="AQ26" s="28"/>
      <c r="AR26" s="29"/>
      <c r="BE26" s="28"/>
    </row>
    <row r="27" s="2" customFormat="1" ht="6.96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="2" customForma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3" t="s">
        <v>34</v>
      </c>
      <c r="M28" s="33"/>
      <c r="N28" s="33"/>
      <c r="O28" s="33"/>
      <c r="P28" s="33"/>
      <c r="Q28" s="28"/>
      <c r="R28" s="28"/>
      <c r="S28" s="28"/>
      <c r="T28" s="28"/>
      <c r="U28" s="28"/>
      <c r="V28" s="28"/>
      <c r="W28" s="33" t="s">
        <v>35</v>
      </c>
      <c r="X28" s="33"/>
      <c r="Y28" s="33"/>
      <c r="Z28" s="33"/>
      <c r="AA28" s="33"/>
      <c r="AB28" s="33"/>
      <c r="AC28" s="33"/>
      <c r="AD28" s="33"/>
      <c r="AE28" s="33"/>
      <c r="AF28" s="28"/>
      <c r="AG28" s="28"/>
      <c r="AH28" s="28"/>
      <c r="AI28" s="28"/>
      <c r="AJ28" s="28"/>
      <c r="AK28" s="33" t="s">
        <v>36</v>
      </c>
      <c r="AL28" s="33"/>
      <c r="AM28" s="33"/>
      <c r="AN28" s="33"/>
      <c r="AO28" s="33"/>
      <c r="AP28" s="28"/>
      <c r="AQ28" s="28"/>
      <c r="AR28" s="29"/>
      <c r="BE28" s="28"/>
    </row>
    <row r="29" s="3" customFormat="1" ht="14.4" customHeight="1">
      <c r="A29" s="3"/>
      <c r="B29" s="34"/>
      <c r="C29" s="3"/>
      <c r="D29" s="25" t="s">
        <v>37</v>
      </c>
      <c r="E29" s="3"/>
      <c r="F29" s="35" t="s">
        <v>38</v>
      </c>
      <c r="G29" s="3"/>
      <c r="H29" s="3"/>
      <c r="I29" s="3"/>
      <c r="J29" s="3"/>
      <c r="K29" s="3"/>
      <c r="L29" s="36">
        <v>0.20000000000000001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>
        <f>ROUND(AZ94, 2)</f>
        <v>0</v>
      </c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>
        <f>ROUND(AV94, 2)</f>
        <v>0</v>
      </c>
      <c r="AL29" s="37"/>
      <c r="AM29" s="37"/>
      <c r="AN29" s="37"/>
      <c r="AO29" s="37"/>
      <c r="AP29" s="37"/>
      <c r="AQ29" s="37"/>
      <c r="AR29" s="39"/>
      <c r="AS29" s="37"/>
      <c r="AT29" s="37"/>
      <c r="AU29" s="37"/>
      <c r="AV29" s="37"/>
      <c r="AW29" s="37"/>
      <c r="AX29" s="37"/>
      <c r="AY29" s="37"/>
      <c r="AZ29" s="37"/>
      <c r="BE29" s="3"/>
    </row>
    <row r="30" s="3" customFormat="1" ht="14.4" customHeight="1">
      <c r="A30" s="3"/>
      <c r="B30" s="34"/>
      <c r="C30" s="3"/>
      <c r="D30" s="3"/>
      <c r="E30" s="3"/>
      <c r="F30" s="35" t="s">
        <v>39</v>
      </c>
      <c r="G30" s="3"/>
      <c r="H30" s="3"/>
      <c r="I30" s="3"/>
      <c r="J30" s="3"/>
      <c r="K30" s="3"/>
      <c r="L30" s="40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1">
        <f>ROUND(BA94, 2)</f>
        <v>770570.34999999998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1">
        <f>ROUND(AW94, 2)</f>
        <v>154114.07000000001</v>
      </c>
      <c r="AL30" s="3"/>
      <c r="AM30" s="3"/>
      <c r="AN30" s="3"/>
      <c r="AO30" s="3"/>
      <c r="AP30" s="3"/>
      <c r="AQ30" s="3"/>
      <c r="AR30" s="34"/>
      <c r="BE30" s="3"/>
    </row>
    <row r="31" hidden="1" s="3" customFormat="1" ht="14.4" customHeight="1">
      <c r="A31" s="3"/>
      <c r="B31" s="34"/>
      <c r="C31" s="3"/>
      <c r="D31" s="3"/>
      <c r="E31" s="3"/>
      <c r="F31" s="25" t="s">
        <v>40</v>
      </c>
      <c r="G31" s="3"/>
      <c r="H31" s="3"/>
      <c r="I31" s="3"/>
      <c r="J31" s="3"/>
      <c r="K31" s="3"/>
      <c r="L31" s="40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1">
        <v>0</v>
      </c>
      <c r="AL31" s="3"/>
      <c r="AM31" s="3"/>
      <c r="AN31" s="3"/>
      <c r="AO31" s="3"/>
      <c r="AP31" s="3"/>
      <c r="AQ31" s="3"/>
      <c r="AR31" s="34"/>
      <c r="BE31" s="3"/>
    </row>
    <row r="32" hidden="1" s="3" customFormat="1" ht="14.4" customHeight="1">
      <c r="A32" s="3"/>
      <c r="B32" s="34"/>
      <c r="C32" s="3"/>
      <c r="D32" s="3"/>
      <c r="E32" s="3"/>
      <c r="F32" s="25" t="s">
        <v>41</v>
      </c>
      <c r="G32" s="3"/>
      <c r="H32" s="3"/>
      <c r="I32" s="3"/>
      <c r="J32" s="3"/>
      <c r="K32" s="3"/>
      <c r="L32" s="40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1">
        <v>0</v>
      </c>
      <c r="AL32" s="3"/>
      <c r="AM32" s="3"/>
      <c r="AN32" s="3"/>
      <c r="AO32" s="3"/>
      <c r="AP32" s="3"/>
      <c r="AQ32" s="3"/>
      <c r="AR32" s="34"/>
      <c r="BE32" s="3"/>
    </row>
    <row r="33" hidden="1" s="3" customFormat="1" ht="14.4" customHeight="1">
      <c r="A33" s="3"/>
      <c r="B33" s="34"/>
      <c r="C33" s="3"/>
      <c r="D33" s="3"/>
      <c r="E33" s="3"/>
      <c r="F33" s="35" t="s">
        <v>42</v>
      </c>
      <c r="G33" s="3"/>
      <c r="H33" s="3"/>
      <c r="I33" s="3"/>
      <c r="J33" s="3"/>
      <c r="K33" s="3"/>
      <c r="L33" s="3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>
        <f>ROUND(BD94, 2)</f>
        <v>0</v>
      </c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8">
        <v>0</v>
      </c>
      <c r="AL33" s="37"/>
      <c r="AM33" s="37"/>
      <c r="AN33" s="37"/>
      <c r="AO33" s="37"/>
      <c r="AP33" s="37"/>
      <c r="AQ33" s="37"/>
      <c r="AR33" s="39"/>
      <c r="AS33" s="37"/>
      <c r="AT33" s="37"/>
      <c r="AU33" s="37"/>
      <c r="AV33" s="37"/>
      <c r="AW33" s="37"/>
      <c r="AX33" s="37"/>
      <c r="AY33" s="37"/>
      <c r="AZ33" s="37"/>
      <c r="BE33" s="3"/>
    </row>
    <row r="34" s="2" customFormat="1" ht="6.96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="2" customFormat="1" ht="25.92" customHeight="1">
      <c r="A35" s="28"/>
      <c r="B35" s="29"/>
      <c r="C35" s="42"/>
      <c r="D35" s="43" t="s">
        <v>43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44</v>
      </c>
      <c r="U35" s="44"/>
      <c r="V35" s="44"/>
      <c r="W35" s="44"/>
      <c r="X35" s="46" t="s">
        <v>45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>
        <f>SUM(AK26:AK33)</f>
        <v>924684.41999999993</v>
      </c>
      <c r="AL35" s="44"/>
      <c r="AM35" s="44"/>
      <c r="AN35" s="44"/>
      <c r="AO35" s="48"/>
      <c r="AP35" s="42"/>
      <c r="AQ35" s="42"/>
      <c r="AR35" s="29"/>
      <c r="BE35" s="28"/>
    </row>
    <row r="36" s="2" customFormat="1" ht="6.96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R49" s="49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28"/>
      <c r="B60" s="29"/>
      <c r="C60" s="28"/>
      <c r="D60" s="52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52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52" t="s">
        <v>48</v>
      </c>
      <c r="AI60" s="31"/>
      <c r="AJ60" s="31"/>
      <c r="AK60" s="31"/>
      <c r="AL60" s="31"/>
      <c r="AM60" s="52" t="s">
        <v>49</v>
      </c>
      <c r="AN60" s="31"/>
      <c r="AO60" s="31"/>
      <c r="AP60" s="28"/>
      <c r="AQ60" s="28"/>
      <c r="AR60" s="29"/>
      <c r="BE60" s="28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28"/>
      <c r="B64" s="29"/>
      <c r="C64" s="28"/>
      <c r="D64" s="50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0" t="s">
        <v>51</v>
      </c>
      <c r="AI64" s="53"/>
      <c r="AJ64" s="53"/>
      <c r="AK64" s="53"/>
      <c r="AL64" s="53"/>
      <c r="AM64" s="53"/>
      <c r="AN64" s="53"/>
      <c r="AO64" s="53"/>
      <c r="AP64" s="28"/>
      <c r="AQ64" s="28"/>
      <c r="AR64" s="29"/>
      <c r="BE64" s="28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28"/>
      <c r="B75" s="29"/>
      <c r="C75" s="28"/>
      <c r="D75" s="52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52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52" t="s">
        <v>48</v>
      </c>
      <c r="AI75" s="31"/>
      <c r="AJ75" s="31"/>
      <c r="AK75" s="31"/>
      <c r="AL75" s="31"/>
      <c r="AM75" s="52" t="s">
        <v>49</v>
      </c>
      <c r="AN75" s="31"/>
      <c r="AO75" s="31"/>
      <c r="AP75" s="28"/>
      <c r="AQ75" s="28"/>
      <c r="AR75" s="29"/>
      <c r="BE75" s="28"/>
    </row>
    <row r="76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="2" customFormat="1" ht="6.96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29"/>
      <c r="B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29"/>
      <c r="BE81" s="28"/>
    </row>
    <row r="82" s="2" customFormat="1" ht="24.96" customHeight="1">
      <c r="A82" s="28"/>
      <c r="B82" s="29"/>
      <c r="C82" s="19" t="s">
        <v>52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="4" customFormat="1" ht="12" customHeight="1">
      <c r="A84" s="4"/>
      <c r="B84" s="58"/>
      <c r="C84" s="25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23091101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8"/>
      <c r="BE84" s="4"/>
    </row>
    <row r="85" s="5" customFormat="1" ht="36.96" customHeight="1">
      <c r="A85" s="5"/>
      <c r="B85" s="59"/>
      <c r="C85" s="60" t="s">
        <v>13</v>
      </c>
      <c r="D85" s="5"/>
      <c r="E85" s="5"/>
      <c r="F85" s="5"/>
      <c r="G85" s="5"/>
      <c r="H85" s="5"/>
      <c r="I85" s="5"/>
      <c r="J85" s="5"/>
      <c r="K85" s="5"/>
      <c r="L85" s="61" t="str">
        <f>K6</f>
        <v>Rekonštrukcia farmy Terezov - Objekt SO.27 - spojovacia chodba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9"/>
      <c r="BE85" s="5"/>
    </row>
    <row r="86" s="2" customFormat="1" ht="6.96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62" t="str">
        <f>IF(K8="","",K8)</f>
        <v>Kútniky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63" t="str">
        <f>IF(AN8= "","",AN8)</f>
        <v>12. 9. 2023</v>
      </c>
      <c r="AN87" s="63"/>
      <c r="AO87" s="28"/>
      <c r="AP87" s="28"/>
      <c r="AQ87" s="28"/>
      <c r="AR87" s="29"/>
      <c r="B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="2" customFormat="1" ht="15.15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Poľnohospodárske družstvo Kútniky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27</v>
      </c>
      <c r="AJ89" s="28"/>
      <c r="AK89" s="28"/>
      <c r="AL89" s="28"/>
      <c r="AM89" s="64" t="str">
        <f>IF(E17="","",E17)</f>
        <v xml:space="preserve">Ing.arch. Žalman, CSc </v>
      </c>
      <c r="AN89" s="4"/>
      <c r="AO89" s="4"/>
      <c r="AP89" s="4"/>
      <c r="AQ89" s="28"/>
      <c r="AR89" s="29"/>
      <c r="AS89" s="65" t="s">
        <v>53</v>
      </c>
      <c r="AT89" s="66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28"/>
    </row>
    <row r="90" s="2" customFormat="1" ht="15.15" customHeight="1">
      <c r="A90" s="28"/>
      <c r="B90" s="29"/>
      <c r="C90" s="25" t="s">
        <v>25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30</v>
      </c>
      <c r="AJ90" s="28"/>
      <c r="AK90" s="28"/>
      <c r="AL90" s="28"/>
      <c r="AM90" s="64" t="str">
        <f>IF(E20="","",E20)</f>
        <v>Rosoft s.r.o.</v>
      </c>
      <c r="AN90" s="4"/>
      <c r="AO90" s="4"/>
      <c r="AP90" s="4"/>
      <c r="AQ90" s="28"/>
      <c r="AR90" s="29"/>
      <c r="AS90" s="69"/>
      <c r="AT90" s="70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28"/>
    </row>
    <row r="91" s="2" customFormat="1" ht="10.8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69"/>
      <c r="AT91" s="70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28"/>
    </row>
    <row r="92" s="2" customFormat="1" ht="29.28" customHeight="1">
      <c r="A92" s="28"/>
      <c r="B92" s="29"/>
      <c r="C92" s="73" t="s">
        <v>54</v>
      </c>
      <c r="D92" s="74"/>
      <c r="E92" s="74"/>
      <c r="F92" s="74"/>
      <c r="G92" s="74"/>
      <c r="H92" s="75"/>
      <c r="I92" s="76" t="s">
        <v>55</v>
      </c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7" t="s">
        <v>56</v>
      </c>
      <c r="AH92" s="74"/>
      <c r="AI92" s="74"/>
      <c r="AJ92" s="74"/>
      <c r="AK92" s="74"/>
      <c r="AL92" s="74"/>
      <c r="AM92" s="74"/>
      <c r="AN92" s="76" t="s">
        <v>57</v>
      </c>
      <c r="AO92" s="74"/>
      <c r="AP92" s="78"/>
      <c r="AQ92" s="79" t="s">
        <v>58</v>
      </c>
      <c r="AR92" s="29"/>
      <c r="AS92" s="80" t="s">
        <v>59</v>
      </c>
      <c r="AT92" s="81" t="s">
        <v>60</v>
      </c>
      <c r="AU92" s="81" t="s">
        <v>61</v>
      </c>
      <c r="AV92" s="81" t="s">
        <v>62</v>
      </c>
      <c r="AW92" s="81" t="s">
        <v>63</v>
      </c>
      <c r="AX92" s="81" t="s">
        <v>64</v>
      </c>
      <c r="AY92" s="81" t="s">
        <v>65</v>
      </c>
      <c r="AZ92" s="81" t="s">
        <v>66</v>
      </c>
      <c r="BA92" s="81" t="s">
        <v>67</v>
      </c>
      <c r="BB92" s="81" t="s">
        <v>68</v>
      </c>
      <c r="BC92" s="81" t="s">
        <v>69</v>
      </c>
      <c r="BD92" s="82" t="s">
        <v>70</v>
      </c>
      <c r="BE92" s="28"/>
    </row>
    <row r="93" s="2" customFormat="1" ht="10.8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28"/>
    </row>
    <row r="94" s="6" customFormat="1" ht="32.4" customHeight="1">
      <c r="A94" s="6"/>
      <c r="B94" s="86"/>
      <c r="C94" s="87" t="s">
        <v>71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9">
        <f>ROUND(SUM(AG95:AG99),2)</f>
        <v>770570.34999999998</v>
      </c>
      <c r="AH94" s="89"/>
      <c r="AI94" s="89"/>
      <c r="AJ94" s="89"/>
      <c r="AK94" s="89"/>
      <c r="AL94" s="89"/>
      <c r="AM94" s="89"/>
      <c r="AN94" s="90">
        <f>SUM(AG94,AT94)</f>
        <v>924684.41999999993</v>
      </c>
      <c r="AO94" s="90"/>
      <c r="AP94" s="90"/>
      <c r="AQ94" s="91" t="s">
        <v>1</v>
      </c>
      <c r="AR94" s="86"/>
      <c r="AS94" s="92">
        <f>ROUND(SUM(AS95:AS99),2)</f>
        <v>0</v>
      </c>
      <c r="AT94" s="93">
        <f>ROUND(SUM(AV94:AW94),2)</f>
        <v>154114.07000000001</v>
      </c>
      <c r="AU94" s="94">
        <f>ROUND(SUM(AU95:AU99),5)</f>
        <v>6428.4552400000002</v>
      </c>
      <c r="AV94" s="93">
        <f>ROUND(AZ94*L29,2)</f>
        <v>0</v>
      </c>
      <c r="AW94" s="93">
        <f>ROUND(BA94*L30,2)</f>
        <v>154114.07000000001</v>
      </c>
      <c r="AX94" s="93">
        <f>ROUND(BB94*L29,2)</f>
        <v>0</v>
      </c>
      <c r="AY94" s="93">
        <f>ROUND(BC94*L30,2)</f>
        <v>0</v>
      </c>
      <c r="AZ94" s="93">
        <f>ROUND(SUM(AZ95:AZ99),2)</f>
        <v>0</v>
      </c>
      <c r="BA94" s="93">
        <f>ROUND(SUM(BA95:BA99),2)</f>
        <v>770570.34999999998</v>
      </c>
      <c r="BB94" s="93">
        <f>ROUND(SUM(BB95:BB99),2)</f>
        <v>0</v>
      </c>
      <c r="BC94" s="93">
        <f>ROUND(SUM(BC95:BC99),2)</f>
        <v>0</v>
      </c>
      <c r="BD94" s="95">
        <f>ROUND(SUM(BD95:BD99),2)</f>
        <v>0</v>
      </c>
      <c r="BE94" s="6"/>
      <c r="BS94" s="96" t="s">
        <v>72</v>
      </c>
      <c r="BT94" s="96" t="s">
        <v>73</v>
      </c>
      <c r="BU94" s="97" t="s">
        <v>74</v>
      </c>
      <c r="BV94" s="96" t="s">
        <v>75</v>
      </c>
      <c r="BW94" s="96" t="s">
        <v>4</v>
      </c>
      <c r="BX94" s="96" t="s">
        <v>76</v>
      </c>
      <c r="CL94" s="96" t="s">
        <v>1</v>
      </c>
    </row>
    <row r="95" s="7" customFormat="1" ht="24.75" customHeight="1">
      <c r="A95" s="98" t="s">
        <v>77</v>
      </c>
      <c r="B95" s="99"/>
      <c r="C95" s="100"/>
      <c r="D95" s="101" t="s">
        <v>78</v>
      </c>
      <c r="E95" s="101"/>
      <c r="F95" s="101"/>
      <c r="G95" s="101"/>
      <c r="H95" s="101"/>
      <c r="I95" s="102"/>
      <c r="J95" s="101" t="s">
        <v>79</v>
      </c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3">
        <f>'arch - Architektúra a sta...'!J32</f>
        <v>704420.79000000004</v>
      </c>
      <c r="AH95" s="102"/>
      <c r="AI95" s="102"/>
      <c r="AJ95" s="102"/>
      <c r="AK95" s="102"/>
      <c r="AL95" s="102"/>
      <c r="AM95" s="102"/>
      <c r="AN95" s="103">
        <f>SUM(AG95,AT95)</f>
        <v>845304.95000000007</v>
      </c>
      <c r="AO95" s="102"/>
      <c r="AP95" s="102"/>
      <c r="AQ95" s="104" t="s">
        <v>80</v>
      </c>
      <c r="AR95" s="99"/>
      <c r="AS95" s="105">
        <v>0</v>
      </c>
      <c r="AT95" s="106">
        <f>ROUND(SUM(AV95:AW95),2)</f>
        <v>140884.16</v>
      </c>
      <c r="AU95" s="107">
        <f>'arch - Architektúra a sta...'!P134</f>
        <v>5609.0260789399999</v>
      </c>
      <c r="AV95" s="106">
        <f>'arch - Architektúra a sta...'!J35</f>
        <v>0</v>
      </c>
      <c r="AW95" s="106">
        <f>'arch - Architektúra a sta...'!J36</f>
        <v>140884.16</v>
      </c>
      <c r="AX95" s="106">
        <f>'arch - Architektúra a sta...'!J37</f>
        <v>0</v>
      </c>
      <c r="AY95" s="106">
        <f>'arch - Architektúra a sta...'!J38</f>
        <v>0</v>
      </c>
      <c r="AZ95" s="106">
        <f>'arch - Architektúra a sta...'!F35</f>
        <v>0</v>
      </c>
      <c r="BA95" s="106">
        <f>'arch - Architektúra a sta...'!F36</f>
        <v>704420.79000000004</v>
      </c>
      <c r="BB95" s="106">
        <f>'arch - Architektúra a sta...'!F37</f>
        <v>0</v>
      </c>
      <c r="BC95" s="106">
        <f>'arch - Architektúra a sta...'!F38</f>
        <v>0</v>
      </c>
      <c r="BD95" s="108">
        <f>'arch - Architektúra a sta...'!F39</f>
        <v>0</v>
      </c>
      <c r="BE95" s="7"/>
      <c r="BT95" s="109" t="s">
        <v>81</v>
      </c>
      <c r="BV95" s="109" t="s">
        <v>75</v>
      </c>
      <c r="BW95" s="109" t="s">
        <v>82</v>
      </c>
      <c r="BX95" s="109" t="s">
        <v>4</v>
      </c>
      <c r="CL95" s="109" t="s">
        <v>1</v>
      </c>
      <c r="CM95" s="109" t="s">
        <v>73</v>
      </c>
    </row>
    <row r="96" s="7" customFormat="1" ht="16.5" customHeight="1">
      <c r="A96" s="98" t="s">
        <v>77</v>
      </c>
      <c r="B96" s="99"/>
      <c r="C96" s="100"/>
      <c r="D96" s="101" t="s">
        <v>83</v>
      </c>
      <c r="E96" s="101"/>
      <c r="F96" s="101"/>
      <c r="G96" s="101"/>
      <c r="H96" s="101"/>
      <c r="I96" s="102"/>
      <c r="J96" s="101" t="s">
        <v>84</v>
      </c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3">
        <f>'zti - Zdravotechnické inš...'!J32</f>
        <v>12498.129999999999</v>
      </c>
      <c r="AH96" s="102"/>
      <c r="AI96" s="102"/>
      <c r="AJ96" s="102"/>
      <c r="AK96" s="102"/>
      <c r="AL96" s="102"/>
      <c r="AM96" s="102"/>
      <c r="AN96" s="103">
        <f>SUM(AG96,AT96)</f>
        <v>14997.759999999998</v>
      </c>
      <c r="AO96" s="102"/>
      <c r="AP96" s="102"/>
      <c r="AQ96" s="104" t="s">
        <v>80</v>
      </c>
      <c r="AR96" s="99"/>
      <c r="AS96" s="105">
        <v>0</v>
      </c>
      <c r="AT96" s="106">
        <f>ROUND(SUM(AV96:AW96),2)</f>
        <v>2499.6300000000001</v>
      </c>
      <c r="AU96" s="107">
        <f>'zti - Zdravotechnické inš...'!P128</f>
        <v>333.96830799999998</v>
      </c>
      <c r="AV96" s="106">
        <f>'zti - Zdravotechnické inš...'!J35</f>
        <v>0</v>
      </c>
      <c r="AW96" s="106">
        <f>'zti - Zdravotechnické inš...'!J36</f>
        <v>2499.6300000000001</v>
      </c>
      <c r="AX96" s="106">
        <f>'zti - Zdravotechnické inš...'!J37</f>
        <v>0</v>
      </c>
      <c r="AY96" s="106">
        <f>'zti - Zdravotechnické inš...'!J38</f>
        <v>0</v>
      </c>
      <c r="AZ96" s="106">
        <f>'zti - Zdravotechnické inš...'!F35</f>
        <v>0</v>
      </c>
      <c r="BA96" s="106">
        <f>'zti - Zdravotechnické inš...'!F36</f>
        <v>12498.129999999999</v>
      </c>
      <c r="BB96" s="106">
        <f>'zti - Zdravotechnické inš...'!F37</f>
        <v>0</v>
      </c>
      <c r="BC96" s="106">
        <f>'zti - Zdravotechnické inš...'!F38</f>
        <v>0</v>
      </c>
      <c r="BD96" s="108">
        <f>'zti - Zdravotechnické inš...'!F39</f>
        <v>0</v>
      </c>
      <c r="BE96" s="7"/>
      <c r="BT96" s="109" t="s">
        <v>81</v>
      </c>
      <c r="BV96" s="109" t="s">
        <v>75</v>
      </c>
      <c r="BW96" s="109" t="s">
        <v>85</v>
      </c>
      <c r="BX96" s="109" t="s">
        <v>4</v>
      </c>
      <c r="CL96" s="109" t="s">
        <v>1</v>
      </c>
      <c r="CM96" s="109" t="s">
        <v>73</v>
      </c>
    </row>
    <row r="97" s="7" customFormat="1" ht="16.5" customHeight="1">
      <c r="A97" s="98" t="s">
        <v>77</v>
      </c>
      <c r="B97" s="99"/>
      <c r="C97" s="100"/>
      <c r="D97" s="101" t="s">
        <v>86</v>
      </c>
      <c r="E97" s="101"/>
      <c r="F97" s="101"/>
      <c r="G97" s="101"/>
      <c r="H97" s="101"/>
      <c r="I97" s="102"/>
      <c r="J97" s="101" t="s">
        <v>87</v>
      </c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3">
        <f>'plyn - Plynofikácia'!J32</f>
        <v>11872.26</v>
      </c>
      <c r="AH97" s="102"/>
      <c r="AI97" s="102"/>
      <c r="AJ97" s="102"/>
      <c r="AK97" s="102"/>
      <c r="AL97" s="102"/>
      <c r="AM97" s="102"/>
      <c r="AN97" s="103">
        <f>SUM(AG97,AT97)</f>
        <v>14246.709999999999</v>
      </c>
      <c r="AO97" s="102"/>
      <c r="AP97" s="102"/>
      <c r="AQ97" s="104" t="s">
        <v>80</v>
      </c>
      <c r="AR97" s="99"/>
      <c r="AS97" s="105">
        <v>0</v>
      </c>
      <c r="AT97" s="106">
        <f>ROUND(SUM(AV97:AW97),2)</f>
        <v>2374.4499999999998</v>
      </c>
      <c r="AU97" s="107">
        <f>'plyn - Plynofikácia'!P132</f>
        <v>485.46085533999997</v>
      </c>
      <c r="AV97" s="106">
        <f>'plyn - Plynofikácia'!J35</f>
        <v>0</v>
      </c>
      <c r="AW97" s="106">
        <f>'plyn - Plynofikácia'!J36</f>
        <v>2374.4499999999998</v>
      </c>
      <c r="AX97" s="106">
        <f>'plyn - Plynofikácia'!J37</f>
        <v>0</v>
      </c>
      <c r="AY97" s="106">
        <f>'plyn - Plynofikácia'!J38</f>
        <v>0</v>
      </c>
      <c r="AZ97" s="106">
        <f>'plyn - Plynofikácia'!F35</f>
        <v>0</v>
      </c>
      <c r="BA97" s="106">
        <f>'plyn - Plynofikácia'!F36</f>
        <v>11872.26</v>
      </c>
      <c r="BB97" s="106">
        <f>'plyn - Plynofikácia'!F37</f>
        <v>0</v>
      </c>
      <c r="BC97" s="106">
        <f>'plyn - Plynofikácia'!F38</f>
        <v>0</v>
      </c>
      <c r="BD97" s="108">
        <f>'plyn - Plynofikácia'!F39</f>
        <v>0</v>
      </c>
      <c r="BE97" s="7"/>
      <c r="BT97" s="109" t="s">
        <v>81</v>
      </c>
      <c r="BV97" s="109" t="s">
        <v>75</v>
      </c>
      <c r="BW97" s="109" t="s">
        <v>88</v>
      </c>
      <c r="BX97" s="109" t="s">
        <v>4</v>
      </c>
      <c r="CL97" s="109" t="s">
        <v>1</v>
      </c>
      <c r="CM97" s="109" t="s">
        <v>73</v>
      </c>
    </row>
    <row r="98" s="7" customFormat="1" ht="16.5" customHeight="1">
      <c r="A98" s="98" t="s">
        <v>77</v>
      </c>
      <c r="B98" s="99"/>
      <c r="C98" s="100"/>
      <c r="D98" s="101" t="s">
        <v>89</v>
      </c>
      <c r="E98" s="101"/>
      <c r="F98" s="101"/>
      <c r="G98" s="101"/>
      <c r="H98" s="101"/>
      <c r="I98" s="102"/>
      <c r="J98" s="101" t="s">
        <v>90</v>
      </c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3">
        <f>'ele - Elektroinštalácia'!J32</f>
        <v>34064</v>
      </c>
      <c r="AH98" s="102"/>
      <c r="AI98" s="102"/>
      <c r="AJ98" s="102"/>
      <c r="AK98" s="102"/>
      <c r="AL98" s="102"/>
      <c r="AM98" s="102"/>
      <c r="AN98" s="103">
        <f>SUM(AG98,AT98)</f>
        <v>40876.800000000003</v>
      </c>
      <c r="AO98" s="102"/>
      <c r="AP98" s="102"/>
      <c r="AQ98" s="104" t="s">
        <v>80</v>
      </c>
      <c r="AR98" s="99"/>
      <c r="AS98" s="105">
        <v>0</v>
      </c>
      <c r="AT98" s="106">
        <f>ROUND(SUM(AV98:AW98),2)</f>
        <v>6812.8000000000002</v>
      </c>
      <c r="AU98" s="107">
        <f>'ele - Elektroinštalácia'!P122</f>
        <v>0</v>
      </c>
      <c r="AV98" s="106">
        <f>'ele - Elektroinštalácia'!J35</f>
        <v>0</v>
      </c>
      <c r="AW98" s="106">
        <f>'ele - Elektroinštalácia'!J36</f>
        <v>6812.8000000000002</v>
      </c>
      <c r="AX98" s="106">
        <f>'ele - Elektroinštalácia'!J37</f>
        <v>0</v>
      </c>
      <c r="AY98" s="106">
        <f>'ele - Elektroinštalácia'!J38</f>
        <v>0</v>
      </c>
      <c r="AZ98" s="106">
        <f>'ele - Elektroinštalácia'!F35</f>
        <v>0</v>
      </c>
      <c r="BA98" s="106">
        <f>'ele - Elektroinštalácia'!F36</f>
        <v>34064</v>
      </c>
      <c r="BB98" s="106">
        <f>'ele - Elektroinštalácia'!F37</f>
        <v>0</v>
      </c>
      <c r="BC98" s="106">
        <f>'ele - Elektroinštalácia'!F38</f>
        <v>0</v>
      </c>
      <c r="BD98" s="108">
        <f>'ele - Elektroinštalácia'!F39</f>
        <v>0</v>
      </c>
      <c r="BE98" s="7"/>
      <c r="BT98" s="109" t="s">
        <v>81</v>
      </c>
      <c r="BV98" s="109" t="s">
        <v>75</v>
      </c>
      <c r="BW98" s="109" t="s">
        <v>91</v>
      </c>
      <c r="BX98" s="109" t="s">
        <v>4</v>
      </c>
      <c r="CL98" s="109" t="s">
        <v>1</v>
      </c>
      <c r="CM98" s="109" t="s">
        <v>73</v>
      </c>
    </row>
    <row r="99" s="7" customFormat="1" ht="16.5" customHeight="1">
      <c r="A99" s="98" t="s">
        <v>77</v>
      </c>
      <c r="B99" s="99"/>
      <c r="C99" s="100"/>
      <c r="D99" s="101" t="s">
        <v>92</v>
      </c>
      <c r="E99" s="101"/>
      <c r="F99" s="101"/>
      <c r="G99" s="101"/>
      <c r="H99" s="101"/>
      <c r="I99" s="102"/>
      <c r="J99" s="101" t="s">
        <v>93</v>
      </c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3">
        <f>'odvod - Odvodnenie obsluž...'!J32</f>
        <v>7715.1700000000001</v>
      </c>
      <c r="AH99" s="102"/>
      <c r="AI99" s="102"/>
      <c r="AJ99" s="102"/>
      <c r="AK99" s="102"/>
      <c r="AL99" s="102"/>
      <c r="AM99" s="102"/>
      <c r="AN99" s="103">
        <f>SUM(AG99,AT99)</f>
        <v>9258.2000000000007</v>
      </c>
      <c r="AO99" s="102"/>
      <c r="AP99" s="102"/>
      <c r="AQ99" s="104" t="s">
        <v>80</v>
      </c>
      <c r="AR99" s="99"/>
      <c r="AS99" s="110">
        <v>0</v>
      </c>
      <c r="AT99" s="111">
        <f>ROUND(SUM(AV99:AW99),2)</f>
        <v>1543.03</v>
      </c>
      <c r="AU99" s="112">
        <f>'odvod - Odvodnenie obsluž...'!P129</f>
        <v>0</v>
      </c>
      <c r="AV99" s="111">
        <f>'odvod - Odvodnenie obsluž...'!J35</f>
        <v>0</v>
      </c>
      <c r="AW99" s="111">
        <f>'odvod - Odvodnenie obsluž...'!J36</f>
        <v>1543.03</v>
      </c>
      <c r="AX99" s="111">
        <f>'odvod - Odvodnenie obsluž...'!J37</f>
        <v>0</v>
      </c>
      <c r="AY99" s="111">
        <f>'odvod - Odvodnenie obsluž...'!J38</f>
        <v>0</v>
      </c>
      <c r="AZ99" s="111">
        <f>'odvod - Odvodnenie obsluž...'!F35</f>
        <v>0</v>
      </c>
      <c r="BA99" s="111">
        <f>'odvod - Odvodnenie obsluž...'!F36</f>
        <v>7715.1700000000001</v>
      </c>
      <c r="BB99" s="111">
        <f>'odvod - Odvodnenie obsluž...'!F37</f>
        <v>0</v>
      </c>
      <c r="BC99" s="111">
        <f>'odvod - Odvodnenie obsluž...'!F38</f>
        <v>0</v>
      </c>
      <c r="BD99" s="113">
        <f>'odvod - Odvodnenie obsluž...'!F39</f>
        <v>0</v>
      </c>
      <c r="BE99" s="7"/>
      <c r="BT99" s="109" t="s">
        <v>81</v>
      </c>
      <c r="BV99" s="109" t="s">
        <v>75</v>
      </c>
      <c r="BW99" s="109" t="s">
        <v>94</v>
      </c>
      <c r="BX99" s="109" t="s">
        <v>4</v>
      </c>
      <c r="CL99" s="109" t="s">
        <v>1</v>
      </c>
      <c r="CM99" s="109" t="s">
        <v>73</v>
      </c>
    </row>
    <row r="100" s="2" customFormat="1" ht="30" customHeight="1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9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  <row r="101" s="2" customFormat="1" ht="6.96" customHeight="1">
      <c r="A101" s="28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29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</sheetData>
  <mergeCells count="56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AG94:AM94"/>
    <mergeCell ref="AN94:AP94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5" location="'arch - Architektúra a sta...'!C2" display="/"/>
    <hyperlink ref="A96" location="'zti - Zdravotechnické inš...'!C2" display="/"/>
    <hyperlink ref="A97" location="'plyn - Plynofikácia'!C2" display="/"/>
    <hyperlink ref="A98" location="'ele - Elektroinštalácia'!C2" display="/"/>
    <hyperlink ref="A99" location="'odvod - Odvodnenie obsluž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4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5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16" t="str">
        <f>'Rekapitulácia stavby'!K6</f>
        <v>Rekonštrukcia farmy Terezov - Objekt SO.27 - spojovacia chodba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96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30" customHeight="1">
      <c r="A9" s="28"/>
      <c r="B9" s="29"/>
      <c r="C9" s="28"/>
      <c r="D9" s="28"/>
      <c r="E9" s="61" t="s">
        <v>97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12. 9. 2023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7"/>
      <c r="B27" s="118"/>
      <c r="C27" s="117"/>
      <c r="D27" s="117"/>
      <c r="E27" s="26" t="s">
        <v>1</v>
      </c>
      <c r="F27" s="26"/>
      <c r="G27" s="26"/>
      <c r="H27" s="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2" t="s">
        <v>98</v>
      </c>
      <c r="E30" s="28"/>
      <c r="F30" s="28"/>
      <c r="G30" s="28"/>
      <c r="H30" s="28"/>
      <c r="I30" s="28"/>
      <c r="J30" s="120">
        <f>J96</f>
        <v>704420.79000000004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21" t="s">
        <v>99</v>
      </c>
      <c r="E31" s="28"/>
      <c r="F31" s="28"/>
      <c r="G31" s="28"/>
      <c r="H31" s="28"/>
      <c r="I31" s="28"/>
      <c r="J31" s="120">
        <f>J113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25.44" customHeight="1">
      <c r="A32" s="28"/>
      <c r="B32" s="29"/>
      <c r="C32" s="28"/>
      <c r="D32" s="122" t="s">
        <v>33</v>
      </c>
      <c r="E32" s="28"/>
      <c r="F32" s="28"/>
      <c r="G32" s="28"/>
      <c r="H32" s="28"/>
      <c r="I32" s="28"/>
      <c r="J32" s="90">
        <f>ROUND(J30 + J31, 2)</f>
        <v>704420.79000000004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6.96" customHeight="1">
      <c r="A33" s="28"/>
      <c r="B33" s="29"/>
      <c r="C33" s="28"/>
      <c r="D33" s="84"/>
      <c r="E33" s="84"/>
      <c r="F33" s="84"/>
      <c r="G33" s="84"/>
      <c r="H33" s="84"/>
      <c r="I33" s="84"/>
      <c r="J33" s="84"/>
      <c r="K33" s="84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28"/>
      <c r="F34" s="33" t="s">
        <v>35</v>
      </c>
      <c r="G34" s="28"/>
      <c r="H34" s="28"/>
      <c r="I34" s="33" t="s">
        <v>34</v>
      </c>
      <c r="J34" s="33" t="s">
        <v>36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="2" customFormat="1" ht="14.4" customHeight="1">
      <c r="A35" s="28"/>
      <c r="B35" s="29"/>
      <c r="C35" s="28"/>
      <c r="D35" s="123" t="s">
        <v>37</v>
      </c>
      <c r="E35" s="35" t="s">
        <v>38</v>
      </c>
      <c r="F35" s="124">
        <f>ROUND((SUM(BE113:BE114) + SUM(BE134:BE228)),  2)</f>
        <v>0</v>
      </c>
      <c r="G35" s="125"/>
      <c r="H35" s="125"/>
      <c r="I35" s="126">
        <v>0.20000000000000001</v>
      </c>
      <c r="J35" s="124">
        <f>ROUND(((SUM(BE113:BE114) + SUM(BE134:BE228))*I35),  2)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14.4" customHeight="1">
      <c r="A36" s="28"/>
      <c r="B36" s="29"/>
      <c r="C36" s="28"/>
      <c r="D36" s="28"/>
      <c r="E36" s="35" t="s">
        <v>39</v>
      </c>
      <c r="F36" s="127">
        <f>ROUND((SUM(BF113:BF114) + SUM(BF134:BF228)),  2)</f>
        <v>704420.79000000004</v>
      </c>
      <c r="G36" s="28"/>
      <c r="H36" s="28"/>
      <c r="I36" s="128">
        <v>0.20000000000000001</v>
      </c>
      <c r="J36" s="127">
        <f>ROUND(((SUM(BF113:BF114) + SUM(BF134:BF228))*I36),  2)</f>
        <v>140884.16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40</v>
      </c>
      <c r="F37" s="127">
        <f>ROUND((SUM(BG113:BG114) + SUM(BG134:BG228)),  2)</f>
        <v>0</v>
      </c>
      <c r="G37" s="28"/>
      <c r="H37" s="28"/>
      <c r="I37" s="128">
        <v>0.20000000000000001</v>
      </c>
      <c r="J37" s="127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41</v>
      </c>
      <c r="F38" s="127">
        <f>ROUND((SUM(BH113:BH114) + SUM(BH134:BH228)),  2)</f>
        <v>0</v>
      </c>
      <c r="G38" s="28"/>
      <c r="H38" s="28"/>
      <c r="I38" s="128">
        <v>0.20000000000000001</v>
      </c>
      <c r="J38" s="127">
        <f>0</f>
        <v>0</v>
      </c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35" t="s">
        <v>42</v>
      </c>
      <c r="F39" s="124">
        <f>ROUND((SUM(BI113:BI114) + SUM(BI134:BI228)),  2)</f>
        <v>0</v>
      </c>
      <c r="G39" s="125"/>
      <c r="H39" s="125"/>
      <c r="I39" s="126">
        <v>0</v>
      </c>
      <c r="J39" s="124">
        <f>0</f>
        <v>0</v>
      </c>
      <c r="K39" s="28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2" customFormat="1" ht="25.44" customHeight="1">
      <c r="A41" s="28"/>
      <c r="B41" s="29"/>
      <c r="C41" s="129"/>
      <c r="D41" s="130" t="s">
        <v>43</v>
      </c>
      <c r="E41" s="75"/>
      <c r="F41" s="75"/>
      <c r="G41" s="131" t="s">
        <v>44</v>
      </c>
      <c r="H41" s="132" t="s">
        <v>45</v>
      </c>
      <c r="I41" s="75"/>
      <c r="J41" s="133">
        <f>SUM(J32:J39)</f>
        <v>845304.95000000007</v>
      </c>
      <c r="K41" s="134"/>
      <c r="L41" s="4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5" t="s">
        <v>49</v>
      </c>
      <c r="G61" s="52" t="s">
        <v>48</v>
      </c>
      <c r="H61" s="31"/>
      <c r="I61" s="31"/>
      <c r="J61" s="136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5" t="s">
        <v>49</v>
      </c>
      <c r="G76" s="52" t="s">
        <v>48</v>
      </c>
      <c r="H76" s="31"/>
      <c r="I76" s="31"/>
      <c r="J76" s="136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100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6" t="str">
        <f>E7</f>
        <v>Rekonštrukcia farmy Terezov - Objekt SO.27 - spojovacia chodba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96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30" customHeight="1">
      <c r="A87" s="28"/>
      <c r="B87" s="29"/>
      <c r="C87" s="28"/>
      <c r="D87" s="28"/>
      <c r="E87" s="61" t="str">
        <f>E9</f>
        <v>arch - Architektúra a statické konštrukcie, spevnená komunikácia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Kútniky</v>
      </c>
      <c r="G89" s="28"/>
      <c r="H89" s="28"/>
      <c r="I89" s="25" t="s">
        <v>19</v>
      </c>
      <c r="J89" s="63" t="str">
        <f>IF(J12="","",J12)</f>
        <v>12. 9. 2023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 xml:space="preserve">Poľnohospodárske družstvo Kútniky </v>
      </c>
      <c r="G91" s="28"/>
      <c r="H91" s="28"/>
      <c r="I91" s="25" t="s">
        <v>27</v>
      </c>
      <c r="J91" s="26" t="str">
        <f>E21</f>
        <v xml:space="preserve">Ing.arch. Žalman, CSc 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Rosoft s.r.o.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7" t="s">
        <v>101</v>
      </c>
      <c r="D94" s="129"/>
      <c r="E94" s="129"/>
      <c r="F94" s="129"/>
      <c r="G94" s="129"/>
      <c r="H94" s="129"/>
      <c r="I94" s="129"/>
      <c r="J94" s="138" t="s">
        <v>102</v>
      </c>
      <c r="K94" s="129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9" t="s">
        <v>103</v>
      </c>
      <c r="D96" s="28"/>
      <c r="E96" s="28"/>
      <c r="F96" s="28"/>
      <c r="G96" s="28"/>
      <c r="H96" s="28"/>
      <c r="I96" s="28"/>
      <c r="J96" s="90">
        <f>J134</f>
        <v>704420.79000000004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104</v>
      </c>
    </row>
    <row r="97" s="9" customFormat="1" ht="24.96" customHeight="1">
      <c r="A97" s="9"/>
      <c r="B97" s="140"/>
      <c r="C97" s="9"/>
      <c r="D97" s="141" t="s">
        <v>105</v>
      </c>
      <c r="E97" s="142"/>
      <c r="F97" s="142"/>
      <c r="G97" s="142"/>
      <c r="H97" s="142"/>
      <c r="I97" s="142"/>
      <c r="J97" s="143">
        <f>J135</f>
        <v>352943.40000000002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106</v>
      </c>
      <c r="E98" s="146"/>
      <c r="F98" s="146"/>
      <c r="G98" s="146"/>
      <c r="H98" s="146"/>
      <c r="I98" s="146"/>
      <c r="J98" s="147">
        <f>J136</f>
        <v>17697.349999999999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107</v>
      </c>
      <c r="E99" s="146"/>
      <c r="F99" s="146"/>
      <c r="G99" s="146"/>
      <c r="H99" s="146"/>
      <c r="I99" s="146"/>
      <c r="J99" s="147">
        <f>J146</f>
        <v>27979.099999999999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108</v>
      </c>
      <c r="E100" s="146"/>
      <c r="F100" s="146"/>
      <c r="G100" s="146"/>
      <c r="H100" s="146"/>
      <c r="I100" s="146"/>
      <c r="J100" s="147">
        <f>J153</f>
        <v>48520.790000000001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109</v>
      </c>
      <c r="E101" s="146"/>
      <c r="F101" s="146"/>
      <c r="G101" s="146"/>
      <c r="H101" s="146"/>
      <c r="I101" s="146"/>
      <c r="J101" s="147">
        <f>J162</f>
        <v>83978.160000000003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110</v>
      </c>
      <c r="E102" s="146"/>
      <c r="F102" s="146"/>
      <c r="G102" s="146"/>
      <c r="H102" s="146"/>
      <c r="I102" s="146"/>
      <c r="J102" s="147">
        <f>J164</f>
        <v>3481.3200000000002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111</v>
      </c>
      <c r="E103" s="146"/>
      <c r="F103" s="146"/>
      <c r="G103" s="146"/>
      <c r="H103" s="146"/>
      <c r="I103" s="146"/>
      <c r="J103" s="147">
        <f>J168</f>
        <v>106710.54000000001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112</v>
      </c>
      <c r="E104" s="146"/>
      <c r="F104" s="146"/>
      <c r="G104" s="146"/>
      <c r="H104" s="146"/>
      <c r="I104" s="146"/>
      <c r="J104" s="147">
        <f>J181</f>
        <v>22538.73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113</v>
      </c>
      <c r="E105" s="146"/>
      <c r="F105" s="146"/>
      <c r="G105" s="146"/>
      <c r="H105" s="146"/>
      <c r="I105" s="146"/>
      <c r="J105" s="147">
        <f>J188</f>
        <v>42037.410000000003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40"/>
      <c r="C106" s="9"/>
      <c r="D106" s="141" t="s">
        <v>114</v>
      </c>
      <c r="E106" s="142"/>
      <c r="F106" s="142"/>
      <c r="G106" s="142"/>
      <c r="H106" s="142"/>
      <c r="I106" s="142"/>
      <c r="J106" s="143">
        <f>J190</f>
        <v>351477.39000000001</v>
      </c>
      <c r="K106" s="9"/>
      <c r="L106" s="14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4"/>
      <c r="C107" s="10"/>
      <c r="D107" s="145" t="s">
        <v>115</v>
      </c>
      <c r="E107" s="146"/>
      <c r="F107" s="146"/>
      <c r="G107" s="146"/>
      <c r="H107" s="146"/>
      <c r="I107" s="146"/>
      <c r="J107" s="147">
        <f>J191</f>
        <v>29661.999999999996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116</v>
      </c>
      <c r="E108" s="146"/>
      <c r="F108" s="146"/>
      <c r="G108" s="146"/>
      <c r="H108" s="146"/>
      <c r="I108" s="146"/>
      <c r="J108" s="147">
        <f>J200</f>
        <v>27660.679999999997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117</v>
      </c>
      <c r="E109" s="146"/>
      <c r="F109" s="146"/>
      <c r="G109" s="146"/>
      <c r="H109" s="146"/>
      <c r="I109" s="146"/>
      <c r="J109" s="147">
        <f>J212</f>
        <v>293134.39000000001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118</v>
      </c>
      <c r="E110" s="146"/>
      <c r="F110" s="146"/>
      <c r="G110" s="146"/>
      <c r="H110" s="146"/>
      <c r="I110" s="146"/>
      <c r="J110" s="147">
        <f>J226</f>
        <v>1020.3200000000001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6.96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29.28" customHeight="1">
      <c r="A113" s="28"/>
      <c r="B113" s="29"/>
      <c r="C113" s="139" t="s">
        <v>119</v>
      </c>
      <c r="D113" s="28"/>
      <c r="E113" s="28"/>
      <c r="F113" s="28"/>
      <c r="G113" s="28"/>
      <c r="H113" s="28"/>
      <c r="I113" s="28"/>
      <c r="J113" s="148">
        <v>0</v>
      </c>
      <c r="K113" s="28"/>
      <c r="L113" s="49"/>
      <c r="N113" s="149" t="s">
        <v>37</v>
      </c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8" customHeight="1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29.28" customHeight="1">
      <c r="A115" s="28"/>
      <c r="B115" s="29"/>
      <c r="C115" s="150" t="s">
        <v>120</v>
      </c>
      <c r="D115" s="129"/>
      <c r="E115" s="129"/>
      <c r="F115" s="129"/>
      <c r="G115" s="129"/>
      <c r="H115" s="129"/>
      <c r="I115" s="129"/>
      <c r="J115" s="151">
        <f>ROUND(J96+J113,2)</f>
        <v>704420.79000000004</v>
      </c>
      <c r="K115" s="129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6.96" customHeight="1">
      <c r="A116" s="28"/>
      <c r="B116" s="54"/>
      <c r="C116" s="55"/>
      <c r="D116" s="55"/>
      <c r="E116" s="55"/>
      <c r="F116" s="55"/>
      <c r="G116" s="55"/>
      <c r="H116" s="55"/>
      <c r="I116" s="55"/>
      <c r="J116" s="55"/>
      <c r="K116" s="55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20" s="2" customFormat="1" ht="6.96" customHeight="1">
      <c r="A120" s="28"/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2" customFormat="1" ht="24.96" customHeight="1">
      <c r="A121" s="28"/>
      <c r="B121" s="29"/>
      <c r="C121" s="19" t="s">
        <v>121</v>
      </c>
      <c r="D121" s="28"/>
      <c r="E121" s="28"/>
      <c r="F121" s="28"/>
      <c r="G121" s="28"/>
      <c r="H121" s="28"/>
      <c r="I121" s="28"/>
      <c r="J121" s="28"/>
      <c r="K121" s="28"/>
      <c r="L121" s="49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="2" customFormat="1" ht="6.96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49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="2" customFormat="1" ht="12" customHeight="1">
      <c r="A123" s="28"/>
      <c r="B123" s="29"/>
      <c r="C123" s="25" t="s">
        <v>13</v>
      </c>
      <c r="D123" s="28"/>
      <c r="E123" s="28"/>
      <c r="F123" s="28"/>
      <c r="G123" s="28"/>
      <c r="H123" s="28"/>
      <c r="I123" s="28"/>
      <c r="J123" s="28"/>
      <c r="K123" s="28"/>
      <c r="L123" s="49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="2" customFormat="1" ht="16.5" customHeight="1">
      <c r="A124" s="28"/>
      <c r="B124" s="29"/>
      <c r="C124" s="28"/>
      <c r="D124" s="28"/>
      <c r="E124" s="116" t="str">
        <f>E7</f>
        <v>Rekonštrukcia farmy Terezov - Objekt SO.27 - spojovacia chodba</v>
      </c>
      <c r="F124" s="25"/>
      <c r="G124" s="25"/>
      <c r="H124" s="25"/>
      <c r="I124" s="28"/>
      <c r="J124" s="28"/>
      <c r="K124" s="28"/>
      <c r="L124" s="49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="2" customFormat="1" ht="12" customHeight="1">
      <c r="A125" s="28"/>
      <c r="B125" s="29"/>
      <c r="C125" s="25" t="s">
        <v>96</v>
      </c>
      <c r="D125" s="28"/>
      <c r="E125" s="28"/>
      <c r="F125" s="28"/>
      <c r="G125" s="28"/>
      <c r="H125" s="28"/>
      <c r="I125" s="28"/>
      <c r="J125" s="28"/>
      <c r="K125" s="28"/>
      <c r="L125" s="49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="2" customFormat="1" ht="30" customHeight="1">
      <c r="A126" s="28"/>
      <c r="B126" s="29"/>
      <c r="C126" s="28"/>
      <c r="D126" s="28"/>
      <c r="E126" s="61" t="str">
        <f>E9</f>
        <v>arch - Architektúra a statické konštrukcie, spevnená komunikácia</v>
      </c>
      <c r="F126" s="28"/>
      <c r="G126" s="28"/>
      <c r="H126" s="28"/>
      <c r="I126" s="28"/>
      <c r="J126" s="28"/>
      <c r="K126" s="28"/>
      <c r="L126" s="49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="2" customFormat="1" ht="6.96" customHeight="1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49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="2" customFormat="1" ht="12" customHeight="1">
      <c r="A128" s="28"/>
      <c r="B128" s="29"/>
      <c r="C128" s="25" t="s">
        <v>17</v>
      </c>
      <c r="D128" s="28"/>
      <c r="E128" s="28"/>
      <c r="F128" s="22" t="str">
        <f>F12</f>
        <v>Kútniky</v>
      </c>
      <c r="G128" s="28"/>
      <c r="H128" s="28"/>
      <c r="I128" s="25" t="s">
        <v>19</v>
      </c>
      <c r="J128" s="63" t="str">
        <f>IF(J12="","",J12)</f>
        <v>12. 9. 2023</v>
      </c>
      <c r="K128" s="28"/>
      <c r="L128" s="4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="2" customFormat="1" ht="6.96" customHeight="1">
      <c r="A129" s="28"/>
      <c r="B129" s="29"/>
      <c r="C129" s="28"/>
      <c r="D129" s="28"/>
      <c r="E129" s="28"/>
      <c r="F129" s="28"/>
      <c r="G129" s="28"/>
      <c r="H129" s="28"/>
      <c r="I129" s="28"/>
      <c r="J129" s="28"/>
      <c r="K129" s="28"/>
      <c r="L129" s="49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="2" customFormat="1" ht="25.65" customHeight="1">
      <c r="A130" s="28"/>
      <c r="B130" s="29"/>
      <c r="C130" s="25" t="s">
        <v>21</v>
      </c>
      <c r="D130" s="28"/>
      <c r="E130" s="28"/>
      <c r="F130" s="22" t="str">
        <f>E15</f>
        <v xml:space="preserve">Poľnohospodárske družstvo Kútniky </v>
      </c>
      <c r="G130" s="28"/>
      <c r="H130" s="28"/>
      <c r="I130" s="25" t="s">
        <v>27</v>
      </c>
      <c r="J130" s="26" t="str">
        <f>E21</f>
        <v xml:space="preserve">Ing.arch. Žalman, CSc </v>
      </c>
      <c r="K130" s="28"/>
      <c r="L130" s="49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="2" customFormat="1" ht="15.15" customHeight="1">
      <c r="A131" s="28"/>
      <c r="B131" s="29"/>
      <c r="C131" s="25" t="s">
        <v>25</v>
      </c>
      <c r="D131" s="28"/>
      <c r="E131" s="28"/>
      <c r="F131" s="22" t="str">
        <f>IF(E18="","",E18)</f>
        <v xml:space="preserve"> </v>
      </c>
      <c r="G131" s="28"/>
      <c r="H131" s="28"/>
      <c r="I131" s="25" t="s">
        <v>30</v>
      </c>
      <c r="J131" s="26" t="str">
        <f>E24</f>
        <v>Rosoft s.r.o.</v>
      </c>
      <c r="K131" s="28"/>
      <c r="L131" s="49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="2" customFormat="1" ht="10.32" customHeight="1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49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="11" customFormat="1" ht="29.28" customHeight="1">
      <c r="A133" s="152"/>
      <c r="B133" s="153"/>
      <c r="C133" s="154" t="s">
        <v>122</v>
      </c>
      <c r="D133" s="155" t="s">
        <v>58</v>
      </c>
      <c r="E133" s="155" t="s">
        <v>54</v>
      </c>
      <c r="F133" s="155" t="s">
        <v>55</v>
      </c>
      <c r="G133" s="155" t="s">
        <v>123</v>
      </c>
      <c r="H133" s="155" t="s">
        <v>124</v>
      </c>
      <c r="I133" s="155" t="s">
        <v>125</v>
      </c>
      <c r="J133" s="156" t="s">
        <v>102</v>
      </c>
      <c r="K133" s="157" t="s">
        <v>126</v>
      </c>
      <c r="L133" s="158"/>
      <c r="M133" s="80" t="s">
        <v>1</v>
      </c>
      <c r="N133" s="81" t="s">
        <v>37</v>
      </c>
      <c r="O133" s="81" t="s">
        <v>127</v>
      </c>
      <c r="P133" s="81" t="s">
        <v>128</v>
      </c>
      <c r="Q133" s="81" t="s">
        <v>129</v>
      </c>
      <c r="R133" s="81" t="s">
        <v>130</v>
      </c>
      <c r="S133" s="81" t="s">
        <v>131</v>
      </c>
      <c r="T133" s="82" t="s">
        <v>132</v>
      </c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</row>
    <row r="134" s="2" customFormat="1" ht="22.8" customHeight="1">
      <c r="A134" s="28"/>
      <c r="B134" s="29"/>
      <c r="C134" s="87" t="s">
        <v>98</v>
      </c>
      <c r="D134" s="28"/>
      <c r="E134" s="28"/>
      <c r="F134" s="28"/>
      <c r="G134" s="28"/>
      <c r="H134" s="28"/>
      <c r="I134" s="28"/>
      <c r="J134" s="159">
        <f>BK134</f>
        <v>704420.79000000004</v>
      </c>
      <c r="K134" s="28"/>
      <c r="L134" s="29"/>
      <c r="M134" s="83"/>
      <c r="N134" s="67"/>
      <c r="O134" s="84"/>
      <c r="P134" s="160">
        <f>P135+P190</f>
        <v>5609.0260789399999</v>
      </c>
      <c r="Q134" s="84"/>
      <c r="R134" s="160">
        <f>R135+R190</f>
        <v>573.60635199000001</v>
      </c>
      <c r="S134" s="84"/>
      <c r="T134" s="161">
        <f>T135+T190</f>
        <v>298.24058400000001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T134" s="15" t="s">
        <v>72</v>
      </c>
      <c r="AU134" s="15" t="s">
        <v>104</v>
      </c>
      <c r="BK134" s="162">
        <f>BK135+BK190</f>
        <v>704420.79000000004</v>
      </c>
    </row>
    <row r="135" s="12" customFormat="1" ht="25.92" customHeight="1">
      <c r="A135" s="12"/>
      <c r="B135" s="163"/>
      <c r="C135" s="12"/>
      <c r="D135" s="164" t="s">
        <v>72</v>
      </c>
      <c r="E135" s="165" t="s">
        <v>133</v>
      </c>
      <c r="F135" s="165" t="s">
        <v>134</v>
      </c>
      <c r="G135" s="12"/>
      <c r="H135" s="12"/>
      <c r="I135" s="12"/>
      <c r="J135" s="166">
        <f>BK135</f>
        <v>352943.40000000002</v>
      </c>
      <c r="K135" s="12"/>
      <c r="L135" s="163"/>
      <c r="M135" s="167"/>
      <c r="N135" s="168"/>
      <c r="O135" s="168"/>
      <c r="P135" s="169">
        <f>P136+P146+P153+P162+P164+P168+P181+P188</f>
        <v>5329.4506731399997</v>
      </c>
      <c r="Q135" s="168"/>
      <c r="R135" s="169">
        <f>R136+R146+R153+R162+R164+R168+R181+R188</f>
        <v>572.91400998999995</v>
      </c>
      <c r="S135" s="168"/>
      <c r="T135" s="170">
        <f>T136+T146+T153+T162+T164+T168+T181+T188</f>
        <v>298.19999999999999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4" t="s">
        <v>81</v>
      </c>
      <c r="AT135" s="171" t="s">
        <v>72</v>
      </c>
      <c r="AU135" s="171" t="s">
        <v>73</v>
      </c>
      <c r="AY135" s="164" t="s">
        <v>135</v>
      </c>
      <c r="BK135" s="172">
        <f>BK136+BK146+BK153+BK162+BK164+BK168+BK181+BK188</f>
        <v>352943.40000000002</v>
      </c>
    </row>
    <row r="136" s="12" customFormat="1" ht="22.8" customHeight="1">
      <c r="A136" s="12"/>
      <c r="B136" s="163"/>
      <c r="C136" s="12"/>
      <c r="D136" s="164" t="s">
        <v>72</v>
      </c>
      <c r="E136" s="173" t="s">
        <v>81</v>
      </c>
      <c r="F136" s="173" t="s">
        <v>136</v>
      </c>
      <c r="G136" s="12"/>
      <c r="H136" s="12"/>
      <c r="I136" s="12"/>
      <c r="J136" s="174">
        <f>BK136</f>
        <v>17697.349999999999</v>
      </c>
      <c r="K136" s="12"/>
      <c r="L136" s="163"/>
      <c r="M136" s="167"/>
      <c r="N136" s="168"/>
      <c r="O136" s="168"/>
      <c r="P136" s="169">
        <f>SUM(P137:P145)</f>
        <v>913.53904990000001</v>
      </c>
      <c r="Q136" s="168"/>
      <c r="R136" s="169">
        <f>SUM(R137:R145)</f>
        <v>0</v>
      </c>
      <c r="S136" s="168"/>
      <c r="T136" s="170">
        <f>SUM(T137:T145)</f>
        <v>298.19999999999999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4" t="s">
        <v>81</v>
      </c>
      <c r="AT136" s="171" t="s">
        <v>72</v>
      </c>
      <c r="AU136" s="171" t="s">
        <v>81</v>
      </c>
      <c r="AY136" s="164" t="s">
        <v>135</v>
      </c>
      <c r="BK136" s="172">
        <f>SUM(BK137:BK145)</f>
        <v>17697.349999999999</v>
      </c>
    </row>
    <row r="137" s="2" customFormat="1" ht="33" customHeight="1">
      <c r="A137" s="28"/>
      <c r="B137" s="175"/>
      <c r="C137" s="176" t="s">
        <v>81</v>
      </c>
      <c r="D137" s="176" t="s">
        <v>137</v>
      </c>
      <c r="E137" s="177" t="s">
        <v>138</v>
      </c>
      <c r="F137" s="178" t="s">
        <v>139</v>
      </c>
      <c r="G137" s="179" t="s">
        <v>140</v>
      </c>
      <c r="H137" s="180">
        <v>596.39999999999998</v>
      </c>
      <c r="I137" s="181">
        <v>7.3899999999999997</v>
      </c>
      <c r="J137" s="181">
        <f>ROUND(I137*H137,2)</f>
        <v>4407.3999999999996</v>
      </c>
      <c r="K137" s="182"/>
      <c r="L137" s="29"/>
      <c r="M137" s="183" t="s">
        <v>1</v>
      </c>
      <c r="N137" s="184" t="s">
        <v>39</v>
      </c>
      <c r="O137" s="185">
        <v>0.187</v>
      </c>
      <c r="P137" s="185">
        <f>O137*H137</f>
        <v>111.52679999999999</v>
      </c>
      <c r="Q137" s="185">
        <v>0</v>
      </c>
      <c r="R137" s="185">
        <f>Q137*H137</f>
        <v>0</v>
      </c>
      <c r="S137" s="185">
        <v>0.5</v>
      </c>
      <c r="T137" s="186">
        <f>S137*H137</f>
        <v>298.19999999999999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87" t="s">
        <v>141</v>
      </c>
      <c r="AT137" s="187" t="s">
        <v>137</v>
      </c>
      <c r="AU137" s="187" t="s">
        <v>142</v>
      </c>
      <c r="AY137" s="15" t="s">
        <v>135</v>
      </c>
      <c r="BE137" s="188">
        <f>IF(N137="základná",J137,0)</f>
        <v>0</v>
      </c>
      <c r="BF137" s="188">
        <f>IF(N137="znížená",J137,0)</f>
        <v>4407.3999999999996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142</v>
      </c>
      <c r="BK137" s="188">
        <f>ROUND(I137*H137,2)</f>
        <v>4407.3999999999996</v>
      </c>
      <c r="BL137" s="15" t="s">
        <v>141</v>
      </c>
      <c r="BM137" s="187" t="s">
        <v>143</v>
      </c>
    </row>
    <row r="138" s="2" customFormat="1" ht="16.5" customHeight="1">
      <c r="A138" s="28"/>
      <c r="B138" s="175"/>
      <c r="C138" s="176" t="s">
        <v>142</v>
      </c>
      <c r="D138" s="176" t="s">
        <v>137</v>
      </c>
      <c r="E138" s="177" t="s">
        <v>144</v>
      </c>
      <c r="F138" s="178" t="s">
        <v>145</v>
      </c>
      <c r="G138" s="179" t="s">
        <v>146</v>
      </c>
      <c r="H138" s="180">
        <v>131.208</v>
      </c>
      <c r="I138" s="181">
        <v>59.280000000000001</v>
      </c>
      <c r="J138" s="181">
        <f>ROUND(I138*H138,2)</f>
        <v>7778.0100000000002</v>
      </c>
      <c r="K138" s="182"/>
      <c r="L138" s="29"/>
      <c r="M138" s="183" t="s">
        <v>1</v>
      </c>
      <c r="N138" s="184" t="s">
        <v>39</v>
      </c>
      <c r="O138" s="185">
        <v>4.1980000000000004</v>
      </c>
      <c r="P138" s="185">
        <f>O138*H138</f>
        <v>550.81118400000003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87" t="s">
        <v>141</v>
      </c>
      <c r="AT138" s="187" t="s">
        <v>137</v>
      </c>
      <c r="AU138" s="187" t="s">
        <v>142</v>
      </c>
      <c r="AY138" s="15" t="s">
        <v>135</v>
      </c>
      <c r="BE138" s="188">
        <f>IF(N138="základná",J138,0)</f>
        <v>0</v>
      </c>
      <c r="BF138" s="188">
        <f>IF(N138="znížená",J138,0)</f>
        <v>7778.0100000000002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142</v>
      </c>
      <c r="BK138" s="188">
        <f>ROUND(I138*H138,2)</f>
        <v>7778.0100000000002</v>
      </c>
      <c r="BL138" s="15" t="s">
        <v>141</v>
      </c>
      <c r="BM138" s="187" t="s">
        <v>147</v>
      </c>
    </row>
    <row r="139" s="2" customFormat="1" ht="24.15" customHeight="1">
      <c r="A139" s="28"/>
      <c r="B139" s="175"/>
      <c r="C139" s="176" t="s">
        <v>148</v>
      </c>
      <c r="D139" s="176" t="s">
        <v>137</v>
      </c>
      <c r="E139" s="177" t="s">
        <v>149</v>
      </c>
      <c r="F139" s="178" t="s">
        <v>150</v>
      </c>
      <c r="G139" s="179" t="s">
        <v>146</v>
      </c>
      <c r="H139" s="180">
        <v>103.575</v>
      </c>
      <c r="I139" s="181">
        <v>8.1300000000000008</v>
      </c>
      <c r="J139" s="181">
        <f>ROUND(I139*H139,2)</f>
        <v>842.05999999999995</v>
      </c>
      <c r="K139" s="182"/>
      <c r="L139" s="29"/>
      <c r="M139" s="183" t="s">
        <v>1</v>
      </c>
      <c r="N139" s="184" t="s">
        <v>39</v>
      </c>
      <c r="O139" s="185">
        <v>0.46000000000000002</v>
      </c>
      <c r="P139" s="185">
        <f>O139*H139</f>
        <v>47.644500000000001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87" t="s">
        <v>141</v>
      </c>
      <c r="AT139" s="187" t="s">
        <v>137</v>
      </c>
      <c r="AU139" s="187" t="s">
        <v>142</v>
      </c>
      <c r="AY139" s="15" t="s">
        <v>135</v>
      </c>
      <c r="BE139" s="188">
        <f>IF(N139="základná",J139,0)</f>
        <v>0</v>
      </c>
      <c r="BF139" s="188">
        <f>IF(N139="znížená",J139,0)</f>
        <v>842.05999999999995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142</v>
      </c>
      <c r="BK139" s="188">
        <f>ROUND(I139*H139,2)</f>
        <v>842.05999999999995</v>
      </c>
      <c r="BL139" s="15" t="s">
        <v>141</v>
      </c>
      <c r="BM139" s="187" t="s">
        <v>141</v>
      </c>
    </row>
    <row r="140" s="2" customFormat="1" ht="16.5" customHeight="1">
      <c r="A140" s="28"/>
      <c r="B140" s="175"/>
      <c r="C140" s="176" t="s">
        <v>141</v>
      </c>
      <c r="D140" s="176" t="s">
        <v>137</v>
      </c>
      <c r="E140" s="177" t="s">
        <v>151</v>
      </c>
      <c r="F140" s="178" t="s">
        <v>152</v>
      </c>
      <c r="G140" s="179" t="s">
        <v>146</v>
      </c>
      <c r="H140" s="180">
        <v>51.787999999999997</v>
      </c>
      <c r="I140" s="181">
        <v>1.24</v>
      </c>
      <c r="J140" s="181">
        <f>ROUND(I140*H140,2)</f>
        <v>64.219999999999999</v>
      </c>
      <c r="K140" s="182"/>
      <c r="L140" s="29"/>
      <c r="M140" s="183" t="s">
        <v>1</v>
      </c>
      <c r="N140" s="184" t="s">
        <v>39</v>
      </c>
      <c r="O140" s="185">
        <v>0.056000000000000001</v>
      </c>
      <c r="P140" s="185">
        <f>O140*H140</f>
        <v>2.900128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87" t="s">
        <v>141</v>
      </c>
      <c r="AT140" s="187" t="s">
        <v>137</v>
      </c>
      <c r="AU140" s="187" t="s">
        <v>142</v>
      </c>
      <c r="AY140" s="15" t="s">
        <v>135</v>
      </c>
      <c r="BE140" s="188">
        <f>IF(N140="základná",J140,0)</f>
        <v>0</v>
      </c>
      <c r="BF140" s="188">
        <f>IF(N140="znížená",J140,0)</f>
        <v>64.219999999999999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142</v>
      </c>
      <c r="BK140" s="188">
        <f>ROUND(I140*H140,2)</f>
        <v>64.219999999999999</v>
      </c>
      <c r="BL140" s="15" t="s">
        <v>141</v>
      </c>
      <c r="BM140" s="187" t="s">
        <v>153</v>
      </c>
    </row>
    <row r="141" s="2" customFormat="1" ht="21.75" customHeight="1">
      <c r="A141" s="28"/>
      <c r="B141" s="175"/>
      <c r="C141" s="176" t="s">
        <v>154</v>
      </c>
      <c r="D141" s="176" t="s">
        <v>137</v>
      </c>
      <c r="E141" s="177" t="s">
        <v>155</v>
      </c>
      <c r="F141" s="178" t="s">
        <v>156</v>
      </c>
      <c r="G141" s="179" t="s">
        <v>146</v>
      </c>
      <c r="H141" s="180">
        <v>121.066</v>
      </c>
      <c r="I141" s="181">
        <v>20.68</v>
      </c>
      <c r="J141" s="181">
        <f>ROUND(I141*H141,2)</f>
        <v>2503.6399999999999</v>
      </c>
      <c r="K141" s="182"/>
      <c r="L141" s="29"/>
      <c r="M141" s="183" t="s">
        <v>1</v>
      </c>
      <c r="N141" s="184" t="s">
        <v>39</v>
      </c>
      <c r="O141" s="185">
        <v>1.3009999999999999</v>
      </c>
      <c r="P141" s="185">
        <f>O141*H141</f>
        <v>157.506866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87" t="s">
        <v>141</v>
      </c>
      <c r="AT141" s="187" t="s">
        <v>137</v>
      </c>
      <c r="AU141" s="187" t="s">
        <v>142</v>
      </c>
      <c r="AY141" s="15" t="s">
        <v>135</v>
      </c>
      <c r="BE141" s="188">
        <f>IF(N141="základná",J141,0)</f>
        <v>0</v>
      </c>
      <c r="BF141" s="188">
        <f>IF(N141="znížená",J141,0)</f>
        <v>2503.6399999999999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142</v>
      </c>
      <c r="BK141" s="188">
        <f>ROUND(I141*H141,2)</f>
        <v>2503.6399999999999</v>
      </c>
      <c r="BL141" s="15" t="s">
        <v>141</v>
      </c>
      <c r="BM141" s="187" t="s">
        <v>157</v>
      </c>
    </row>
    <row r="142" s="2" customFormat="1" ht="21.75" customHeight="1">
      <c r="A142" s="28"/>
      <c r="B142" s="175"/>
      <c r="C142" s="176" t="s">
        <v>153</v>
      </c>
      <c r="D142" s="176" t="s">
        <v>137</v>
      </c>
      <c r="E142" s="177" t="s">
        <v>158</v>
      </c>
      <c r="F142" s="178" t="s">
        <v>159</v>
      </c>
      <c r="G142" s="179" t="s">
        <v>146</v>
      </c>
      <c r="H142" s="180">
        <v>60.533000000000001</v>
      </c>
      <c r="I142" s="181">
        <v>10.960000000000001</v>
      </c>
      <c r="J142" s="181">
        <f>ROUND(I142*H142,2)</f>
        <v>663.44000000000005</v>
      </c>
      <c r="K142" s="182"/>
      <c r="L142" s="29"/>
      <c r="M142" s="183" t="s">
        <v>1</v>
      </c>
      <c r="N142" s="184" t="s">
        <v>39</v>
      </c>
      <c r="O142" s="185">
        <v>0.61299999999999999</v>
      </c>
      <c r="P142" s="185">
        <f>O142*H142</f>
        <v>37.106729000000001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87" t="s">
        <v>141</v>
      </c>
      <c r="AT142" s="187" t="s">
        <v>137</v>
      </c>
      <c r="AU142" s="187" t="s">
        <v>142</v>
      </c>
      <c r="AY142" s="15" t="s">
        <v>135</v>
      </c>
      <c r="BE142" s="188">
        <f>IF(N142="základná",J142,0)</f>
        <v>0</v>
      </c>
      <c r="BF142" s="188">
        <f>IF(N142="znížená",J142,0)</f>
        <v>663.44000000000005</v>
      </c>
      <c r="BG142" s="188">
        <f>IF(N142="zákl. prenesená",J142,0)</f>
        <v>0</v>
      </c>
      <c r="BH142" s="188">
        <f>IF(N142="zníž. prenesená",J142,0)</f>
        <v>0</v>
      </c>
      <c r="BI142" s="188">
        <f>IF(N142="nulová",J142,0)</f>
        <v>0</v>
      </c>
      <c r="BJ142" s="15" t="s">
        <v>142</v>
      </c>
      <c r="BK142" s="188">
        <f>ROUND(I142*H142,2)</f>
        <v>663.44000000000005</v>
      </c>
      <c r="BL142" s="15" t="s">
        <v>141</v>
      </c>
      <c r="BM142" s="187" t="s">
        <v>160</v>
      </c>
    </row>
    <row r="143" s="2" customFormat="1" ht="24.15" customHeight="1">
      <c r="A143" s="28"/>
      <c r="B143" s="175"/>
      <c r="C143" s="176" t="s">
        <v>161</v>
      </c>
      <c r="D143" s="176" t="s">
        <v>137</v>
      </c>
      <c r="E143" s="177" t="s">
        <v>162</v>
      </c>
      <c r="F143" s="178" t="s">
        <v>163</v>
      </c>
      <c r="G143" s="179" t="s">
        <v>146</v>
      </c>
      <c r="H143" s="180">
        <v>224.64099999999999</v>
      </c>
      <c r="I143" s="181">
        <v>2.0600000000000001</v>
      </c>
      <c r="J143" s="181">
        <f>ROUND(I143*H143,2)</f>
        <v>462.75999999999999</v>
      </c>
      <c r="K143" s="182"/>
      <c r="L143" s="29"/>
      <c r="M143" s="183" t="s">
        <v>1</v>
      </c>
      <c r="N143" s="184" t="s">
        <v>39</v>
      </c>
      <c r="O143" s="185">
        <v>0.0269</v>
      </c>
      <c r="P143" s="185">
        <f>O143*H143</f>
        <v>6.0428429000000001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87" t="s">
        <v>141</v>
      </c>
      <c r="AT143" s="187" t="s">
        <v>137</v>
      </c>
      <c r="AU143" s="187" t="s">
        <v>142</v>
      </c>
      <c r="AY143" s="15" t="s">
        <v>135</v>
      </c>
      <c r="BE143" s="188">
        <f>IF(N143="základná",J143,0)</f>
        <v>0</v>
      </c>
      <c r="BF143" s="188">
        <f>IF(N143="znížená",J143,0)</f>
        <v>462.75999999999999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142</v>
      </c>
      <c r="BK143" s="188">
        <f>ROUND(I143*H143,2)</f>
        <v>462.75999999999999</v>
      </c>
      <c r="BL143" s="15" t="s">
        <v>141</v>
      </c>
      <c r="BM143" s="187" t="s">
        <v>164</v>
      </c>
    </row>
    <row r="144" s="2" customFormat="1" ht="16.5" customHeight="1">
      <c r="A144" s="28"/>
      <c r="B144" s="175"/>
      <c r="C144" s="176" t="s">
        <v>157</v>
      </c>
      <c r="D144" s="176" t="s">
        <v>137</v>
      </c>
      <c r="E144" s="177" t="s">
        <v>165</v>
      </c>
      <c r="F144" s="178" t="s">
        <v>166</v>
      </c>
      <c r="G144" s="179" t="s">
        <v>146</v>
      </c>
      <c r="H144" s="180">
        <v>224.64099999999999</v>
      </c>
      <c r="I144" s="181">
        <v>0.81000000000000005</v>
      </c>
      <c r="J144" s="181">
        <f>ROUND(I144*H144,2)</f>
        <v>181.96000000000001</v>
      </c>
      <c r="K144" s="182"/>
      <c r="L144" s="29"/>
      <c r="M144" s="183" t="s">
        <v>1</v>
      </c>
      <c r="N144" s="184" t="s">
        <v>39</v>
      </c>
      <c r="O144" s="185">
        <v>0</v>
      </c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87" t="s">
        <v>141</v>
      </c>
      <c r="AT144" s="187" t="s">
        <v>137</v>
      </c>
      <c r="AU144" s="187" t="s">
        <v>142</v>
      </c>
      <c r="AY144" s="15" t="s">
        <v>135</v>
      </c>
      <c r="BE144" s="188">
        <f>IF(N144="základná",J144,0)</f>
        <v>0</v>
      </c>
      <c r="BF144" s="188">
        <f>IF(N144="znížená",J144,0)</f>
        <v>181.96000000000001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142</v>
      </c>
      <c r="BK144" s="188">
        <f>ROUND(I144*H144,2)</f>
        <v>181.96000000000001</v>
      </c>
      <c r="BL144" s="15" t="s">
        <v>141</v>
      </c>
      <c r="BM144" s="187" t="s">
        <v>167</v>
      </c>
    </row>
    <row r="145" s="2" customFormat="1" ht="16.5" customHeight="1">
      <c r="A145" s="28"/>
      <c r="B145" s="175"/>
      <c r="C145" s="176" t="s">
        <v>168</v>
      </c>
      <c r="D145" s="176" t="s">
        <v>137</v>
      </c>
      <c r="E145" s="177" t="s">
        <v>169</v>
      </c>
      <c r="F145" s="178" t="s">
        <v>170</v>
      </c>
      <c r="G145" s="179" t="s">
        <v>140</v>
      </c>
      <c r="H145" s="180">
        <v>786</v>
      </c>
      <c r="I145" s="181">
        <v>1.01</v>
      </c>
      <c r="J145" s="181">
        <f>ROUND(I145*H145,2)</f>
        <v>793.86000000000001</v>
      </c>
      <c r="K145" s="182"/>
      <c r="L145" s="29"/>
      <c r="M145" s="183" t="s">
        <v>1</v>
      </c>
      <c r="N145" s="184" t="s">
        <v>39</v>
      </c>
      <c r="O145" s="185">
        <v>0</v>
      </c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87" t="s">
        <v>141</v>
      </c>
      <c r="AT145" s="187" t="s">
        <v>137</v>
      </c>
      <c r="AU145" s="187" t="s">
        <v>142</v>
      </c>
      <c r="AY145" s="15" t="s">
        <v>135</v>
      </c>
      <c r="BE145" s="188">
        <f>IF(N145="základná",J145,0)</f>
        <v>0</v>
      </c>
      <c r="BF145" s="188">
        <f>IF(N145="znížená",J145,0)</f>
        <v>793.86000000000001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142</v>
      </c>
      <c r="BK145" s="188">
        <f>ROUND(I145*H145,2)</f>
        <v>793.86000000000001</v>
      </c>
      <c r="BL145" s="15" t="s">
        <v>141</v>
      </c>
      <c r="BM145" s="187" t="s">
        <v>171</v>
      </c>
    </row>
    <row r="146" s="12" customFormat="1" ht="22.8" customHeight="1">
      <c r="A146" s="12"/>
      <c r="B146" s="163"/>
      <c r="C146" s="12"/>
      <c r="D146" s="164" t="s">
        <v>72</v>
      </c>
      <c r="E146" s="173" t="s">
        <v>142</v>
      </c>
      <c r="F146" s="173" t="s">
        <v>172</v>
      </c>
      <c r="G146" s="12"/>
      <c r="H146" s="12"/>
      <c r="I146" s="12"/>
      <c r="J146" s="174">
        <f>BK146</f>
        <v>27979.099999999999</v>
      </c>
      <c r="K146" s="12"/>
      <c r="L146" s="163"/>
      <c r="M146" s="167"/>
      <c r="N146" s="168"/>
      <c r="O146" s="168"/>
      <c r="P146" s="169">
        <f>SUM(P147:P152)</f>
        <v>63.24362335</v>
      </c>
      <c r="Q146" s="168"/>
      <c r="R146" s="169">
        <f>SUM(R147:R152)</f>
        <v>251.13930963999997</v>
      </c>
      <c r="S146" s="168"/>
      <c r="T146" s="170">
        <f>SUM(T147:T152)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4" t="s">
        <v>81</v>
      </c>
      <c r="AT146" s="171" t="s">
        <v>72</v>
      </c>
      <c r="AU146" s="171" t="s">
        <v>81</v>
      </c>
      <c r="AY146" s="164" t="s">
        <v>135</v>
      </c>
      <c r="BK146" s="172">
        <f>SUM(BK147:BK152)</f>
        <v>27979.099999999999</v>
      </c>
    </row>
    <row r="147" s="2" customFormat="1" ht="21.75" customHeight="1">
      <c r="A147" s="28"/>
      <c r="B147" s="175"/>
      <c r="C147" s="176" t="s">
        <v>160</v>
      </c>
      <c r="D147" s="176" t="s">
        <v>137</v>
      </c>
      <c r="E147" s="177" t="s">
        <v>173</v>
      </c>
      <c r="F147" s="178" t="s">
        <v>174</v>
      </c>
      <c r="G147" s="179" t="s">
        <v>140</v>
      </c>
      <c r="H147" s="180">
        <v>786</v>
      </c>
      <c r="I147" s="181">
        <v>4.0300000000000002</v>
      </c>
      <c r="J147" s="181">
        <f>ROUND(I147*H147,2)</f>
        <v>3167.5799999999999</v>
      </c>
      <c r="K147" s="182"/>
      <c r="L147" s="29"/>
      <c r="M147" s="183" t="s">
        <v>1</v>
      </c>
      <c r="N147" s="184" t="s">
        <v>39</v>
      </c>
      <c r="O147" s="185">
        <v>0</v>
      </c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87" t="s">
        <v>141</v>
      </c>
      <c r="AT147" s="187" t="s">
        <v>137</v>
      </c>
      <c r="AU147" s="187" t="s">
        <v>142</v>
      </c>
      <c r="AY147" s="15" t="s">
        <v>135</v>
      </c>
      <c r="BE147" s="188">
        <f>IF(N147="základná",J147,0)</f>
        <v>0</v>
      </c>
      <c r="BF147" s="188">
        <f>IF(N147="znížená",J147,0)</f>
        <v>3167.5799999999999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142</v>
      </c>
      <c r="BK147" s="188">
        <f>ROUND(I147*H147,2)</f>
        <v>3167.5799999999999</v>
      </c>
      <c r="BL147" s="15" t="s">
        <v>141</v>
      </c>
      <c r="BM147" s="187" t="s">
        <v>175</v>
      </c>
    </row>
    <row r="148" s="2" customFormat="1" ht="24.15" customHeight="1">
      <c r="A148" s="28"/>
      <c r="B148" s="175"/>
      <c r="C148" s="176" t="s">
        <v>176</v>
      </c>
      <c r="D148" s="176" t="s">
        <v>137</v>
      </c>
      <c r="E148" s="177" t="s">
        <v>177</v>
      </c>
      <c r="F148" s="178" t="s">
        <v>178</v>
      </c>
      <c r="G148" s="179" t="s">
        <v>179</v>
      </c>
      <c r="H148" s="180">
        <v>1</v>
      </c>
      <c r="I148" s="181">
        <v>3980</v>
      </c>
      <c r="J148" s="181">
        <f>ROUND(I148*H148,2)</f>
        <v>3980</v>
      </c>
      <c r="K148" s="182"/>
      <c r="L148" s="29"/>
      <c r="M148" s="183" t="s">
        <v>1</v>
      </c>
      <c r="N148" s="184" t="s">
        <v>39</v>
      </c>
      <c r="O148" s="185">
        <v>0</v>
      </c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87" t="s">
        <v>141</v>
      </c>
      <c r="AT148" s="187" t="s">
        <v>137</v>
      </c>
      <c r="AU148" s="187" t="s">
        <v>142</v>
      </c>
      <c r="AY148" s="15" t="s">
        <v>135</v>
      </c>
      <c r="BE148" s="188">
        <f>IF(N148="základná",J148,0)</f>
        <v>0</v>
      </c>
      <c r="BF148" s="188">
        <f>IF(N148="znížená",J148,0)</f>
        <v>3980</v>
      </c>
      <c r="BG148" s="188">
        <f>IF(N148="zákl. prenesená",J148,0)</f>
        <v>0</v>
      </c>
      <c r="BH148" s="188">
        <f>IF(N148="zníž. prenesená",J148,0)</f>
        <v>0</v>
      </c>
      <c r="BI148" s="188">
        <f>IF(N148="nulová",J148,0)</f>
        <v>0</v>
      </c>
      <c r="BJ148" s="15" t="s">
        <v>142</v>
      </c>
      <c r="BK148" s="188">
        <f>ROUND(I148*H148,2)</f>
        <v>3980</v>
      </c>
      <c r="BL148" s="15" t="s">
        <v>141</v>
      </c>
      <c r="BM148" s="187" t="s">
        <v>180</v>
      </c>
    </row>
    <row r="149" s="2" customFormat="1" ht="24.15" customHeight="1">
      <c r="A149" s="28"/>
      <c r="B149" s="175"/>
      <c r="C149" s="176" t="s">
        <v>164</v>
      </c>
      <c r="D149" s="176" t="s">
        <v>137</v>
      </c>
      <c r="E149" s="177" t="s">
        <v>181</v>
      </c>
      <c r="F149" s="178" t="s">
        <v>182</v>
      </c>
      <c r="G149" s="179" t="s">
        <v>146</v>
      </c>
      <c r="H149" s="180">
        <v>147.56399999999999</v>
      </c>
      <c r="I149" s="181">
        <v>54.789999999999999</v>
      </c>
      <c r="J149" s="181">
        <f>ROUND(I149*H149,2)</f>
        <v>8085.0299999999997</v>
      </c>
      <c r="K149" s="182"/>
      <c r="L149" s="29"/>
      <c r="M149" s="183" t="s">
        <v>1</v>
      </c>
      <c r="N149" s="184" t="s">
        <v>39</v>
      </c>
      <c r="O149" s="185">
        <v>0</v>
      </c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87" t="s">
        <v>141</v>
      </c>
      <c r="AT149" s="187" t="s">
        <v>137</v>
      </c>
      <c r="AU149" s="187" t="s">
        <v>142</v>
      </c>
      <c r="AY149" s="15" t="s">
        <v>135</v>
      </c>
      <c r="BE149" s="188">
        <f>IF(N149="základná",J149,0)</f>
        <v>0</v>
      </c>
      <c r="BF149" s="188">
        <f>IF(N149="znížená",J149,0)</f>
        <v>8085.0299999999997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142</v>
      </c>
      <c r="BK149" s="188">
        <f>ROUND(I149*H149,2)</f>
        <v>8085.0299999999997</v>
      </c>
      <c r="BL149" s="15" t="s">
        <v>141</v>
      </c>
      <c r="BM149" s="187" t="s">
        <v>183</v>
      </c>
    </row>
    <row r="150" s="2" customFormat="1" ht="16.5" customHeight="1">
      <c r="A150" s="28"/>
      <c r="B150" s="175"/>
      <c r="C150" s="176" t="s">
        <v>184</v>
      </c>
      <c r="D150" s="176" t="s">
        <v>137</v>
      </c>
      <c r="E150" s="177" t="s">
        <v>185</v>
      </c>
      <c r="F150" s="178" t="s">
        <v>186</v>
      </c>
      <c r="G150" s="179" t="s">
        <v>146</v>
      </c>
      <c r="H150" s="180">
        <v>103.95699999999999</v>
      </c>
      <c r="I150" s="181">
        <v>121.51000000000001</v>
      </c>
      <c r="J150" s="181">
        <f>ROUND(I150*H150,2)</f>
        <v>12631.82</v>
      </c>
      <c r="K150" s="182"/>
      <c r="L150" s="29"/>
      <c r="M150" s="183" t="s">
        <v>1</v>
      </c>
      <c r="N150" s="184" t="s">
        <v>39</v>
      </c>
      <c r="O150" s="185">
        <v>0.58055000000000001</v>
      </c>
      <c r="P150" s="185">
        <f>O150*H150</f>
        <v>60.352236349999998</v>
      </c>
      <c r="Q150" s="185">
        <v>2.4157199999999999</v>
      </c>
      <c r="R150" s="185">
        <f>Q150*H150</f>
        <v>251.13100403999997</v>
      </c>
      <c r="S150" s="185">
        <v>0</v>
      </c>
      <c r="T150" s="186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87" t="s">
        <v>141</v>
      </c>
      <c r="AT150" s="187" t="s">
        <v>137</v>
      </c>
      <c r="AU150" s="187" t="s">
        <v>142</v>
      </c>
      <c r="AY150" s="15" t="s">
        <v>135</v>
      </c>
      <c r="BE150" s="188">
        <f>IF(N150="základná",J150,0)</f>
        <v>0</v>
      </c>
      <c r="BF150" s="188">
        <f>IF(N150="znížená",J150,0)</f>
        <v>12631.82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142</v>
      </c>
      <c r="BK150" s="188">
        <f>ROUND(I150*H150,2)</f>
        <v>12631.82</v>
      </c>
      <c r="BL150" s="15" t="s">
        <v>141</v>
      </c>
      <c r="BM150" s="187" t="s">
        <v>187</v>
      </c>
    </row>
    <row r="151" s="2" customFormat="1" ht="16.5" customHeight="1">
      <c r="A151" s="28"/>
      <c r="B151" s="175"/>
      <c r="C151" s="176" t="s">
        <v>188</v>
      </c>
      <c r="D151" s="176" t="s">
        <v>137</v>
      </c>
      <c r="E151" s="177" t="s">
        <v>189</v>
      </c>
      <c r="F151" s="178" t="s">
        <v>190</v>
      </c>
      <c r="G151" s="179" t="s">
        <v>140</v>
      </c>
      <c r="H151" s="180">
        <v>5.1909999999999998</v>
      </c>
      <c r="I151" s="181">
        <v>18.52</v>
      </c>
      <c r="J151" s="181">
        <f>ROUND(I151*H151,2)</f>
        <v>96.140000000000001</v>
      </c>
      <c r="K151" s="182"/>
      <c r="L151" s="29"/>
      <c r="M151" s="183" t="s">
        <v>1</v>
      </c>
      <c r="N151" s="184" t="s">
        <v>39</v>
      </c>
      <c r="O151" s="185">
        <v>0.35799999999999998</v>
      </c>
      <c r="P151" s="185">
        <f>O151*H151</f>
        <v>1.8583779999999999</v>
      </c>
      <c r="Q151" s="185">
        <v>0.0016000000000000001</v>
      </c>
      <c r="R151" s="185">
        <f>Q151*H151</f>
        <v>0.0083055999999999998</v>
      </c>
      <c r="S151" s="185">
        <v>0</v>
      </c>
      <c r="T151" s="18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87" t="s">
        <v>141</v>
      </c>
      <c r="AT151" s="187" t="s">
        <v>137</v>
      </c>
      <c r="AU151" s="187" t="s">
        <v>142</v>
      </c>
      <c r="AY151" s="15" t="s">
        <v>135</v>
      </c>
      <c r="BE151" s="188">
        <f>IF(N151="základná",J151,0)</f>
        <v>0</v>
      </c>
      <c r="BF151" s="188">
        <f>IF(N151="znížená",J151,0)</f>
        <v>96.140000000000001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142</v>
      </c>
      <c r="BK151" s="188">
        <f>ROUND(I151*H151,2)</f>
        <v>96.140000000000001</v>
      </c>
      <c r="BL151" s="15" t="s">
        <v>141</v>
      </c>
      <c r="BM151" s="187" t="s">
        <v>191</v>
      </c>
    </row>
    <row r="152" s="2" customFormat="1" ht="16.5" customHeight="1">
      <c r="A152" s="28"/>
      <c r="B152" s="175"/>
      <c r="C152" s="176" t="s">
        <v>192</v>
      </c>
      <c r="D152" s="176" t="s">
        <v>137</v>
      </c>
      <c r="E152" s="177" t="s">
        <v>193</v>
      </c>
      <c r="F152" s="178" t="s">
        <v>194</v>
      </c>
      <c r="G152" s="179" t="s">
        <v>140</v>
      </c>
      <c r="H152" s="180">
        <v>5.1909999999999998</v>
      </c>
      <c r="I152" s="181">
        <v>3.5699999999999998</v>
      </c>
      <c r="J152" s="181">
        <f>ROUND(I152*H152,2)</f>
        <v>18.530000000000001</v>
      </c>
      <c r="K152" s="182"/>
      <c r="L152" s="29"/>
      <c r="M152" s="183" t="s">
        <v>1</v>
      </c>
      <c r="N152" s="184" t="s">
        <v>39</v>
      </c>
      <c r="O152" s="185">
        <v>0.19900000000000001</v>
      </c>
      <c r="P152" s="185">
        <f>O152*H152</f>
        <v>1.0330090000000001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87" t="s">
        <v>141</v>
      </c>
      <c r="AT152" s="187" t="s">
        <v>137</v>
      </c>
      <c r="AU152" s="187" t="s">
        <v>142</v>
      </c>
      <c r="AY152" s="15" t="s">
        <v>135</v>
      </c>
      <c r="BE152" s="188">
        <f>IF(N152="základná",J152,0)</f>
        <v>0</v>
      </c>
      <c r="BF152" s="188">
        <f>IF(N152="znížená",J152,0)</f>
        <v>18.530000000000001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142</v>
      </c>
      <c r="BK152" s="188">
        <f>ROUND(I152*H152,2)</f>
        <v>18.530000000000001</v>
      </c>
      <c r="BL152" s="15" t="s">
        <v>141</v>
      </c>
      <c r="BM152" s="187" t="s">
        <v>195</v>
      </c>
    </row>
    <row r="153" s="12" customFormat="1" ht="22.8" customHeight="1">
      <c r="A153" s="12"/>
      <c r="B153" s="163"/>
      <c r="C153" s="12"/>
      <c r="D153" s="164" t="s">
        <v>72</v>
      </c>
      <c r="E153" s="173" t="s">
        <v>148</v>
      </c>
      <c r="F153" s="173" t="s">
        <v>196</v>
      </c>
      <c r="G153" s="12"/>
      <c r="H153" s="12"/>
      <c r="I153" s="12"/>
      <c r="J153" s="174">
        <f>BK153</f>
        <v>48520.790000000001</v>
      </c>
      <c r="K153" s="12"/>
      <c r="L153" s="163"/>
      <c r="M153" s="167"/>
      <c r="N153" s="168"/>
      <c r="O153" s="168"/>
      <c r="P153" s="169">
        <f>SUM(P154:P161)</f>
        <v>906.60052216999998</v>
      </c>
      <c r="Q153" s="168"/>
      <c r="R153" s="169">
        <f>SUM(R154:R161)</f>
        <v>208.96006525000001</v>
      </c>
      <c r="S153" s="168"/>
      <c r="T153" s="170">
        <f>SUM(T154:T161)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4" t="s">
        <v>81</v>
      </c>
      <c r="AT153" s="171" t="s">
        <v>72</v>
      </c>
      <c r="AU153" s="171" t="s">
        <v>81</v>
      </c>
      <c r="AY153" s="164" t="s">
        <v>135</v>
      </c>
      <c r="BK153" s="172">
        <f>SUM(BK154:BK161)</f>
        <v>48520.790000000001</v>
      </c>
    </row>
    <row r="154" s="2" customFormat="1" ht="24.15" customHeight="1">
      <c r="A154" s="28"/>
      <c r="B154" s="175"/>
      <c r="C154" s="176" t="s">
        <v>197</v>
      </c>
      <c r="D154" s="176" t="s">
        <v>137</v>
      </c>
      <c r="E154" s="177" t="s">
        <v>198</v>
      </c>
      <c r="F154" s="178" t="s">
        <v>199</v>
      </c>
      <c r="G154" s="179" t="s">
        <v>146</v>
      </c>
      <c r="H154" s="180">
        <v>87.067999999999998</v>
      </c>
      <c r="I154" s="181">
        <v>136.81999999999999</v>
      </c>
      <c r="J154" s="181">
        <f>ROUND(I154*H154,2)</f>
        <v>11912.639999999999</v>
      </c>
      <c r="K154" s="182"/>
      <c r="L154" s="29"/>
      <c r="M154" s="183" t="s">
        <v>1</v>
      </c>
      <c r="N154" s="184" t="s">
        <v>39</v>
      </c>
      <c r="O154" s="185">
        <v>1.00769</v>
      </c>
      <c r="P154" s="185">
        <f>O154*H154</f>
        <v>87.737552919999999</v>
      </c>
      <c r="Q154" s="185">
        <v>2.3254700000000001</v>
      </c>
      <c r="R154" s="185">
        <f>Q154*H154</f>
        <v>202.47402196000002</v>
      </c>
      <c r="S154" s="185">
        <v>0</v>
      </c>
      <c r="T154" s="186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87" t="s">
        <v>141</v>
      </c>
      <c r="AT154" s="187" t="s">
        <v>137</v>
      </c>
      <c r="AU154" s="187" t="s">
        <v>142</v>
      </c>
      <c r="AY154" s="15" t="s">
        <v>135</v>
      </c>
      <c r="BE154" s="188">
        <f>IF(N154="základná",J154,0)</f>
        <v>0</v>
      </c>
      <c r="BF154" s="188">
        <f>IF(N154="znížená",J154,0)</f>
        <v>11912.639999999999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142</v>
      </c>
      <c r="BK154" s="188">
        <f>ROUND(I154*H154,2)</f>
        <v>11912.639999999999</v>
      </c>
      <c r="BL154" s="15" t="s">
        <v>141</v>
      </c>
      <c r="BM154" s="187" t="s">
        <v>200</v>
      </c>
    </row>
    <row r="155" s="2" customFormat="1" ht="24.15" customHeight="1">
      <c r="A155" s="28"/>
      <c r="B155" s="175"/>
      <c r="C155" s="176" t="s">
        <v>201</v>
      </c>
      <c r="D155" s="176" t="s">
        <v>137</v>
      </c>
      <c r="E155" s="177" t="s">
        <v>202</v>
      </c>
      <c r="F155" s="178" t="s">
        <v>203</v>
      </c>
      <c r="G155" s="179" t="s">
        <v>140</v>
      </c>
      <c r="H155" s="180">
        <v>869.84799999999996</v>
      </c>
      <c r="I155" s="181">
        <v>24.309999999999999</v>
      </c>
      <c r="J155" s="181">
        <f>ROUND(I155*H155,2)</f>
        <v>21146</v>
      </c>
      <c r="K155" s="182"/>
      <c r="L155" s="29"/>
      <c r="M155" s="183" t="s">
        <v>1</v>
      </c>
      <c r="N155" s="184" t="s">
        <v>39</v>
      </c>
      <c r="O155" s="185">
        <v>0.44335999999999998</v>
      </c>
      <c r="P155" s="185">
        <f>O155*H155</f>
        <v>385.65580927999997</v>
      </c>
      <c r="Q155" s="185">
        <v>0.0022899999999999999</v>
      </c>
      <c r="R155" s="185">
        <f>Q155*H155</f>
        <v>1.9919519199999998</v>
      </c>
      <c r="S155" s="185">
        <v>0</v>
      </c>
      <c r="T155" s="186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87" t="s">
        <v>141</v>
      </c>
      <c r="AT155" s="187" t="s">
        <v>137</v>
      </c>
      <c r="AU155" s="187" t="s">
        <v>142</v>
      </c>
      <c r="AY155" s="15" t="s">
        <v>135</v>
      </c>
      <c r="BE155" s="188">
        <f>IF(N155="základná",J155,0)</f>
        <v>0</v>
      </c>
      <c r="BF155" s="188">
        <f>IF(N155="znížená",J155,0)</f>
        <v>21146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142</v>
      </c>
      <c r="BK155" s="188">
        <f>ROUND(I155*H155,2)</f>
        <v>21146</v>
      </c>
      <c r="BL155" s="15" t="s">
        <v>141</v>
      </c>
      <c r="BM155" s="187" t="s">
        <v>204</v>
      </c>
    </row>
    <row r="156" s="2" customFormat="1" ht="24.15" customHeight="1">
      <c r="A156" s="28"/>
      <c r="B156" s="175"/>
      <c r="C156" s="176" t="s">
        <v>205</v>
      </c>
      <c r="D156" s="176" t="s">
        <v>137</v>
      </c>
      <c r="E156" s="177" t="s">
        <v>206</v>
      </c>
      <c r="F156" s="178" t="s">
        <v>207</v>
      </c>
      <c r="G156" s="179" t="s">
        <v>140</v>
      </c>
      <c r="H156" s="180">
        <v>869.84799999999996</v>
      </c>
      <c r="I156" s="181">
        <v>6.5499999999999998</v>
      </c>
      <c r="J156" s="181">
        <f>ROUND(I156*H156,2)</f>
        <v>5697.5</v>
      </c>
      <c r="K156" s="182"/>
      <c r="L156" s="29"/>
      <c r="M156" s="183" t="s">
        <v>1</v>
      </c>
      <c r="N156" s="184" t="s">
        <v>39</v>
      </c>
      <c r="O156" s="185">
        <v>0.30845</v>
      </c>
      <c r="P156" s="185">
        <f>O156*H156</f>
        <v>268.30461559999998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87" t="s">
        <v>141</v>
      </c>
      <c r="AT156" s="187" t="s">
        <v>137</v>
      </c>
      <c r="AU156" s="187" t="s">
        <v>142</v>
      </c>
      <c r="AY156" s="15" t="s">
        <v>135</v>
      </c>
      <c r="BE156" s="188">
        <f>IF(N156="základná",J156,0)</f>
        <v>0</v>
      </c>
      <c r="BF156" s="188">
        <f>IF(N156="znížená",J156,0)</f>
        <v>5697.5</v>
      </c>
      <c r="BG156" s="188">
        <f>IF(N156="zákl. prenesená",J156,0)</f>
        <v>0</v>
      </c>
      <c r="BH156" s="188">
        <f>IF(N156="zníž. prenesená",J156,0)</f>
        <v>0</v>
      </c>
      <c r="BI156" s="188">
        <f>IF(N156="nulová",J156,0)</f>
        <v>0</v>
      </c>
      <c r="BJ156" s="15" t="s">
        <v>142</v>
      </c>
      <c r="BK156" s="188">
        <f>ROUND(I156*H156,2)</f>
        <v>5697.5</v>
      </c>
      <c r="BL156" s="15" t="s">
        <v>141</v>
      </c>
      <c r="BM156" s="187" t="s">
        <v>208</v>
      </c>
    </row>
    <row r="157" s="2" customFormat="1" ht="24.15" customHeight="1">
      <c r="A157" s="28"/>
      <c r="B157" s="175"/>
      <c r="C157" s="176" t="s">
        <v>209</v>
      </c>
      <c r="D157" s="176" t="s">
        <v>137</v>
      </c>
      <c r="E157" s="177" t="s">
        <v>210</v>
      </c>
      <c r="F157" s="178" t="s">
        <v>211</v>
      </c>
      <c r="G157" s="179" t="s">
        <v>212</v>
      </c>
      <c r="H157" s="180">
        <v>4.3529999999999998</v>
      </c>
      <c r="I157" s="181">
        <v>2152.0900000000001</v>
      </c>
      <c r="J157" s="181">
        <f>ROUND(I157*H157,2)</f>
        <v>9368.0499999999993</v>
      </c>
      <c r="K157" s="182"/>
      <c r="L157" s="29"/>
      <c r="M157" s="183" t="s">
        <v>1</v>
      </c>
      <c r="N157" s="184" t="s">
        <v>39</v>
      </c>
      <c r="O157" s="185">
        <v>35.799489999999999</v>
      </c>
      <c r="P157" s="185">
        <f>O157*H157</f>
        <v>155.83517996999998</v>
      </c>
      <c r="Q157" s="185">
        <v>1.01521</v>
      </c>
      <c r="R157" s="185">
        <f>Q157*H157</f>
        <v>4.4192091299999996</v>
      </c>
      <c r="S157" s="185">
        <v>0</v>
      </c>
      <c r="T157" s="18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87" t="s">
        <v>141</v>
      </c>
      <c r="AT157" s="187" t="s">
        <v>137</v>
      </c>
      <c r="AU157" s="187" t="s">
        <v>142</v>
      </c>
      <c r="AY157" s="15" t="s">
        <v>135</v>
      </c>
      <c r="BE157" s="188">
        <f>IF(N157="základná",J157,0)</f>
        <v>0</v>
      </c>
      <c r="BF157" s="188">
        <f>IF(N157="znížená",J157,0)</f>
        <v>9368.0499999999993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142</v>
      </c>
      <c r="BK157" s="188">
        <f>ROUND(I157*H157,2)</f>
        <v>9368.0499999999993</v>
      </c>
      <c r="BL157" s="15" t="s">
        <v>141</v>
      </c>
      <c r="BM157" s="187" t="s">
        <v>213</v>
      </c>
    </row>
    <row r="158" s="2" customFormat="1" ht="16.5" customHeight="1">
      <c r="A158" s="28"/>
      <c r="B158" s="175"/>
      <c r="C158" s="176" t="s">
        <v>7</v>
      </c>
      <c r="D158" s="176" t="s">
        <v>137</v>
      </c>
      <c r="E158" s="177" t="s">
        <v>214</v>
      </c>
      <c r="F158" s="178" t="s">
        <v>215</v>
      </c>
      <c r="G158" s="179" t="s">
        <v>146</v>
      </c>
      <c r="H158" s="180">
        <v>0.64300000000000002</v>
      </c>
      <c r="I158" s="181">
        <v>189.75</v>
      </c>
      <c r="J158" s="181">
        <f>ROUND(I158*H158,2)</f>
        <v>122.01000000000001</v>
      </c>
      <c r="K158" s="182"/>
      <c r="L158" s="29"/>
      <c r="M158" s="183" t="s">
        <v>1</v>
      </c>
      <c r="N158" s="184" t="s">
        <v>39</v>
      </c>
      <c r="O158" s="185">
        <v>0</v>
      </c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87" t="s">
        <v>141</v>
      </c>
      <c r="AT158" s="187" t="s">
        <v>137</v>
      </c>
      <c r="AU158" s="187" t="s">
        <v>142</v>
      </c>
      <c r="AY158" s="15" t="s">
        <v>135</v>
      </c>
      <c r="BE158" s="188">
        <f>IF(N158="základná",J158,0)</f>
        <v>0</v>
      </c>
      <c r="BF158" s="188">
        <f>IF(N158="znížená",J158,0)</f>
        <v>122.01000000000001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142</v>
      </c>
      <c r="BK158" s="188">
        <f>ROUND(I158*H158,2)</f>
        <v>122.01000000000001</v>
      </c>
      <c r="BL158" s="15" t="s">
        <v>141</v>
      </c>
      <c r="BM158" s="187" t="s">
        <v>216</v>
      </c>
    </row>
    <row r="159" s="2" customFormat="1" ht="24.15" customHeight="1">
      <c r="A159" s="28"/>
      <c r="B159" s="175"/>
      <c r="C159" s="176" t="s">
        <v>217</v>
      </c>
      <c r="D159" s="176" t="s">
        <v>137</v>
      </c>
      <c r="E159" s="177" t="s">
        <v>218</v>
      </c>
      <c r="F159" s="178" t="s">
        <v>219</v>
      </c>
      <c r="G159" s="179" t="s">
        <v>140</v>
      </c>
      <c r="H159" s="180">
        <v>6.7720000000000002</v>
      </c>
      <c r="I159" s="181">
        <v>23.68</v>
      </c>
      <c r="J159" s="181">
        <f>ROUND(I159*H159,2)</f>
        <v>160.36000000000001</v>
      </c>
      <c r="K159" s="182"/>
      <c r="L159" s="29"/>
      <c r="M159" s="183" t="s">
        <v>1</v>
      </c>
      <c r="N159" s="184" t="s">
        <v>39</v>
      </c>
      <c r="O159" s="185">
        <v>0.81054000000000004</v>
      </c>
      <c r="P159" s="185">
        <f>O159*H159</f>
        <v>5.4889768800000001</v>
      </c>
      <c r="Q159" s="185">
        <v>0.0062399999999999999</v>
      </c>
      <c r="R159" s="185">
        <f>Q159*H159</f>
        <v>0.042257280000000001</v>
      </c>
      <c r="S159" s="185">
        <v>0</v>
      </c>
      <c r="T159" s="186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87" t="s">
        <v>141</v>
      </c>
      <c r="AT159" s="187" t="s">
        <v>137</v>
      </c>
      <c r="AU159" s="187" t="s">
        <v>142</v>
      </c>
      <c r="AY159" s="15" t="s">
        <v>135</v>
      </c>
      <c r="BE159" s="188">
        <f>IF(N159="základná",J159,0)</f>
        <v>0</v>
      </c>
      <c r="BF159" s="188">
        <f>IF(N159="znížená",J159,0)</f>
        <v>160.36000000000001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142</v>
      </c>
      <c r="BK159" s="188">
        <f>ROUND(I159*H159,2)</f>
        <v>160.36000000000001</v>
      </c>
      <c r="BL159" s="15" t="s">
        <v>141</v>
      </c>
      <c r="BM159" s="187" t="s">
        <v>220</v>
      </c>
    </row>
    <row r="160" s="2" customFormat="1" ht="24.15" customHeight="1">
      <c r="A160" s="28"/>
      <c r="B160" s="175"/>
      <c r="C160" s="176" t="s">
        <v>221</v>
      </c>
      <c r="D160" s="176" t="s">
        <v>137</v>
      </c>
      <c r="E160" s="177" t="s">
        <v>222</v>
      </c>
      <c r="F160" s="178" t="s">
        <v>223</v>
      </c>
      <c r="G160" s="179" t="s">
        <v>140</v>
      </c>
      <c r="H160" s="180">
        <v>6.7720000000000002</v>
      </c>
      <c r="I160" s="181">
        <v>6.2599999999999998</v>
      </c>
      <c r="J160" s="181">
        <f>ROUND(I160*H160,2)</f>
        <v>42.390000000000001</v>
      </c>
      <c r="K160" s="182"/>
      <c r="L160" s="29"/>
      <c r="M160" s="183" t="s">
        <v>1</v>
      </c>
      <c r="N160" s="184" t="s">
        <v>39</v>
      </c>
      <c r="O160" s="185">
        <v>0.34200000000000003</v>
      </c>
      <c r="P160" s="185">
        <f>O160*H160</f>
        <v>2.3160240000000001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87" t="s">
        <v>141</v>
      </c>
      <c r="AT160" s="187" t="s">
        <v>137</v>
      </c>
      <c r="AU160" s="187" t="s">
        <v>142</v>
      </c>
      <c r="AY160" s="15" t="s">
        <v>135</v>
      </c>
      <c r="BE160" s="188">
        <f>IF(N160="základná",J160,0)</f>
        <v>0</v>
      </c>
      <c r="BF160" s="188">
        <f>IF(N160="znížená",J160,0)</f>
        <v>42.390000000000001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142</v>
      </c>
      <c r="BK160" s="188">
        <f>ROUND(I160*H160,2)</f>
        <v>42.390000000000001</v>
      </c>
      <c r="BL160" s="15" t="s">
        <v>141</v>
      </c>
      <c r="BM160" s="187" t="s">
        <v>224</v>
      </c>
    </row>
    <row r="161" s="2" customFormat="1" ht="21.75" customHeight="1">
      <c r="A161" s="28"/>
      <c r="B161" s="175"/>
      <c r="C161" s="176" t="s">
        <v>225</v>
      </c>
      <c r="D161" s="176" t="s">
        <v>137</v>
      </c>
      <c r="E161" s="177" t="s">
        <v>226</v>
      </c>
      <c r="F161" s="178" t="s">
        <v>227</v>
      </c>
      <c r="G161" s="179" t="s">
        <v>212</v>
      </c>
      <c r="H161" s="180">
        <v>0.032000000000000001</v>
      </c>
      <c r="I161" s="181">
        <v>2245</v>
      </c>
      <c r="J161" s="181">
        <f>ROUND(I161*H161,2)</f>
        <v>71.840000000000003</v>
      </c>
      <c r="K161" s="182"/>
      <c r="L161" s="29"/>
      <c r="M161" s="183" t="s">
        <v>1</v>
      </c>
      <c r="N161" s="184" t="s">
        <v>39</v>
      </c>
      <c r="O161" s="185">
        <v>39.448860000000003</v>
      </c>
      <c r="P161" s="185">
        <f>O161*H161</f>
        <v>1.2623635200000001</v>
      </c>
      <c r="Q161" s="185">
        <v>1.0195300000000001</v>
      </c>
      <c r="R161" s="185">
        <f>Q161*H161</f>
        <v>0.032624960000000001</v>
      </c>
      <c r="S161" s="185">
        <v>0</v>
      </c>
      <c r="T161" s="186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87" t="s">
        <v>141</v>
      </c>
      <c r="AT161" s="187" t="s">
        <v>137</v>
      </c>
      <c r="AU161" s="187" t="s">
        <v>142</v>
      </c>
      <c r="AY161" s="15" t="s">
        <v>135</v>
      </c>
      <c r="BE161" s="188">
        <f>IF(N161="základná",J161,0)</f>
        <v>0</v>
      </c>
      <c r="BF161" s="188">
        <f>IF(N161="znížená",J161,0)</f>
        <v>71.840000000000003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142</v>
      </c>
      <c r="BK161" s="188">
        <f>ROUND(I161*H161,2)</f>
        <v>71.840000000000003</v>
      </c>
      <c r="BL161" s="15" t="s">
        <v>141</v>
      </c>
      <c r="BM161" s="187" t="s">
        <v>228</v>
      </c>
    </row>
    <row r="162" s="12" customFormat="1" ht="22.8" customHeight="1">
      <c r="A162" s="12"/>
      <c r="B162" s="163"/>
      <c r="C162" s="12"/>
      <c r="D162" s="164" t="s">
        <v>72</v>
      </c>
      <c r="E162" s="173" t="s">
        <v>141</v>
      </c>
      <c r="F162" s="173" t="s">
        <v>229</v>
      </c>
      <c r="G162" s="12"/>
      <c r="H162" s="12"/>
      <c r="I162" s="12"/>
      <c r="J162" s="174">
        <f>BK162</f>
        <v>83978.160000000003</v>
      </c>
      <c r="K162" s="12"/>
      <c r="L162" s="163"/>
      <c r="M162" s="167"/>
      <c r="N162" s="168"/>
      <c r="O162" s="168"/>
      <c r="P162" s="169">
        <f>P163</f>
        <v>0</v>
      </c>
      <c r="Q162" s="168"/>
      <c r="R162" s="169">
        <f>R163</f>
        <v>0</v>
      </c>
      <c r="S162" s="168"/>
      <c r="T162" s="170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4" t="s">
        <v>81</v>
      </c>
      <c r="AT162" s="171" t="s">
        <v>72</v>
      </c>
      <c r="AU162" s="171" t="s">
        <v>81</v>
      </c>
      <c r="AY162" s="164" t="s">
        <v>135</v>
      </c>
      <c r="BK162" s="172">
        <f>BK163</f>
        <v>83978.160000000003</v>
      </c>
    </row>
    <row r="163" s="2" customFormat="1" ht="44.25" customHeight="1">
      <c r="A163" s="28"/>
      <c r="B163" s="175"/>
      <c r="C163" s="176" t="s">
        <v>187</v>
      </c>
      <c r="D163" s="176" t="s">
        <v>137</v>
      </c>
      <c r="E163" s="177" t="s">
        <v>230</v>
      </c>
      <c r="F163" s="178" t="s">
        <v>231</v>
      </c>
      <c r="G163" s="179" t="s">
        <v>232</v>
      </c>
      <c r="H163" s="180">
        <v>14996.1</v>
      </c>
      <c r="I163" s="181">
        <v>5.5999999999999996</v>
      </c>
      <c r="J163" s="181">
        <f>ROUND(I163*H163,2)</f>
        <v>83978.160000000003</v>
      </c>
      <c r="K163" s="182"/>
      <c r="L163" s="29"/>
      <c r="M163" s="183" t="s">
        <v>1</v>
      </c>
      <c r="N163" s="184" t="s">
        <v>39</v>
      </c>
      <c r="O163" s="185">
        <v>0</v>
      </c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87" t="s">
        <v>141</v>
      </c>
      <c r="AT163" s="187" t="s">
        <v>137</v>
      </c>
      <c r="AU163" s="187" t="s">
        <v>142</v>
      </c>
      <c r="AY163" s="15" t="s">
        <v>135</v>
      </c>
      <c r="BE163" s="188">
        <f>IF(N163="základná",J163,0)</f>
        <v>0</v>
      </c>
      <c r="BF163" s="188">
        <f>IF(N163="znížená",J163,0)</f>
        <v>83978.160000000003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142</v>
      </c>
      <c r="BK163" s="188">
        <f>ROUND(I163*H163,2)</f>
        <v>83978.160000000003</v>
      </c>
      <c r="BL163" s="15" t="s">
        <v>141</v>
      </c>
      <c r="BM163" s="187" t="s">
        <v>233</v>
      </c>
    </row>
    <row r="164" s="12" customFormat="1" ht="22.8" customHeight="1">
      <c r="A164" s="12"/>
      <c r="B164" s="163"/>
      <c r="C164" s="12"/>
      <c r="D164" s="164" t="s">
        <v>72</v>
      </c>
      <c r="E164" s="173" t="s">
        <v>154</v>
      </c>
      <c r="F164" s="173" t="s">
        <v>234</v>
      </c>
      <c r="G164" s="12"/>
      <c r="H164" s="12"/>
      <c r="I164" s="12"/>
      <c r="J164" s="174">
        <f>BK164</f>
        <v>3481.3200000000002</v>
      </c>
      <c r="K164" s="12"/>
      <c r="L164" s="163"/>
      <c r="M164" s="167"/>
      <c r="N164" s="168"/>
      <c r="O164" s="168"/>
      <c r="P164" s="169">
        <f>SUM(P165:P167)</f>
        <v>15.028320000000001</v>
      </c>
      <c r="Q164" s="168"/>
      <c r="R164" s="169">
        <f>SUM(R165:R167)</f>
        <v>62.903580000000005</v>
      </c>
      <c r="S164" s="168"/>
      <c r="T164" s="170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4" t="s">
        <v>81</v>
      </c>
      <c r="AT164" s="171" t="s">
        <v>72</v>
      </c>
      <c r="AU164" s="171" t="s">
        <v>81</v>
      </c>
      <c r="AY164" s="164" t="s">
        <v>135</v>
      </c>
      <c r="BK164" s="172">
        <f>SUM(BK165:BK167)</f>
        <v>3481.3200000000002</v>
      </c>
    </row>
    <row r="165" s="2" customFormat="1" ht="33" customHeight="1">
      <c r="A165" s="28"/>
      <c r="B165" s="175"/>
      <c r="C165" s="176" t="s">
        <v>235</v>
      </c>
      <c r="D165" s="176" t="s">
        <v>137</v>
      </c>
      <c r="E165" s="177" t="s">
        <v>236</v>
      </c>
      <c r="F165" s="178" t="s">
        <v>237</v>
      </c>
      <c r="G165" s="179" t="s">
        <v>140</v>
      </c>
      <c r="H165" s="180">
        <v>154</v>
      </c>
      <c r="I165" s="181">
        <v>1.6799999999999999</v>
      </c>
      <c r="J165" s="181">
        <f>ROUND(I165*H165,2)</f>
        <v>258.72000000000003</v>
      </c>
      <c r="K165" s="182"/>
      <c r="L165" s="29"/>
      <c r="M165" s="183" t="s">
        <v>1</v>
      </c>
      <c r="N165" s="184" t="s">
        <v>39</v>
      </c>
      <c r="O165" s="185">
        <v>0</v>
      </c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87" t="s">
        <v>141</v>
      </c>
      <c r="AT165" s="187" t="s">
        <v>137</v>
      </c>
      <c r="AU165" s="187" t="s">
        <v>142</v>
      </c>
      <c r="AY165" s="15" t="s">
        <v>135</v>
      </c>
      <c r="BE165" s="188">
        <f>IF(N165="základná",J165,0)</f>
        <v>0</v>
      </c>
      <c r="BF165" s="188">
        <f>IF(N165="znížená",J165,0)</f>
        <v>258.72000000000003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142</v>
      </c>
      <c r="BK165" s="188">
        <f>ROUND(I165*H165,2)</f>
        <v>258.72000000000003</v>
      </c>
      <c r="BL165" s="15" t="s">
        <v>141</v>
      </c>
      <c r="BM165" s="187" t="s">
        <v>238</v>
      </c>
    </row>
    <row r="166" s="2" customFormat="1" ht="24.15" customHeight="1">
      <c r="A166" s="28"/>
      <c r="B166" s="175"/>
      <c r="C166" s="176" t="s">
        <v>191</v>
      </c>
      <c r="D166" s="176" t="s">
        <v>137</v>
      </c>
      <c r="E166" s="177" t="s">
        <v>239</v>
      </c>
      <c r="F166" s="178" t="s">
        <v>240</v>
      </c>
      <c r="G166" s="179" t="s">
        <v>140</v>
      </c>
      <c r="H166" s="180">
        <v>786</v>
      </c>
      <c r="I166" s="181">
        <v>1.95</v>
      </c>
      <c r="J166" s="181">
        <f>ROUND(I166*H166,2)</f>
        <v>1532.7000000000001</v>
      </c>
      <c r="K166" s="182"/>
      <c r="L166" s="29"/>
      <c r="M166" s="183" t="s">
        <v>1</v>
      </c>
      <c r="N166" s="184" t="s">
        <v>39</v>
      </c>
      <c r="O166" s="185">
        <v>0</v>
      </c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87" t="s">
        <v>141</v>
      </c>
      <c r="AT166" s="187" t="s">
        <v>137</v>
      </c>
      <c r="AU166" s="187" t="s">
        <v>142</v>
      </c>
      <c r="AY166" s="15" t="s">
        <v>135</v>
      </c>
      <c r="BE166" s="188">
        <f>IF(N166="základná",J166,0)</f>
        <v>0</v>
      </c>
      <c r="BF166" s="188">
        <f>IF(N166="znížená",J166,0)</f>
        <v>1532.7000000000001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142</v>
      </c>
      <c r="BK166" s="188">
        <f>ROUND(I166*H166,2)</f>
        <v>1532.7000000000001</v>
      </c>
      <c r="BL166" s="15" t="s">
        <v>141</v>
      </c>
      <c r="BM166" s="187" t="s">
        <v>241</v>
      </c>
    </row>
    <row r="167" s="2" customFormat="1" ht="16.5" customHeight="1">
      <c r="A167" s="28"/>
      <c r="B167" s="175"/>
      <c r="C167" s="176" t="s">
        <v>242</v>
      </c>
      <c r="D167" s="176" t="s">
        <v>137</v>
      </c>
      <c r="E167" s="177" t="s">
        <v>243</v>
      </c>
      <c r="F167" s="178" t="s">
        <v>244</v>
      </c>
      <c r="G167" s="179" t="s">
        <v>140</v>
      </c>
      <c r="H167" s="180">
        <v>786</v>
      </c>
      <c r="I167" s="181">
        <v>2.1499999999999999</v>
      </c>
      <c r="J167" s="181">
        <f>ROUND(I167*H167,2)</f>
        <v>1689.9000000000001</v>
      </c>
      <c r="K167" s="182"/>
      <c r="L167" s="29"/>
      <c r="M167" s="183" t="s">
        <v>1</v>
      </c>
      <c r="N167" s="184" t="s">
        <v>39</v>
      </c>
      <c r="O167" s="185">
        <v>0.019120000000000002</v>
      </c>
      <c r="P167" s="185">
        <f>O167*H167</f>
        <v>15.028320000000001</v>
      </c>
      <c r="Q167" s="185">
        <v>0.080030000000000004</v>
      </c>
      <c r="R167" s="185">
        <f>Q167*H167</f>
        <v>62.903580000000005</v>
      </c>
      <c r="S167" s="185">
        <v>0</v>
      </c>
      <c r="T167" s="186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87" t="s">
        <v>141</v>
      </c>
      <c r="AT167" s="187" t="s">
        <v>137</v>
      </c>
      <c r="AU167" s="187" t="s">
        <v>142</v>
      </c>
      <c r="AY167" s="15" t="s">
        <v>135</v>
      </c>
      <c r="BE167" s="188">
        <f>IF(N167="základná",J167,0)</f>
        <v>0</v>
      </c>
      <c r="BF167" s="188">
        <f>IF(N167="znížená",J167,0)</f>
        <v>1689.9000000000001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142</v>
      </c>
      <c r="BK167" s="188">
        <f>ROUND(I167*H167,2)</f>
        <v>1689.9000000000001</v>
      </c>
      <c r="BL167" s="15" t="s">
        <v>141</v>
      </c>
      <c r="BM167" s="187" t="s">
        <v>245</v>
      </c>
    </row>
    <row r="168" s="12" customFormat="1" ht="22.8" customHeight="1">
      <c r="A168" s="12"/>
      <c r="B168" s="163"/>
      <c r="C168" s="12"/>
      <c r="D168" s="164" t="s">
        <v>72</v>
      </c>
      <c r="E168" s="173" t="s">
        <v>153</v>
      </c>
      <c r="F168" s="173" t="s">
        <v>246</v>
      </c>
      <c r="G168" s="12"/>
      <c r="H168" s="12"/>
      <c r="I168" s="12"/>
      <c r="J168" s="174">
        <f>BK168</f>
        <v>106710.54000000001</v>
      </c>
      <c r="K168" s="12"/>
      <c r="L168" s="163"/>
      <c r="M168" s="167"/>
      <c r="N168" s="168"/>
      <c r="O168" s="168"/>
      <c r="P168" s="169">
        <f>SUM(P169:P180)</f>
        <v>827.82915848000016</v>
      </c>
      <c r="Q168" s="168"/>
      <c r="R168" s="169">
        <f>SUM(R169:R180)</f>
        <v>49.886042139999994</v>
      </c>
      <c r="S168" s="168"/>
      <c r="T168" s="170">
        <f>SUM(T169:T180)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64" t="s">
        <v>81</v>
      </c>
      <c r="AT168" s="171" t="s">
        <v>72</v>
      </c>
      <c r="AU168" s="171" t="s">
        <v>81</v>
      </c>
      <c r="AY168" s="164" t="s">
        <v>135</v>
      </c>
      <c r="BK168" s="172">
        <f>SUM(BK169:BK180)</f>
        <v>106710.54000000001</v>
      </c>
    </row>
    <row r="169" s="2" customFormat="1" ht="16.5" customHeight="1">
      <c r="A169" s="28"/>
      <c r="B169" s="175"/>
      <c r="C169" s="176" t="s">
        <v>195</v>
      </c>
      <c r="D169" s="176" t="s">
        <v>137</v>
      </c>
      <c r="E169" s="177" t="s">
        <v>247</v>
      </c>
      <c r="F169" s="178" t="s">
        <v>248</v>
      </c>
      <c r="G169" s="179" t="s">
        <v>140</v>
      </c>
      <c r="H169" s="180">
        <v>322.48099999999999</v>
      </c>
      <c r="I169" s="181">
        <v>16.510000000000002</v>
      </c>
      <c r="J169" s="181">
        <f>ROUND(I169*H169,2)</f>
        <v>5324.1599999999999</v>
      </c>
      <c r="K169" s="182"/>
      <c r="L169" s="29"/>
      <c r="M169" s="183" t="s">
        <v>1</v>
      </c>
      <c r="N169" s="184" t="s">
        <v>39</v>
      </c>
      <c r="O169" s="185">
        <v>0</v>
      </c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87" t="s">
        <v>141</v>
      </c>
      <c r="AT169" s="187" t="s">
        <v>137</v>
      </c>
      <c r="AU169" s="187" t="s">
        <v>142</v>
      </c>
      <c r="AY169" s="15" t="s">
        <v>135</v>
      </c>
      <c r="BE169" s="188">
        <f>IF(N169="základná",J169,0)</f>
        <v>0</v>
      </c>
      <c r="BF169" s="188">
        <f>IF(N169="znížená",J169,0)</f>
        <v>5324.1599999999999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142</v>
      </c>
      <c r="BK169" s="188">
        <f>ROUND(I169*H169,2)</f>
        <v>5324.1599999999999</v>
      </c>
      <c r="BL169" s="15" t="s">
        <v>141</v>
      </c>
      <c r="BM169" s="187" t="s">
        <v>249</v>
      </c>
    </row>
    <row r="170" s="2" customFormat="1" ht="37.8" customHeight="1">
      <c r="A170" s="28"/>
      <c r="B170" s="175"/>
      <c r="C170" s="176" t="s">
        <v>250</v>
      </c>
      <c r="D170" s="176" t="s">
        <v>137</v>
      </c>
      <c r="E170" s="177" t="s">
        <v>251</v>
      </c>
      <c r="F170" s="178" t="s">
        <v>252</v>
      </c>
      <c r="G170" s="179" t="s">
        <v>140</v>
      </c>
      <c r="H170" s="180">
        <v>322.48099999999999</v>
      </c>
      <c r="I170" s="181">
        <v>77.890000000000001</v>
      </c>
      <c r="J170" s="181">
        <f>ROUND(I170*H170,2)</f>
        <v>25118.049999999999</v>
      </c>
      <c r="K170" s="182"/>
      <c r="L170" s="29"/>
      <c r="M170" s="183" t="s">
        <v>1</v>
      </c>
      <c r="N170" s="184" t="s">
        <v>39</v>
      </c>
      <c r="O170" s="185">
        <v>0</v>
      </c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87" t="s">
        <v>141</v>
      </c>
      <c r="AT170" s="187" t="s">
        <v>137</v>
      </c>
      <c r="AU170" s="187" t="s">
        <v>142</v>
      </c>
      <c r="AY170" s="15" t="s">
        <v>135</v>
      </c>
      <c r="BE170" s="188">
        <f>IF(N170="základná",J170,0)</f>
        <v>0</v>
      </c>
      <c r="BF170" s="188">
        <f>IF(N170="znížená",J170,0)</f>
        <v>25118.049999999999</v>
      </c>
      <c r="BG170" s="188">
        <f>IF(N170="zákl. prenesená",J170,0)</f>
        <v>0</v>
      </c>
      <c r="BH170" s="188">
        <f>IF(N170="zníž. prenesená",J170,0)</f>
        <v>0</v>
      </c>
      <c r="BI170" s="188">
        <f>IF(N170="nulová",J170,0)</f>
        <v>0</v>
      </c>
      <c r="BJ170" s="15" t="s">
        <v>142</v>
      </c>
      <c r="BK170" s="188">
        <f>ROUND(I170*H170,2)</f>
        <v>25118.049999999999</v>
      </c>
      <c r="BL170" s="15" t="s">
        <v>141</v>
      </c>
      <c r="BM170" s="187" t="s">
        <v>253</v>
      </c>
    </row>
    <row r="171" s="2" customFormat="1" ht="37.8" customHeight="1">
      <c r="A171" s="28"/>
      <c r="B171" s="175"/>
      <c r="C171" s="176" t="s">
        <v>254</v>
      </c>
      <c r="D171" s="176" t="s">
        <v>137</v>
      </c>
      <c r="E171" s="177" t="s">
        <v>255</v>
      </c>
      <c r="F171" s="178" t="s">
        <v>256</v>
      </c>
      <c r="G171" s="179" t="s">
        <v>140</v>
      </c>
      <c r="H171" s="180">
        <v>243.779</v>
      </c>
      <c r="I171" s="181">
        <v>33.100000000000001</v>
      </c>
      <c r="J171" s="181">
        <f>ROUND(I171*H171,2)</f>
        <v>8069.0799999999999</v>
      </c>
      <c r="K171" s="182"/>
      <c r="L171" s="29"/>
      <c r="M171" s="183" t="s">
        <v>1</v>
      </c>
      <c r="N171" s="184" t="s">
        <v>39</v>
      </c>
      <c r="O171" s="185">
        <v>0</v>
      </c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87" t="s">
        <v>141</v>
      </c>
      <c r="AT171" s="187" t="s">
        <v>137</v>
      </c>
      <c r="AU171" s="187" t="s">
        <v>142</v>
      </c>
      <c r="AY171" s="15" t="s">
        <v>135</v>
      </c>
      <c r="BE171" s="188">
        <f>IF(N171="základná",J171,0)</f>
        <v>0</v>
      </c>
      <c r="BF171" s="188">
        <f>IF(N171="znížená",J171,0)</f>
        <v>8069.0799999999999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142</v>
      </c>
      <c r="BK171" s="188">
        <f>ROUND(I171*H171,2)</f>
        <v>8069.0799999999999</v>
      </c>
      <c r="BL171" s="15" t="s">
        <v>141</v>
      </c>
      <c r="BM171" s="187" t="s">
        <v>257</v>
      </c>
    </row>
    <row r="172" s="2" customFormat="1" ht="16.5" customHeight="1">
      <c r="A172" s="28"/>
      <c r="B172" s="175"/>
      <c r="C172" s="176" t="s">
        <v>258</v>
      </c>
      <c r="D172" s="176" t="s">
        <v>137</v>
      </c>
      <c r="E172" s="177" t="s">
        <v>259</v>
      </c>
      <c r="F172" s="178" t="s">
        <v>260</v>
      </c>
      <c r="G172" s="179" t="s">
        <v>261</v>
      </c>
      <c r="H172" s="180">
        <v>498.68599999999998</v>
      </c>
      <c r="I172" s="181">
        <v>3.77</v>
      </c>
      <c r="J172" s="181">
        <f>ROUND(I172*H172,2)</f>
        <v>1880.05</v>
      </c>
      <c r="K172" s="182"/>
      <c r="L172" s="29"/>
      <c r="M172" s="183" t="s">
        <v>1</v>
      </c>
      <c r="N172" s="184" t="s">
        <v>39</v>
      </c>
      <c r="O172" s="185">
        <v>0.14582999999999999</v>
      </c>
      <c r="P172" s="185">
        <f>O172*H172</f>
        <v>72.723379379999997</v>
      </c>
      <c r="Q172" s="185">
        <v>0.01864</v>
      </c>
      <c r="R172" s="185">
        <f>Q172*H172</f>
        <v>9.2955070400000004</v>
      </c>
      <c r="S172" s="185">
        <v>0</v>
      </c>
      <c r="T172" s="186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87" t="s">
        <v>141</v>
      </c>
      <c r="AT172" s="187" t="s">
        <v>137</v>
      </c>
      <c r="AU172" s="187" t="s">
        <v>142</v>
      </c>
      <c r="AY172" s="15" t="s">
        <v>135</v>
      </c>
      <c r="BE172" s="188">
        <f>IF(N172="základná",J172,0)</f>
        <v>0</v>
      </c>
      <c r="BF172" s="188">
        <f>IF(N172="znížená",J172,0)</f>
        <v>1880.05</v>
      </c>
      <c r="BG172" s="188">
        <f>IF(N172="zákl. prenesená",J172,0)</f>
        <v>0</v>
      </c>
      <c r="BH172" s="188">
        <f>IF(N172="zníž. prenesená",J172,0)</f>
        <v>0</v>
      </c>
      <c r="BI172" s="188">
        <f>IF(N172="nulová",J172,0)</f>
        <v>0</v>
      </c>
      <c r="BJ172" s="15" t="s">
        <v>142</v>
      </c>
      <c r="BK172" s="188">
        <f>ROUND(I172*H172,2)</f>
        <v>1880.05</v>
      </c>
      <c r="BL172" s="15" t="s">
        <v>141</v>
      </c>
      <c r="BM172" s="187" t="s">
        <v>262</v>
      </c>
    </row>
    <row r="173" s="2" customFormat="1" ht="21.75" customHeight="1">
      <c r="A173" s="28"/>
      <c r="B173" s="175"/>
      <c r="C173" s="176" t="s">
        <v>263</v>
      </c>
      <c r="D173" s="176" t="s">
        <v>137</v>
      </c>
      <c r="E173" s="177" t="s">
        <v>264</v>
      </c>
      <c r="F173" s="178" t="s">
        <v>265</v>
      </c>
      <c r="G173" s="179" t="s">
        <v>146</v>
      </c>
      <c r="H173" s="180">
        <v>18.315999999999999</v>
      </c>
      <c r="I173" s="181">
        <v>142</v>
      </c>
      <c r="J173" s="181">
        <f>ROUND(I173*H173,2)</f>
        <v>2600.8699999999999</v>
      </c>
      <c r="K173" s="182"/>
      <c r="L173" s="29"/>
      <c r="M173" s="183" t="s">
        <v>1</v>
      </c>
      <c r="N173" s="184" t="s">
        <v>39</v>
      </c>
      <c r="O173" s="185">
        <v>2.5691000000000002</v>
      </c>
      <c r="P173" s="185">
        <f>O173*H173</f>
        <v>47.055635600000002</v>
      </c>
      <c r="Q173" s="185">
        <v>2.19407</v>
      </c>
      <c r="R173" s="185">
        <f>Q173*H173</f>
        <v>40.186586119999994</v>
      </c>
      <c r="S173" s="185">
        <v>0</v>
      </c>
      <c r="T173" s="186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87" t="s">
        <v>141</v>
      </c>
      <c r="AT173" s="187" t="s">
        <v>137</v>
      </c>
      <c r="AU173" s="187" t="s">
        <v>142</v>
      </c>
      <c r="AY173" s="15" t="s">
        <v>135</v>
      </c>
      <c r="BE173" s="188">
        <f>IF(N173="základná",J173,0)</f>
        <v>0</v>
      </c>
      <c r="BF173" s="188">
        <f>IF(N173="znížená",J173,0)</f>
        <v>2600.8699999999999</v>
      </c>
      <c r="BG173" s="188">
        <f>IF(N173="zákl. prenesená",J173,0)</f>
        <v>0</v>
      </c>
      <c r="BH173" s="188">
        <f>IF(N173="zníž. prenesená",J173,0)</f>
        <v>0</v>
      </c>
      <c r="BI173" s="188">
        <f>IF(N173="nulová",J173,0)</f>
        <v>0</v>
      </c>
      <c r="BJ173" s="15" t="s">
        <v>142</v>
      </c>
      <c r="BK173" s="188">
        <f>ROUND(I173*H173,2)</f>
        <v>2600.8699999999999</v>
      </c>
      <c r="BL173" s="15" t="s">
        <v>141</v>
      </c>
      <c r="BM173" s="187" t="s">
        <v>266</v>
      </c>
    </row>
    <row r="174" s="2" customFormat="1" ht="21.75" customHeight="1">
      <c r="A174" s="28"/>
      <c r="B174" s="175"/>
      <c r="C174" s="176" t="s">
        <v>267</v>
      </c>
      <c r="D174" s="176" t="s">
        <v>137</v>
      </c>
      <c r="E174" s="177" t="s">
        <v>268</v>
      </c>
      <c r="F174" s="178" t="s">
        <v>269</v>
      </c>
      <c r="G174" s="179" t="s">
        <v>146</v>
      </c>
      <c r="H174" s="180">
        <v>208.048</v>
      </c>
      <c r="I174" s="181">
        <v>150.50999999999999</v>
      </c>
      <c r="J174" s="181">
        <f>ROUND(I174*H174,2)</f>
        <v>31313.299999999999</v>
      </c>
      <c r="K174" s="182"/>
      <c r="L174" s="29"/>
      <c r="M174" s="183" t="s">
        <v>1</v>
      </c>
      <c r="N174" s="184" t="s">
        <v>39</v>
      </c>
      <c r="O174" s="185">
        <v>2.3331400000000002</v>
      </c>
      <c r="P174" s="185">
        <f>O174*H174</f>
        <v>485.40511072000004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87" t="s">
        <v>141</v>
      </c>
      <c r="AT174" s="187" t="s">
        <v>137</v>
      </c>
      <c r="AU174" s="187" t="s">
        <v>142</v>
      </c>
      <c r="AY174" s="15" t="s">
        <v>135</v>
      </c>
      <c r="BE174" s="188">
        <f>IF(N174="základná",J174,0)</f>
        <v>0</v>
      </c>
      <c r="BF174" s="188">
        <f>IF(N174="znížená",J174,0)</f>
        <v>31313.299999999999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5" t="s">
        <v>142</v>
      </c>
      <c r="BK174" s="188">
        <f>ROUND(I174*H174,2)</f>
        <v>31313.299999999999</v>
      </c>
      <c r="BL174" s="15" t="s">
        <v>141</v>
      </c>
      <c r="BM174" s="187" t="s">
        <v>270</v>
      </c>
    </row>
    <row r="175" s="2" customFormat="1" ht="24.15" customHeight="1">
      <c r="A175" s="28"/>
      <c r="B175" s="175"/>
      <c r="C175" s="176" t="s">
        <v>271</v>
      </c>
      <c r="D175" s="176" t="s">
        <v>137</v>
      </c>
      <c r="E175" s="177" t="s">
        <v>272</v>
      </c>
      <c r="F175" s="178" t="s">
        <v>273</v>
      </c>
      <c r="G175" s="179" t="s">
        <v>146</v>
      </c>
      <c r="H175" s="180">
        <v>208.048</v>
      </c>
      <c r="I175" s="181">
        <v>13.83</v>
      </c>
      <c r="J175" s="181">
        <f>ROUND(I175*H175,2)</f>
        <v>2877.3000000000002</v>
      </c>
      <c r="K175" s="182"/>
      <c r="L175" s="29"/>
      <c r="M175" s="183" t="s">
        <v>1</v>
      </c>
      <c r="N175" s="184" t="s">
        <v>39</v>
      </c>
      <c r="O175" s="185">
        <v>0.69599999999999995</v>
      </c>
      <c r="P175" s="185">
        <f>O175*H175</f>
        <v>144.80140799999998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87" t="s">
        <v>141</v>
      </c>
      <c r="AT175" s="187" t="s">
        <v>137</v>
      </c>
      <c r="AU175" s="187" t="s">
        <v>142</v>
      </c>
      <c r="AY175" s="15" t="s">
        <v>135</v>
      </c>
      <c r="BE175" s="188">
        <f>IF(N175="základná",J175,0)</f>
        <v>0</v>
      </c>
      <c r="BF175" s="188">
        <f>IF(N175="znížená",J175,0)</f>
        <v>2877.3000000000002</v>
      </c>
      <c r="BG175" s="188">
        <f>IF(N175="zákl. prenesená",J175,0)</f>
        <v>0</v>
      </c>
      <c r="BH175" s="188">
        <f>IF(N175="zníž. prenesená",J175,0)</f>
        <v>0</v>
      </c>
      <c r="BI175" s="188">
        <f>IF(N175="nulová",J175,0)</f>
        <v>0</v>
      </c>
      <c r="BJ175" s="15" t="s">
        <v>142</v>
      </c>
      <c r="BK175" s="188">
        <f>ROUND(I175*H175,2)</f>
        <v>2877.3000000000002</v>
      </c>
      <c r="BL175" s="15" t="s">
        <v>141</v>
      </c>
      <c r="BM175" s="187" t="s">
        <v>274</v>
      </c>
    </row>
    <row r="176" s="2" customFormat="1" ht="24.15" customHeight="1">
      <c r="A176" s="28"/>
      <c r="B176" s="175"/>
      <c r="C176" s="176" t="s">
        <v>275</v>
      </c>
      <c r="D176" s="176" t="s">
        <v>137</v>
      </c>
      <c r="E176" s="177" t="s">
        <v>276</v>
      </c>
      <c r="F176" s="178" t="s">
        <v>277</v>
      </c>
      <c r="G176" s="179" t="s">
        <v>146</v>
      </c>
      <c r="H176" s="180">
        <v>208.048</v>
      </c>
      <c r="I176" s="181">
        <v>4.21</v>
      </c>
      <c r="J176" s="181">
        <f>ROUND(I176*H176,2)</f>
        <v>875.88</v>
      </c>
      <c r="K176" s="182"/>
      <c r="L176" s="29"/>
      <c r="M176" s="183" t="s">
        <v>1</v>
      </c>
      <c r="N176" s="184" t="s">
        <v>39</v>
      </c>
      <c r="O176" s="185">
        <v>0.21199999999999999</v>
      </c>
      <c r="P176" s="185">
        <f>O176*H176</f>
        <v>44.106175999999998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87" t="s">
        <v>141</v>
      </c>
      <c r="AT176" s="187" t="s">
        <v>137</v>
      </c>
      <c r="AU176" s="187" t="s">
        <v>142</v>
      </c>
      <c r="AY176" s="15" t="s">
        <v>135</v>
      </c>
      <c r="BE176" s="188">
        <f>IF(N176="základná",J176,0)</f>
        <v>0</v>
      </c>
      <c r="BF176" s="188">
        <f>IF(N176="znížená",J176,0)</f>
        <v>875.88</v>
      </c>
      <c r="BG176" s="188">
        <f>IF(N176="zákl. prenesená",J176,0)</f>
        <v>0</v>
      </c>
      <c r="BH176" s="188">
        <f>IF(N176="zníž. prenesená",J176,0)</f>
        <v>0</v>
      </c>
      <c r="BI176" s="188">
        <f>IF(N176="nulová",J176,0)</f>
        <v>0</v>
      </c>
      <c r="BJ176" s="15" t="s">
        <v>142</v>
      </c>
      <c r="BK176" s="188">
        <f>ROUND(I176*H176,2)</f>
        <v>875.88</v>
      </c>
      <c r="BL176" s="15" t="s">
        <v>141</v>
      </c>
      <c r="BM176" s="187" t="s">
        <v>278</v>
      </c>
    </row>
    <row r="177" s="2" customFormat="1" ht="21.75" customHeight="1">
      <c r="A177" s="28"/>
      <c r="B177" s="175"/>
      <c r="C177" s="176" t="s">
        <v>279</v>
      </c>
      <c r="D177" s="176" t="s">
        <v>137</v>
      </c>
      <c r="E177" s="177" t="s">
        <v>280</v>
      </c>
      <c r="F177" s="178" t="s">
        <v>281</v>
      </c>
      <c r="G177" s="179" t="s">
        <v>140</v>
      </c>
      <c r="H177" s="180">
        <v>51.393000000000001</v>
      </c>
      <c r="I177" s="181">
        <v>20.48</v>
      </c>
      <c r="J177" s="181">
        <f>ROUND(I177*H177,2)</f>
        <v>1052.53</v>
      </c>
      <c r="K177" s="182"/>
      <c r="L177" s="29"/>
      <c r="M177" s="183" t="s">
        <v>1</v>
      </c>
      <c r="N177" s="184" t="s">
        <v>39</v>
      </c>
      <c r="O177" s="185">
        <v>0.40845999999999999</v>
      </c>
      <c r="P177" s="185">
        <f>O177*H177</f>
        <v>20.991984779999999</v>
      </c>
      <c r="Q177" s="185">
        <v>0.0078600000000000007</v>
      </c>
      <c r="R177" s="185">
        <f>Q177*H177</f>
        <v>0.40394898000000001</v>
      </c>
      <c r="S177" s="185">
        <v>0</v>
      </c>
      <c r="T177" s="186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87" t="s">
        <v>141</v>
      </c>
      <c r="AT177" s="187" t="s">
        <v>137</v>
      </c>
      <c r="AU177" s="187" t="s">
        <v>142</v>
      </c>
      <c r="AY177" s="15" t="s">
        <v>135</v>
      </c>
      <c r="BE177" s="188">
        <f>IF(N177="základná",J177,0)</f>
        <v>0</v>
      </c>
      <c r="BF177" s="188">
        <f>IF(N177="znížená",J177,0)</f>
        <v>1052.53</v>
      </c>
      <c r="BG177" s="188">
        <f>IF(N177="zákl. prenesená",J177,0)</f>
        <v>0</v>
      </c>
      <c r="BH177" s="188">
        <f>IF(N177="zníž. prenesená",J177,0)</f>
        <v>0</v>
      </c>
      <c r="BI177" s="188">
        <f>IF(N177="nulová",J177,0)</f>
        <v>0</v>
      </c>
      <c r="BJ177" s="15" t="s">
        <v>142</v>
      </c>
      <c r="BK177" s="188">
        <f>ROUND(I177*H177,2)</f>
        <v>1052.53</v>
      </c>
      <c r="BL177" s="15" t="s">
        <v>141</v>
      </c>
      <c r="BM177" s="187" t="s">
        <v>282</v>
      </c>
    </row>
    <row r="178" s="2" customFormat="1" ht="21.75" customHeight="1">
      <c r="A178" s="28"/>
      <c r="B178" s="175"/>
      <c r="C178" s="176" t="s">
        <v>213</v>
      </c>
      <c r="D178" s="176" t="s">
        <v>137</v>
      </c>
      <c r="E178" s="177" t="s">
        <v>283</v>
      </c>
      <c r="F178" s="178" t="s">
        <v>284</v>
      </c>
      <c r="G178" s="179" t="s">
        <v>140</v>
      </c>
      <c r="H178" s="180">
        <v>51.393000000000001</v>
      </c>
      <c r="I178" s="181">
        <v>6.4100000000000001</v>
      </c>
      <c r="J178" s="181">
        <f>ROUND(I178*H178,2)</f>
        <v>329.43000000000001</v>
      </c>
      <c r="K178" s="182"/>
      <c r="L178" s="29"/>
      <c r="M178" s="183" t="s">
        <v>1</v>
      </c>
      <c r="N178" s="184" t="s">
        <v>39</v>
      </c>
      <c r="O178" s="185">
        <v>0.248</v>
      </c>
      <c r="P178" s="185">
        <f>O178*H178</f>
        <v>12.745464</v>
      </c>
      <c r="Q178" s="185">
        <v>0</v>
      </c>
      <c r="R178" s="185">
        <f>Q178*H178</f>
        <v>0</v>
      </c>
      <c r="S178" s="185">
        <v>0</v>
      </c>
      <c r="T178" s="186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87" t="s">
        <v>141</v>
      </c>
      <c r="AT178" s="187" t="s">
        <v>137</v>
      </c>
      <c r="AU178" s="187" t="s">
        <v>142</v>
      </c>
      <c r="AY178" s="15" t="s">
        <v>135</v>
      </c>
      <c r="BE178" s="188">
        <f>IF(N178="základná",J178,0)</f>
        <v>0</v>
      </c>
      <c r="BF178" s="188">
        <f>IF(N178="znížená",J178,0)</f>
        <v>329.43000000000001</v>
      </c>
      <c r="BG178" s="188">
        <f>IF(N178="zákl. prenesená",J178,0)</f>
        <v>0</v>
      </c>
      <c r="BH178" s="188">
        <f>IF(N178="zníž. prenesená",J178,0)</f>
        <v>0</v>
      </c>
      <c r="BI178" s="188">
        <f>IF(N178="nulová",J178,0)</f>
        <v>0</v>
      </c>
      <c r="BJ178" s="15" t="s">
        <v>142</v>
      </c>
      <c r="BK178" s="188">
        <f>ROUND(I178*H178,2)</f>
        <v>329.43000000000001</v>
      </c>
      <c r="BL178" s="15" t="s">
        <v>141</v>
      </c>
      <c r="BM178" s="187" t="s">
        <v>285</v>
      </c>
    </row>
    <row r="179" s="2" customFormat="1" ht="24.15" customHeight="1">
      <c r="A179" s="28"/>
      <c r="B179" s="175"/>
      <c r="C179" s="176" t="s">
        <v>286</v>
      </c>
      <c r="D179" s="176" t="s">
        <v>137</v>
      </c>
      <c r="E179" s="177" t="s">
        <v>287</v>
      </c>
      <c r="F179" s="178" t="s">
        <v>288</v>
      </c>
      <c r="G179" s="179" t="s">
        <v>140</v>
      </c>
      <c r="H179" s="180">
        <v>1573.7380000000001</v>
      </c>
      <c r="I179" s="181">
        <v>16.43</v>
      </c>
      <c r="J179" s="181">
        <f>ROUND(I179*H179,2)</f>
        <v>25856.52</v>
      </c>
      <c r="K179" s="182"/>
      <c r="L179" s="29"/>
      <c r="M179" s="183" t="s">
        <v>1</v>
      </c>
      <c r="N179" s="184" t="s">
        <v>39</v>
      </c>
      <c r="O179" s="185">
        <v>0</v>
      </c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87" t="s">
        <v>141</v>
      </c>
      <c r="AT179" s="187" t="s">
        <v>137</v>
      </c>
      <c r="AU179" s="187" t="s">
        <v>142</v>
      </c>
      <c r="AY179" s="15" t="s">
        <v>135</v>
      </c>
      <c r="BE179" s="188">
        <f>IF(N179="základná",J179,0)</f>
        <v>0</v>
      </c>
      <c r="BF179" s="188">
        <f>IF(N179="znížená",J179,0)</f>
        <v>25856.52</v>
      </c>
      <c r="BG179" s="188">
        <f>IF(N179="zákl. prenesená",J179,0)</f>
        <v>0</v>
      </c>
      <c r="BH179" s="188">
        <f>IF(N179="zníž. prenesená",J179,0)</f>
        <v>0</v>
      </c>
      <c r="BI179" s="188">
        <f>IF(N179="nulová",J179,0)</f>
        <v>0</v>
      </c>
      <c r="BJ179" s="15" t="s">
        <v>142</v>
      </c>
      <c r="BK179" s="188">
        <f>ROUND(I179*H179,2)</f>
        <v>25856.52</v>
      </c>
      <c r="BL179" s="15" t="s">
        <v>141</v>
      </c>
      <c r="BM179" s="187" t="s">
        <v>289</v>
      </c>
    </row>
    <row r="180" s="2" customFormat="1" ht="21.75" customHeight="1">
      <c r="A180" s="28"/>
      <c r="B180" s="175"/>
      <c r="C180" s="176" t="s">
        <v>290</v>
      </c>
      <c r="D180" s="176" t="s">
        <v>137</v>
      </c>
      <c r="E180" s="177" t="s">
        <v>291</v>
      </c>
      <c r="F180" s="178" t="s">
        <v>292</v>
      </c>
      <c r="G180" s="179" t="s">
        <v>140</v>
      </c>
      <c r="H180" s="180">
        <v>180.50700000000001</v>
      </c>
      <c r="I180" s="181">
        <v>7.8300000000000001</v>
      </c>
      <c r="J180" s="181">
        <f>ROUND(I180*H180,2)</f>
        <v>1413.3699999999999</v>
      </c>
      <c r="K180" s="182"/>
      <c r="L180" s="29"/>
      <c r="M180" s="183" t="s">
        <v>1</v>
      </c>
      <c r="N180" s="184" t="s">
        <v>39</v>
      </c>
      <c r="O180" s="185">
        <v>0</v>
      </c>
      <c r="P180" s="185">
        <f>O180*H180</f>
        <v>0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87" t="s">
        <v>141</v>
      </c>
      <c r="AT180" s="187" t="s">
        <v>137</v>
      </c>
      <c r="AU180" s="187" t="s">
        <v>142</v>
      </c>
      <c r="AY180" s="15" t="s">
        <v>135</v>
      </c>
      <c r="BE180" s="188">
        <f>IF(N180="základná",J180,0)</f>
        <v>0</v>
      </c>
      <c r="BF180" s="188">
        <f>IF(N180="znížená",J180,0)</f>
        <v>1413.3699999999999</v>
      </c>
      <c r="BG180" s="188">
        <f>IF(N180="zákl. prenesená",J180,0)</f>
        <v>0</v>
      </c>
      <c r="BH180" s="188">
        <f>IF(N180="zníž. prenesená",J180,0)</f>
        <v>0</v>
      </c>
      <c r="BI180" s="188">
        <f>IF(N180="nulová",J180,0)</f>
        <v>0</v>
      </c>
      <c r="BJ180" s="15" t="s">
        <v>142</v>
      </c>
      <c r="BK180" s="188">
        <f>ROUND(I180*H180,2)</f>
        <v>1413.3699999999999</v>
      </c>
      <c r="BL180" s="15" t="s">
        <v>141</v>
      </c>
      <c r="BM180" s="187" t="s">
        <v>293</v>
      </c>
    </row>
    <row r="181" s="12" customFormat="1" ht="22.8" customHeight="1">
      <c r="A181" s="12"/>
      <c r="B181" s="163"/>
      <c r="C181" s="12"/>
      <c r="D181" s="164" t="s">
        <v>72</v>
      </c>
      <c r="E181" s="173" t="s">
        <v>168</v>
      </c>
      <c r="F181" s="173" t="s">
        <v>294</v>
      </c>
      <c r="G181" s="12"/>
      <c r="H181" s="12"/>
      <c r="I181" s="12"/>
      <c r="J181" s="174">
        <f>BK181</f>
        <v>22538.73</v>
      </c>
      <c r="K181" s="12"/>
      <c r="L181" s="163"/>
      <c r="M181" s="167"/>
      <c r="N181" s="168"/>
      <c r="O181" s="168"/>
      <c r="P181" s="169">
        <f>SUM(P182:P187)</f>
        <v>350.94379523999999</v>
      </c>
      <c r="Q181" s="168"/>
      <c r="R181" s="169">
        <f>SUM(R182:R187)</f>
        <v>0.025012960000000001</v>
      </c>
      <c r="S181" s="168"/>
      <c r="T181" s="170">
        <f>SUM(T182:T187)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64" t="s">
        <v>81</v>
      </c>
      <c r="AT181" s="171" t="s">
        <v>72</v>
      </c>
      <c r="AU181" s="171" t="s">
        <v>81</v>
      </c>
      <c r="AY181" s="164" t="s">
        <v>135</v>
      </c>
      <c r="BK181" s="172">
        <f>SUM(BK182:BK187)</f>
        <v>22538.73</v>
      </c>
    </row>
    <row r="182" s="2" customFormat="1" ht="24.15" customHeight="1">
      <c r="A182" s="28"/>
      <c r="B182" s="175"/>
      <c r="C182" s="176" t="s">
        <v>295</v>
      </c>
      <c r="D182" s="176" t="s">
        <v>137</v>
      </c>
      <c r="E182" s="177" t="s">
        <v>296</v>
      </c>
      <c r="F182" s="178" t="s">
        <v>297</v>
      </c>
      <c r="G182" s="179" t="s">
        <v>261</v>
      </c>
      <c r="H182" s="180">
        <v>202</v>
      </c>
      <c r="I182" s="181">
        <v>14.41</v>
      </c>
      <c r="J182" s="181">
        <f>ROUND(I182*H182,2)</f>
        <v>2910.8200000000002</v>
      </c>
      <c r="K182" s="182"/>
      <c r="L182" s="29"/>
      <c r="M182" s="183" t="s">
        <v>1</v>
      </c>
      <c r="N182" s="184" t="s">
        <v>39</v>
      </c>
      <c r="O182" s="185">
        <v>0</v>
      </c>
      <c r="P182" s="185">
        <f>O182*H182</f>
        <v>0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87" t="s">
        <v>141</v>
      </c>
      <c r="AT182" s="187" t="s">
        <v>137</v>
      </c>
      <c r="AU182" s="187" t="s">
        <v>142</v>
      </c>
      <c r="AY182" s="15" t="s">
        <v>135</v>
      </c>
      <c r="BE182" s="188">
        <f>IF(N182="základná",J182,0)</f>
        <v>0</v>
      </c>
      <c r="BF182" s="188">
        <f>IF(N182="znížená",J182,0)</f>
        <v>2910.8200000000002</v>
      </c>
      <c r="BG182" s="188">
        <f>IF(N182="zákl. prenesená",J182,0)</f>
        <v>0</v>
      </c>
      <c r="BH182" s="188">
        <f>IF(N182="zníž. prenesená",J182,0)</f>
        <v>0</v>
      </c>
      <c r="BI182" s="188">
        <f>IF(N182="nulová",J182,0)</f>
        <v>0</v>
      </c>
      <c r="BJ182" s="15" t="s">
        <v>142</v>
      </c>
      <c r="BK182" s="188">
        <f>ROUND(I182*H182,2)</f>
        <v>2910.8200000000002</v>
      </c>
      <c r="BL182" s="15" t="s">
        <v>141</v>
      </c>
      <c r="BM182" s="187" t="s">
        <v>298</v>
      </c>
    </row>
    <row r="183" s="2" customFormat="1" ht="16.5" customHeight="1">
      <c r="A183" s="28"/>
      <c r="B183" s="175"/>
      <c r="C183" s="189" t="s">
        <v>220</v>
      </c>
      <c r="D183" s="189" t="s">
        <v>299</v>
      </c>
      <c r="E183" s="190" t="s">
        <v>300</v>
      </c>
      <c r="F183" s="191" t="s">
        <v>301</v>
      </c>
      <c r="G183" s="192" t="s">
        <v>179</v>
      </c>
      <c r="H183" s="193">
        <v>202</v>
      </c>
      <c r="I183" s="194">
        <v>10.699999999999999</v>
      </c>
      <c r="J183" s="194">
        <f>ROUND(I183*H183,2)</f>
        <v>2161.4000000000001</v>
      </c>
      <c r="K183" s="195"/>
      <c r="L183" s="196"/>
      <c r="M183" s="197" t="s">
        <v>1</v>
      </c>
      <c r="N183" s="198" t="s">
        <v>39</v>
      </c>
      <c r="O183" s="185">
        <v>0</v>
      </c>
      <c r="P183" s="185">
        <f>O183*H183</f>
        <v>0</v>
      </c>
      <c r="Q183" s="185">
        <v>0</v>
      </c>
      <c r="R183" s="185">
        <f>Q183*H183</f>
        <v>0</v>
      </c>
      <c r="S183" s="185">
        <v>0</v>
      </c>
      <c r="T183" s="186">
        <f>S183*H183</f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87" t="s">
        <v>157</v>
      </c>
      <c r="AT183" s="187" t="s">
        <v>299</v>
      </c>
      <c r="AU183" s="187" t="s">
        <v>142</v>
      </c>
      <c r="AY183" s="15" t="s">
        <v>135</v>
      </c>
      <c r="BE183" s="188">
        <f>IF(N183="základná",J183,0)</f>
        <v>0</v>
      </c>
      <c r="BF183" s="188">
        <f>IF(N183="znížená",J183,0)</f>
        <v>2161.4000000000001</v>
      </c>
      <c r="BG183" s="188">
        <f>IF(N183="zákl. prenesená",J183,0)</f>
        <v>0</v>
      </c>
      <c r="BH183" s="188">
        <f>IF(N183="zníž. prenesená",J183,0)</f>
        <v>0</v>
      </c>
      <c r="BI183" s="188">
        <f>IF(N183="nulová",J183,0)</f>
        <v>0</v>
      </c>
      <c r="BJ183" s="15" t="s">
        <v>142</v>
      </c>
      <c r="BK183" s="188">
        <f>ROUND(I183*H183,2)</f>
        <v>2161.4000000000001</v>
      </c>
      <c r="BL183" s="15" t="s">
        <v>141</v>
      </c>
      <c r="BM183" s="187" t="s">
        <v>302</v>
      </c>
    </row>
    <row r="184" s="2" customFormat="1" ht="24.15" customHeight="1">
      <c r="A184" s="28"/>
      <c r="B184" s="175"/>
      <c r="C184" s="176" t="s">
        <v>303</v>
      </c>
      <c r="D184" s="176" t="s">
        <v>137</v>
      </c>
      <c r="E184" s="177" t="s">
        <v>304</v>
      </c>
      <c r="F184" s="178" t="s">
        <v>305</v>
      </c>
      <c r="G184" s="179" t="s">
        <v>261</v>
      </c>
      <c r="H184" s="180">
        <v>270</v>
      </c>
      <c r="I184" s="181">
        <v>26.579999999999998</v>
      </c>
      <c r="J184" s="181">
        <f>ROUND(I184*H184,2)</f>
        <v>7176.6000000000004</v>
      </c>
      <c r="K184" s="182"/>
      <c r="L184" s="29"/>
      <c r="M184" s="183" t="s">
        <v>1</v>
      </c>
      <c r="N184" s="184" t="s">
        <v>39</v>
      </c>
      <c r="O184" s="185">
        <v>0</v>
      </c>
      <c r="P184" s="185">
        <f>O184*H184</f>
        <v>0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87" t="s">
        <v>141</v>
      </c>
      <c r="AT184" s="187" t="s">
        <v>137</v>
      </c>
      <c r="AU184" s="187" t="s">
        <v>142</v>
      </c>
      <c r="AY184" s="15" t="s">
        <v>135</v>
      </c>
      <c r="BE184" s="188">
        <f>IF(N184="základná",J184,0)</f>
        <v>0</v>
      </c>
      <c r="BF184" s="188">
        <f>IF(N184="znížená",J184,0)</f>
        <v>7176.6000000000004</v>
      </c>
      <c r="BG184" s="188">
        <f>IF(N184="zákl. prenesená",J184,0)</f>
        <v>0</v>
      </c>
      <c r="BH184" s="188">
        <f>IF(N184="zníž. prenesená",J184,0)</f>
        <v>0</v>
      </c>
      <c r="BI184" s="188">
        <f>IF(N184="nulová",J184,0)</f>
        <v>0</v>
      </c>
      <c r="BJ184" s="15" t="s">
        <v>142</v>
      </c>
      <c r="BK184" s="188">
        <f>ROUND(I184*H184,2)</f>
        <v>7176.6000000000004</v>
      </c>
      <c r="BL184" s="15" t="s">
        <v>141</v>
      </c>
      <c r="BM184" s="187" t="s">
        <v>306</v>
      </c>
    </row>
    <row r="185" s="2" customFormat="1" ht="16.5" customHeight="1">
      <c r="A185" s="28"/>
      <c r="B185" s="175"/>
      <c r="C185" s="176" t="s">
        <v>224</v>
      </c>
      <c r="D185" s="176" t="s">
        <v>137</v>
      </c>
      <c r="E185" s="177" t="s">
        <v>307</v>
      </c>
      <c r="F185" s="178" t="s">
        <v>308</v>
      </c>
      <c r="G185" s="179" t="s">
        <v>140</v>
      </c>
      <c r="H185" s="180">
        <v>625.32399999999996</v>
      </c>
      <c r="I185" s="181">
        <v>4.4800000000000004</v>
      </c>
      <c r="J185" s="181">
        <f>ROUND(I185*H185,2)</f>
        <v>2801.4499999999998</v>
      </c>
      <c r="K185" s="182"/>
      <c r="L185" s="29"/>
      <c r="M185" s="183" t="s">
        <v>1</v>
      </c>
      <c r="N185" s="184" t="s">
        <v>39</v>
      </c>
      <c r="O185" s="185">
        <v>0.27600999999999998</v>
      </c>
      <c r="P185" s="185">
        <f>O185*H185</f>
        <v>172.59567723999999</v>
      </c>
      <c r="Q185" s="185">
        <v>4.0000000000000003E-05</v>
      </c>
      <c r="R185" s="185">
        <f>Q185*H185</f>
        <v>0.025012960000000001</v>
      </c>
      <c r="S185" s="185">
        <v>0</v>
      </c>
      <c r="T185" s="186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87" t="s">
        <v>141</v>
      </c>
      <c r="AT185" s="187" t="s">
        <v>137</v>
      </c>
      <c r="AU185" s="187" t="s">
        <v>142</v>
      </c>
      <c r="AY185" s="15" t="s">
        <v>135</v>
      </c>
      <c r="BE185" s="188">
        <f>IF(N185="základná",J185,0)</f>
        <v>0</v>
      </c>
      <c r="BF185" s="188">
        <f>IF(N185="znížená",J185,0)</f>
        <v>2801.4499999999998</v>
      </c>
      <c r="BG185" s="188">
        <f>IF(N185="zákl. prenesená",J185,0)</f>
        <v>0</v>
      </c>
      <c r="BH185" s="188">
        <f>IF(N185="zníž. prenesená",J185,0)</f>
        <v>0</v>
      </c>
      <c r="BI185" s="188">
        <f>IF(N185="nulová",J185,0)</f>
        <v>0</v>
      </c>
      <c r="BJ185" s="15" t="s">
        <v>142</v>
      </c>
      <c r="BK185" s="188">
        <f>ROUND(I185*H185,2)</f>
        <v>2801.4499999999998</v>
      </c>
      <c r="BL185" s="15" t="s">
        <v>141</v>
      </c>
      <c r="BM185" s="187" t="s">
        <v>309</v>
      </c>
    </row>
    <row r="186" s="2" customFormat="1" ht="44.25" customHeight="1">
      <c r="A186" s="28"/>
      <c r="B186" s="175"/>
      <c r="C186" s="176" t="s">
        <v>310</v>
      </c>
      <c r="D186" s="176" t="s">
        <v>137</v>
      </c>
      <c r="E186" s="177" t="s">
        <v>311</v>
      </c>
      <c r="F186" s="178" t="s">
        <v>312</v>
      </c>
      <c r="G186" s="179" t="s">
        <v>212</v>
      </c>
      <c r="H186" s="180">
        <v>298.19999999999999</v>
      </c>
      <c r="I186" s="181">
        <v>9</v>
      </c>
      <c r="J186" s="181">
        <f>ROUND(I186*H186,2)</f>
        <v>2683.8000000000002</v>
      </c>
      <c r="K186" s="182"/>
      <c r="L186" s="29"/>
      <c r="M186" s="183" t="s">
        <v>1</v>
      </c>
      <c r="N186" s="184" t="s">
        <v>39</v>
      </c>
      <c r="O186" s="185">
        <v>0</v>
      </c>
      <c r="P186" s="185">
        <f>O186*H186</f>
        <v>0</v>
      </c>
      <c r="Q186" s="185">
        <v>0</v>
      </c>
      <c r="R186" s="185">
        <f>Q186*H186</f>
        <v>0</v>
      </c>
      <c r="S186" s="185">
        <v>0</v>
      </c>
      <c r="T186" s="186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87" t="s">
        <v>141</v>
      </c>
      <c r="AT186" s="187" t="s">
        <v>137</v>
      </c>
      <c r="AU186" s="187" t="s">
        <v>142</v>
      </c>
      <c r="AY186" s="15" t="s">
        <v>135</v>
      </c>
      <c r="BE186" s="188">
        <f>IF(N186="základná",J186,0)</f>
        <v>0</v>
      </c>
      <c r="BF186" s="188">
        <f>IF(N186="znížená",J186,0)</f>
        <v>2683.8000000000002</v>
      </c>
      <c r="BG186" s="188">
        <f>IF(N186="zákl. prenesená",J186,0)</f>
        <v>0</v>
      </c>
      <c r="BH186" s="188">
        <f>IF(N186="zníž. prenesená",J186,0)</f>
        <v>0</v>
      </c>
      <c r="BI186" s="188">
        <f>IF(N186="nulová",J186,0)</f>
        <v>0</v>
      </c>
      <c r="BJ186" s="15" t="s">
        <v>142</v>
      </c>
      <c r="BK186" s="188">
        <f>ROUND(I186*H186,2)</f>
        <v>2683.8000000000002</v>
      </c>
      <c r="BL186" s="15" t="s">
        <v>141</v>
      </c>
      <c r="BM186" s="187" t="s">
        <v>313</v>
      </c>
    </row>
    <row r="187" s="2" customFormat="1" ht="24.15" customHeight="1">
      <c r="A187" s="28"/>
      <c r="B187" s="175"/>
      <c r="C187" s="176" t="s">
        <v>228</v>
      </c>
      <c r="D187" s="176" t="s">
        <v>137</v>
      </c>
      <c r="E187" s="177" t="s">
        <v>314</v>
      </c>
      <c r="F187" s="178" t="s">
        <v>315</v>
      </c>
      <c r="G187" s="179" t="s">
        <v>212</v>
      </c>
      <c r="H187" s="180">
        <v>298.24099999999999</v>
      </c>
      <c r="I187" s="181">
        <v>16.109999999999999</v>
      </c>
      <c r="J187" s="181">
        <f>ROUND(I187*H187,2)</f>
        <v>4804.6599999999999</v>
      </c>
      <c r="K187" s="182"/>
      <c r="L187" s="29"/>
      <c r="M187" s="183" t="s">
        <v>1</v>
      </c>
      <c r="N187" s="184" t="s">
        <v>39</v>
      </c>
      <c r="O187" s="185">
        <v>0.59799999999999998</v>
      </c>
      <c r="P187" s="185">
        <f>O187*H187</f>
        <v>178.34811799999997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87" t="s">
        <v>141</v>
      </c>
      <c r="AT187" s="187" t="s">
        <v>137</v>
      </c>
      <c r="AU187" s="187" t="s">
        <v>142</v>
      </c>
      <c r="AY187" s="15" t="s">
        <v>135</v>
      </c>
      <c r="BE187" s="188">
        <f>IF(N187="základná",J187,0)</f>
        <v>0</v>
      </c>
      <c r="BF187" s="188">
        <f>IF(N187="znížená",J187,0)</f>
        <v>4804.6599999999999</v>
      </c>
      <c r="BG187" s="188">
        <f>IF(N187="zákl. prenesená",J187,0)</f>
        <v>0</v>
      </c>
      <c r="BH187" s="188">
        <f>IF(N187="zníž. prenesená",J187,0)</f>
        <v>0</v>
      </c>
      <c r="BI187" s="188">
        <f>IF(N187="nulová",J187,0)</f>
        <v>0</v>
      </c>
      <c r="BJ187" s="15" t="s">
        <v>142</v>
      </c>
      <c r="BK187" s="188">
        <f>ROUND(I187*H187,2)</f>
        <v>4804.6599999999999</v>
      </c>
      <c r="BL187" s="15" t="s">
        <v>141</v>
      </c>
      <c r="BM187" s="187" t="s">
        <v>316</v>
      </c>
    </row>
    <row r="188" s="12" customFormat="1" ht="22.8" customHeight="1">
      <c r="A188" s="12"/>
      <c r="B188" s="163"/>
      <c r="C188" s="12"/>
      <c r="D188" s="164" t="s">
        <v>72</v>
      </c>
      <c r="E188" s="173" t="s">
        <v>317</v>
      </c>
      <c r="F188" s="173" t="s">
        <v>318</v>
      </c>
      <c r="G188" s="12"/>
      <c r="H188" s="12"/>
      <c r="I188" s="12"/>
      <c r="J188" s="174">
        <f>BK188</f>
        <v>42037.410000000003</v>
      </c>
      <c r="K188" s="12"/>
      <c r="L188" s="163"/>
      <c r="M188" s="167"/>
      <c r="N188" s="168"/>
      <c r="O188" s="168"/>
      <c r="P188" s="169">
        <f>P189</f>
        <v>2252.266204</v>
      </c>
      <c r="Q188" s="168"/>
      <c r="R188" s="169">
        <f>R189</f>
        <v>0</v>
      </c>
      <c r="S188" s="168"/>
      <c r="T188" s="170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4" t="s">
        <v>81</v>
      </c>
      <c r="AT188" s="171" t="s">
        <v>72</v>
      </c>
      <c r="AU188" s="171" t="s">
        <v>81</v>
      </c>
      <c r="AY188" s="164" t="s">
        <v>135</v>
      </c>
      <c r="BK188" s="172">
        <f>BK189</f>
        <v>42037.410000000003</v>
      </c>
    </row>
    <row r="189" s="2" customFormat="1" ht="21.75" customHeight="1">
      <c r="A189" s="28"/>
      <c r="B189" s="175"/>
      <c r="C189" s="176" t="s">
        <v>319</v>
      </c>
      <c r="D189" s="176" t="s">
        <v>137</v>
      </c>
      <c r="E189" s="177" t="s">
        <v>320</v>
      </c>
      <c r="F189" s="178" t="s">
        <v>321</v>
      </c>
      <c r="G189" s="179" t="s">
        <v>212</v>
      </c>
      <c r="H189" s="180">
        <v>1834.0930000000001</v>
      </c>
      <c r="I189" s="181">
        <v>22.920000000000002</v>
      </c>
      <c r="J189" s="181">
        <f>ROUND(I189*H189,2)</f>
        <v>42037.410000000003</v>
      </c>
      <c r="K189" s="182"/>
      <c r="L189" s="29"/>
      <c r="M189" s="183" t="s">
        <v>1</v>
      </c>
      <c r="N189" s="184" t="s">
        <v>39</v>
      </c>
      <c r="O189" s="185">
        <v>1.228</v>
      </c>
      <c r="P189" s="185">
        <f>O189*H189</f>
        <v>2252.266204</v>
      </c>
      <c r="Q189" s="185">
        <v>0</v>
      </c>
      <c r="R189" s="185">
        <f>Q189*H189</f>
        <v>0</v>
      </c>
      <c r="S189" s="185">
        <v>0</v>
      </c>
      <c r="T189" s="186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87" t="s">
        <v>141</v>
      </c>
      <c r="AT189" s="187" t="s">
        <v>137</v>
      </c>
      <c r="AU189" s="187" t="s">
        <v>142</v>
      </c>
      <c r="AY189" s="15" t="s">
        <v>135</v>
      </c>
      <c r="BE189" s="188">
        <f>IF(N189="základná",J189,0)</f>
        <v>0</v>
      </c>
      <c r="BF189" s="188">
        <f>IF(N189="znížená",J189,0)</f>
        <v>42037.410000000003</v>
      </c>
      <c r="BG189" s="188">
        <f>IF(N189="zákl. prenesená",J189,0)</f>
        <v>0</v>
      </c>
      <c r="BH189" s="188">
        <f>IF(N189="zníž. prenesená",J189,0)</f>
        <v>0</v>
      </c>
      <c r="BI189" s="188">
        <f>IF(N189="nulová",J189,0)</f>
        <v>0</v>
      </c>
      <c r="BJ189" s="15" t="s">
        <v>142</v>
      </c>
      <c r="BK189" s="188">
        <f>ROUND(I189*H189,2)</f>
        <v>42037.410000000003</v>
      </c>
      <c r="BL189" s="15" t="s">
        <v>141</v>
      </c>
      <c r="BM189" s="187" t="s">
        <v>322</v>
      </c>
    </row>
    <row r="190" s="12" customFormat="1" ht="25.92" customHeight="1">
      <c r="A190" s="12"/>
      <c r="B190" s="163"/>
      <c r="C190" s="12"/>
      <c r="D190" s="164" t="s">
        <v>72</v>
      </c>
      <c r="E190" s="165" t="s">
        <v>323</v>
      </c>
      <c r="F190" s="165" t="s">
        <v>324</v>
      </c>
      <c r="G190" s="12"/>
      <c r="H190" s="12"/>
      <c r="I190" s="12"/>
      <c r="J190" s="166">
        <f>BK190</f>
        <v>351477.39000000001</v>
      </c>
      <c r="K190" s="12"/>
      <c r="L190" s="163"/>
      <c r="M190" s="167"/>
      <c r="N190" s="168"/>
      <c r="O190" s="168"/>
      <c r="P190" s="169">
        <f>P191+P200+P212+P226</f>
        <v>279.57540580000006</v>
      </c>
      <c r="Q190" s="168"/>
      <c r="R190" s="169">
        <f>R191+R200+R212+R226</f>
        <v>0.69234200000000001</v>
      </c>
      <c r="S190" s="168"/>
      <c r="T190" s="170">
        <f>T191+T200+T212+T226</f>
        <v>0.040584000000000002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64" t="s">
        <v>142</v>
      </c>
      <c r="AT190" s="171" t="s">
        <v>72</v>
      </c>
      <c r="AU190" s="171" t="s">
        <v>73</v>
      </c>
      <c r="AY190" s="164" t="s">
        <v>135</v>
      </c>
      <c r="BK190" s="172">
        <f>BK191+BK200+BK212+BK226</f>
        <v>351477.39000000001</v>
      </c>
    </row>
    <row r="191" s="12" customFormat="1" ht="22.8" customHeight="1">
      <c r="A191" s="12"/>
      <c r="B191" s="163"/>
      <c r="C191" s="12"/>
      <c r="D191" s="164" t="s">
        <v>72</v>
      </c>
      <c r="E191" s="173" t="s">
        <v>325</v>
      </c>
      <c r="F191" s="173" t="s">
        <v>326</v>
      </c>
      <c r="G191" s="12"/>
      <c r="H191" s="12"/>
      <c r="I191" s="12"/>
      <c r="J191" s="174">
        <f>BK191</f>
        <v>29661.999999999996</v>
      </c>
      <c r="K191" s="12"/>
      <c r="L191" s="163"/>
      <c r="M191" s="167"/>
      <c r="N191" s="168"/>
      <c r="O191" s="168"/>
      <c r="P191" s="169">
        <f>SUM(P192:P199)</f>
        <v>278.82300580000003</v>
      </c>
      <c r="Q191" s="168"/>
      <c r="R191" s="169">
        <f>SUM(R192:R199)</f>
        <v>0.69234200000000001</v>
      </c>
      <c r="S191" s="168"/>
      <c r="T191" s="170">
        <f>SUM(T192:T199)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4" t="s">
        <v>142</v>
      </c>
      <c r="AT191" s="171" t="s">
        <v>72</v>
      </c>
      <c r="AU191" s="171" t="s">
        <v>81</v>
      </c>
      <c r="AY191" s="164" t="s">
        <v>135</v>
      </c>
      <c r="BK191" s="172">
        <f>SUM(BK192:BK199)</f>
        <v>29661.999999999996</v>
      </c>
    </row>
    <row r="192" s="2" customFormat="1" ht="24.15" customHeight="1">
      <c r="A192" s="28"/>
      <c r="B192" s="175"/>
      <c r="C192" s="176" t="s">
        <v>327</v>
      </c>
      <c r="D192" s="176" t="s">
        <v>137</v>
      </c>
      <c r="E192" s="177" t="s">
        <v>328</v>
      </c>
      <c r="F192" s="178" t="s">
        <v>329</v>
      </c>
      <c r="G192" s="179" t="s">
        <v>140</v>
      </c>
      <c r="H192" s="180">
        <v>736.17600000000004</v>
      </c>
      <c r="I192" s="181">
        <v>6.75</v>
      </c>
      <c r="J192" s="181">
        <f>ROUND(I192*H192,2)</f>
        <v>4969.1899999999996</v>
      </c>
      <c r="K192" s="182"/>
      <c r="L192" s="29"/>
      <c r="M192" s="183" t="s">
        <v>1</v>
      </c>
      <c r="N192" s="184" t="s">
        <v>39</v>
      </c>
      <c r="O192" s="185">
        <v>0</v>
      </c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87" t="s">
        <v>141</v>
      </c>
      <c r="AT192" s="187" t="s">
        <v>137</v>
      </c>
      <c r="AU192" s="187" t="s">
        <v>142</v>
      </c>
      <c r="AY192" s="15" t="s">
        <v>135</v>
      </c>
      <c r="BE192" s="188">
        <f>IF(N192="základná",J192,0)</f>
        <v>0</v>
      </c>
      <c r="BF192" s="188">
        <f>IF(N192="znížená",J192,0)</f>
        <v>4969.1899999999996</v>
      </c>
      <c r="BG192" s="188">
        <f>IF(N192="zákl. prenesená",J192,0)</f>
        <v>0</v>
      </c>
      <c r="BH192" s="188">
        <f>IF(N192="zníž. prenesená",J192,0)</f>
        <v>0</v>
      </c>
      <c r="BI192" s="188">
        <f>IF(N192="nulová",J192,0)</f>
        <v>0</v>
      </c>
      <c r="BJ192" s="15" t="s">
        <v>142</v>
      </c>
      <c r="BK192" s="188">
        <f>ROUND(I192*H192,2)</f>
        <v>4969.1899999999996</v>
      </c>
      <c r="BL192" s="15" t="s">
        <v>141</v>
      </c>
      <c r="BM192" s="187" t="s">
        <v>330</v>
      </c>
    </row>
    <row r="193" s="2" customFormat="1" ht="24.15" customHeight="1">
      <c r="A193" s="28"/>
      <c r="B193" s="175"/>
      <c r="C193" s="176" t="s">
        <v>331</v>
      </c>
      <c r="D193" s="176" t="s">
        <v>137</v>
      </c>
      <c r="E193" s="177" t="s">
        <v>332</v>
      </c>
      <c r="F193" s="178" t="s">
        <v>333</v>
      </c>
      <c r="G193" s="179" t="s">
        <v>140</v>
      </c>
      <c r="H193" s="180">
        <v>670.74000000000001</v>
      </c>
      <c r="I193" s="181">
        <v>9.4800000000000004</v>
      </c>
      <c r="J193" s="181">
        <f>ROUND(I193*H193,2)</f>
        <v>6358.6199999999999</v>
      </c>
      <c r="K193" s="182"/>
      <c r="L193" s="29"/>
      <c r="M193" s="183" t="s">
        <v>1</v>
      </c>
      <c r="N193" s="184" t="s">
        <v>39</v>
      </c>
      <c r="O193" s="185">
        <v>0.13991000000000001</v>
      </c>
      <c r="P193" s="185">
        <f>O193*H193</f>
        <v>93.843233400000003</v>
      </c>
      <c r="Q193" s="185">
        <v>0.00084999999999999995</v>
      </c>
      <c r="R193" s="185">
        <f>Q193*H193</f>
        <v>0.570129</v>
      </c>
      <c r="S193" s="185">
        <v>0</v>
      </c>
      <c r="T193" s="186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87" t="s">
        <v>141</v>
      </c>
      <c r="AT193" s="187" t="s">
        <v>137</v>
      </c>
      <c r="AU193" s="187" t="s">
        <v>142</v>
      </c>
      <c r="AY193" s="15" t="s">
        <v>135</v>
      </c>
      <c r="BE193" s="188">
        <f>IF(N193="základná",J193,0)</f>
        <v>0</v>
      </c>
      <c r="BF193" s="188">
        <f>IF(N193="znížená",J193,0)</f>
        <v>6358.6199999999999</v>
      </c>
      <c r="BG193" s="188">
        <f>IF(N193="zákl. prenesená",J193,0)</f>
        <v>0</v>
      </c>
      <c r="BH193" s="188">
        <f>IF(N193="zníž. prenesená",J193,0)</f>
        <v>0</v>
      </c>
      <c r="BI193" s="188">
        <f>IF(N193="nulová",J193,0)</f>
        <v>0</v>
      </c>
      <c r="BJ193" s="15" t="s">
        <v>142</v>
      </c>
      <c r="BK193" s="188">
        <f>ROUND(I193*H193,2)</f>
        <v>6358.6199999999999</v>
      </c>
      <c r="BL193" s="15" t="s">
        <v>141</v>
      </c>
      <c r="BM193" s="187" t="s">
        <v>334</v>
      </c>
    </row>
    <row r="194" s="2" customFormat="1" ht="24.15" customHeight="1">
      <c r="A194" s="28"/>
      <c r="B194" s="175"/>
      <c r="C194" s="176" t="s">
        <v>335</v>
      </c>
      <c r="D194" s="176" t="s">
        <v>137</v>
      </c>
      <c r="E194" s="177" t="s">
        <v>336</v>
      </c>
      <c r="F194" s="178" t="s">
        <v>337</v>
      </c>
      <c r="G194" s="179" t="s">
        <v>140</v>
      </c>
      <c r="H194" s="180">
        <v>143.78</v>
      </c>
      <c r="I194" s="181">
        <v>9.8300000000000001</v>
      </c>
      <c r="J194" s="181">
        <f>ROUND(I194*H194,2)</f>
        <v>1413.3599999999999</v>
      </c>
      <c r="K194" s="182"/>
      <c r="L194" s="29"/>
      <c r="M194" s="183" t="s">
        <v>1</v>
      </c>
      <c r="N194" s="184" t="s">
        <v>39</v>
      </c>
      <c r="O194" s="185">
        <v>0.15390999999999999</v>
      </c>
      <c r="P194" s="185">
        <f>O194*H194</f>
        <v>22.129179799999999</v>
      </c>
      <c r="Q194" s="185">
        <v>0.00084999999999999995</v>
      </c>
      <c r="R194" s="185">
        <f>Q194*H194</f>
        <v>0.12221299999999999</v>
      </c>
      <c r="S194" s="185">
        <v>0</v>
      </c>
      <c r="T194" s="186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87" t="s">
        <v>141</v>
      </c>
      <c r="AT194" s="187" t="s">
        <v>137</v>
      </c>
      <c r="AU194" s="187" t="s">
        <v>142</v>
      </c>
      <c r="AY194" s="15" t="s">
        <v>135</v>
      </c>
      <c r="BE194" s="188">
        <f>IF(N194="základná",J194,0)</f>
        <v>0</v>
      </c>
      <c r="BF194" s="188">
        <f>IF(N194="znížená",J194,0)</f>
        <v>1413.3599999999999</v>
      </c>
      <c r="BG194" s="188">
        <f>IF(N194="zákl. prenesená",J194,0)</f>
        <v>0</v>
      </c>
      <c r="BH194" s="188">
        <f>IF(N194="zníž. prenesená",J194,0)</f>
        <v>0</v>
      </c>
      <c r="BI194" s="188">
        <f>IF(N194="nulová",J194,0)</f>
        <v>0</v>
      </c>
      <c r="BJ194" s="15" t="s">
        <v>142</v>
      </c>
      <c r="BK194" s="188">
        <f>ROUND(I194*H194,2)</f>
        <v>1413.3599999999999</v>
      </c>
      <c r="BL194" s="15" t="s">
        <v>141</v>
      </c>
      <c r="BM194" s="187" t="s">
        <v>338</v>
      </c>
    </row>
    <row r="195" s="2" customFormat="1" ht="24.15" customHeight="1">
      <c r="A195" s="28"/>
      <c r="B195" s="175"/>
      <c r="C195" s="189" t="s">
        <v>339</v>
      </c>
      <c r="D195" s="189" t="s">
        <v>299</v>
      </c>
      <c r="E195" s="190" t="s">
        <v>340</v>
      </c>
      <c r="F195" s="191" t="s">
        <v>341</v>
      </c>
      <c r="G195" s="192" t="s">
        <v>140</v>
      </c>
      <c r="H195" s="193">
        <v>943.88699999999994</v>
      </c>
      <c r="I195" s="194">
        <v>10.199999999999999</v>
      </c>
      <c r="J195" s="194">
        <f>ROUND(I195*H195,2)</f>
        <v>9627.6499999999996</v>
      </c>
      <c r="K195" s="195"/>
      <c r="L195" s="196"/>
      <c r="M195" s="197" t="s">
        <v>1</v>
      </c>
      <c r="N195" s="198" t="s">
        <v>39</v>
      </c>
      <c r="O195" s="185">
        <v>0</v>
      </c>
      <c r="P195" s="185">
        <f>O195*H195</f>
        <v>0</v>
      </c>
      <c r="Q195" s="185">
        <v>0</v>
      </c>
      <c r="R195" s="185">
        <f>Q195*H195</f>
        <v>0</v>
      </c>
      <c r="S195" s="185">
        <v>0</v>
      </c>
      <c r="T195" s="186">
        <f>S195*H195</f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87" t="s">
        <v>157</v>
      </c>
      <c r="AT195" s="187" t="s">
        <v>299</v>
      </c>
      <c r="AU195" s="187" t="s">
        <v>142</v>
      </c>
      <c r="AY195" s="15" t="s">
        <v>135</v>
      </c>
      <c r="BE195" s="188">
        <f>IF(N195="základná",J195,0)</f>
        <v>0</v>
      </c>
      <c r="BF195" s="188">
        <f>IF(N195="znížená",J195,0)</f>
        <v>9627.6499999999996</v>
      </c>
      <c r="BG195" s="188">
        <f>IF(N195="zákl. prenesená",J195,0)</f>
        <v>0</v>
      </c>
      <c r="BH195" s="188">
        <f>IF(N195="zníž. prenesená",J195,0)</f>
        <v>0</v>
      </c>
      <c r="BI195" s="188">
        <f>IF(N195="nulová",J195,0)</f>
        <v>0</v>
      </c>
      <c r="BJ195" s="15" t="s">
        <v>142</v>
      </c>
      <c r="BK195" s="188">
        <f>ROUND(I195*H195,2)</f>
        <v>9627.6499999999996</v>
      </c>
      <c r="BL195" s="15" t="s">
        <v>141</v>
      </c>
      <c r="BM195" s="187" t="s">
        <v>342</v>
      </c>
    </row>
    <row r="196" s="2" customFormat="1" ht="24.15" customHeight="1">
      <c r="A196" s="28"/>
      <c r="B196" s="175"/>
      <c r="C196" s="176" t="s">
        <v>343</v>
      </c>
      <c r="D196" s="176" t="s">
        <v>137</v>
      </c>
      <c r="E196" s="177" t="s">
        <v>344</v>
      </c>
      <c r="F196" s="178" t="s">
        <v>345</v>
      </c>
      <c r="G196" s="179" t="s">
        <v>140</v>
      </c>
      <c r="H196" s="180">
        <v>1333.021</v>
      </c>
      <c r="I196" s="181">
        <v>2.25</v>
      </c>
      <c r="J196" s="181">
        <f>ROUND(I196*H196,2)</f>
        <v>2999.3000000000002</v>
      </c>
      <c r="K196" s="182"/>
      <c r="L196" s="29"/>
      <c r="M196" s="183" t="s">
        <v>1</v>
      </c>
      <c r="N196" s="184" t="s">
        <v>39</v>
      </c>
      <c r="O196" s="185">
        <v>0.090020000000000003</v>
      </c>
      <c r="P196" s="185">
        <f>O196*H196</f>
        <v>119.99855042</v>
      </c>
      <c r="Q196" s="185">
        <v>0</v>
      </c>
      <c r="R196" s="185">
        <f>Q196*H196</f>
        <v>0</v>
      </c>
      <c r="S196" s="185">
        <v>0</v>
      </c>
      <c r="T196" s="186">
        <f>S196*H196</f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87" t="s">
        <v>141</v>
      </c>
      <c r="AT196" s="187" t="s">
        <v>137</v>
      </c>
      <c r="AU196" s="187" t="s">
        <v>142</v>
      </c>
      <c r="AY196" s="15" t="s">
        <v>135</v>
      </c>
      <c r="BE196" s="188">
        <f>IF(N196="základná",J196,0)</f>
        <v>0</v>
      </c>
      <c r="BF196" s="188">
        <f>IF(N196="znížená",J196,0)</f>
        <v>2999.3000000000002</v>
      </c>
      <c r="BG196" s="188">
        <f>IF(N196="zákl. prenesená",J196,0)</f>
        <v>0</v>
      </c>
      <c r="BH196" s="188">
        <f>IF(N196="zníž. prenesená",J196,0)</f>
        <v>0</v>
      </c>
      <c r="BI196" s="188">
        <f>IF(N196="nulová",J196,0)</f>
        <v>0</v>
      </c>
      <c r="BJ196" s="15" t="s">
        <v>142</v>
      </c>
      <c r="BK196" s="188">
        <f>ROUND(I196*H196,2)</f>
        <v>2999.3000000000002</v>
      </c>
      <c r="BL196" s="15" t="s">
        <v>141</v>
      </c>
      <c r="BM196" s="187" t="s">
        <v>346</v>
      </c>
    </row>
    <row r="197" s="2" customFormat="1" ht="24.15" customHeight="1">
      <c r="A197" s="28"/>
      <c r="B197" s="175"/>
      <c r="C197" s="176" t="s">
        <v>347</v>
      </c>
      <c r="D197" s="176" t="s">
        <v>137</v>
      </c>
      <c r="E197" s="177" t="s">
        <v>348</v>
      </c>
      <c r="F197" s="178" t="s">
        <v>349</v>
      </c>
      <c r="G197" s="179" t="s">
        <v>140</v>
      </c>
      <c r="H197" s="180">
        <v>287.55900000000003</v>
      </c>
      <c r="I197" s="181">
        <v>3.73</v>
      </c>
      <c r="J197" s="181">
        <f>ROUND(I197*H197,2)</f>
        <v>1072.5999999999999</v>
      </c>
      <c r="K197" s="182"/>
      <c r="L197" s="29"/>
      <c r="M197" s="183" t="s">
        <v>1</v>
      </c>
      <c r="N197" s="184" t="s">
        <v>39</v>
      </c>
      <c r="O197" s="185">
        <v>0.14902000000000001</v>
      </c>
      <c r="P197" s="185">
        <f>O197*H197</f>
        <v>42.852042180000005</v>
      </c>
      <c r="Q197" s="185">
        <v>0</v>
      </c>
      <c r="R197" s="185">
        <f>Q197*H197</f>
        <v>0</v>
      </c>
      <c r="S197" s="185">
        <v>0</v>
      </c>
      <c r="T197" s="186">
        <f>S197*H197</f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87" t="s">
        <v>141</v>
      </c>
      <c r="AT197" s="187" t="s">
        <v>137</v>
      </c>
      <c r="AU197" s="187" t="s">
        <v>142</v>
      </c>
      <c r="AY197" s="15" t="s">
        <v>135</v>
      </c>
      <c r="BE197" s="188">
        <f>IF(N197="základná",J197,0)</f>
        <v>0</v>
      </c>
      <c r="BF197" s="188">
        <f>IF(N197="znížená",J197,0)</f>
        <v>1072.5999999999999</v>
      </c>
      <c r="BG197" s="188">
        <f>IF(N197="zákl. prenesená",J197,0)</f>
        <v>0</v>
      </c>
      <c r="BH197" s="188">
        <f>IF(N197="zníž. prenesená",J197,0)</f>
        <v>0</v>
      </c>
      <c r="BI197" s="188">
        <f>IF(N197="nulová",J197,0)</f>
        <v>0</v>
      </c>
      <c r="BJ197" s="15" t="s">
        <v>142</v>
      </c>
      <c r="BK197" s="188">
        <f>ROUND(I197*H197,2)</f>
        <v>1072.5999999999999</v>
      </c>
      <c r="BL197" s="15" t="s">
        <v>141</v>
      </c>
      <c r="BM197" s="187" t="s">
        <v>350</v>
      </c>
    </row>
    <row r="198" s="2" customFormat="1" ht="16.5" customHeight="1">
      <c r="A198" s="28"/>
      <c r="B198" s="175"/>
      <c r="C198" s="189" t="s">
        <v>245</v>
      </c>
      <c r="D198" s="189" t="s">
        <v>299</v>
      </c>
      <c r="E198" s="190" t="s">
        <v>351</v>
      </c>
      <c r="F198" s="191" t="s">
        <v>352</v>
      </c>
      <c r="G198" s="192" t="s">
        <v>140</v>
      </c>
      <c r="H198" s="193">
        <v>1701.6089999999999</v>
      </c>
      <c r="I198" s="194">
        <v>1.45</v>
      </c>
      <c r="J198" s="194">
        <f>ROUND(I198*H198,2)</f>
        <v>2467.3299999999999</v>
      </c>
      <c r="K198" s="195"/>
      <c r="L198" s="196"/>
      <c r="M198" s="197" t="s">
        <v>1</v>
      </c>
      <c r="N198" s="198" t="s">
        <v>39</v>
      </c>
      <c r="O198" s="185">
        <v>0</v>
      </c>
      <c r="P198" s="185">
        <f>O198*H198</f>
        <v>0</v>
      </c>
      <c r="Q198" s="185">
        <v>0</v>
      </c>
      <c r="R198" s="185">
        <f>Q198*H198</f>
        <v>0</v>
      </c>
      <c r="S198" s="185">
        <v>0</v>
      </c>
      <c r="T198" s="186">
        <f>S198*H198</f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87" t="s">
        <v>157</v>
      </c>
      <c r="AT198" s="187" t="s">
        <v>299</v>
      </c>
      <c r="AU198" s="187" t="s">
        <v>142</v>
      </c>
      <c r="AY198" s="15" t="s">
        <v>135</v>
      </c>
      <c r="BE198" s="188">
        <f>IF(N198="základná",J198,0)</f>
        <v>0</v>
      </c>
      <c r="BF198" s="188">
        <f>IF(N198="znížená",J198,0)</f>
        <v>2467.3299999999999</v>
      </c>
      <c r="BG198" s="188">
        <f>IF(N198="zákl. prenesená",J198,0)</f>
        <v>0</v>
      </c>
      <c r="BH198" s="188">
        <f>IF(N198="zníž. prenesená",J198,0)</f>
        <v>0</v>
      </c>
      <c r="BI198" s="188">
        <f>IF(N198="nulová",J198,0)</f>
        <v>0</v>
      </c>
      <c r="BJ198" s="15" t="s">
        <v>142</v>
      </c>
      <c r="BK198" s="188">
        <f>ROUND(I198*H198,2)</f>
        <v>2467.3299999999999</v>
      </c>
      <c r="BL198" s="15" t="s">
        <v>141</v>
      </c>
      <c r="BM198" s="187" t="s">
        <v>353</v>
      </c>
    </row>
    <row r="199" s="2" customFormat="1" ht="24.15" customHeight="1">
      <c r="A199" s="28"/>
      <c r="B199" s="175"/>
      <c r="C199" s="176" t="s">
        <v>354</v>
      </c>
      <c r="D199" s="176" t="s">
        <v>137</v>
      </c>
      <c r="E199" s="177" t="s">
        <v>355</v>
      </c>
      <c r="F199" s="178" t="s">
        <v>356</v>
      </c>
      <c r="G199" s="179" t="s">
        <v>357</v>
      </c>
      <c r="H199" s="180">
        <v>289.98000000000002</v>
      </c>
      <c r="I199" s="181">
        <v>2.6000000000000001</v>
      </c>
      <c r="J199" s="181">
        <f>ROUND(I199*H199,2)</f>
        <v>753.95000000000005</v>
      </c>
      <c r="K199" s="182"/>
      <c r="L199" s="29"/>
      <c r="M199" s="183" t="s">
        <v>1</v>
      </c>
      <c r="N199" s="184" t="s">
        <v>39</v>
      </c>
      <c r="O199" s="185">
        <v>0</v>
      </c>
      <c r="P199" s="185">
        <f>O199*H199</f>
        <v>0</v>
      </c>
      <c r="Q199" s="185">
        <v>0</v>
      </c>
      <c r="R199" s="185">
        <f>Q199*H199</f>
        <v>0</v>
      </c>
      <c r="S199" s="185">
        <v>0</v>
      </c>
      <c r="T199" s="186">
        <f>S199*H199</f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87" t="s">
        <v>141</v>
      </c>
      <c r="AT199" s="187" t="s">
        <v>137</v>
      </c>
      <c r="AU199" s="187" t="s">
        <v>142</v>
      </c>
      <c r="AY199" s="15" t="s">
        <v>135</v>
      </c>
      <c r="BE199" s="188">
        <f>IF(N199="základná",J199,0)</f>
        <v>0</v>
      </c>
      <c r="BF199" s="188">
        <f>IF(N199="znížená",J199,0)</f>
        <v>753.95000000000005</v>
      </c>
      <c r="BG199" s="188">
        <f>IF(N199="zákl. prenesená",J199,0)</f>
        <v>0</v>
      </c>
      <c r="BH199" s="188">
        <f>IF(N199="zníž. prenesená",J199,0)</f>
        <v>0</v>
      </c>
      <c r="BI199" s="188">
        <f>IF(N199="nulová",J199,0)</f>
        <v>0</v>
      </c>
      <c r="BJ199" s="15" t="s">
        <v>142</v>
      </c>
      <c r="BK199" s="188">
        <f>ROUND(I199*H199,2)</f>
        <v>753.95000000000005</v>
      </c>
      <c r="BL199" s="15" t="s">
        <v>141</v>
      </c>
      <c r="BM199" s="187" t="s">
        <v>358</v>
      </c>
    </row>
    <row r="200" s="12" customFormat="1" ht="22.8" customHeight="1">
      <c r="A200" s="12"/>
      <c r="B200" s="163"/>
      <c r="C200" s="12"/>
      <c r="D200" s="164" t="s">
        <v>72</v>
      </c>
      <c r="E200" s="173" t="s">
        <v>359</v>
      </c>
      <c r="F200" s="173" t="s">
        <v>360</v>
      </c>
      <c r="G200" s="12"/>
      <c r="H200" s="12"/>
      <c r="I200" s="12"/>
      <c r="J200" s="174">
        <f>BK200</f>
        <v>27660.679999999997</v>
      </c>
      <c r="K200" s="12"/>
      <c r="L200" s="163"/>
      <c r="M200" s="167"/>
      <c r="N200" s="168"/>
      <c r="O200" s="168"/>
      <c r="P200" s="169">
        <f>SUM(P201:P211)</f>
        <v>0.75240000000000007</v>
      </c>
      <c r="Q200" s="168"/>
      <c r="R200" s="169">
        <f>SUM(R201:R211)</f>
        <v>0</v>
      </c>
      <c r="S200" s="168"/>
      <c r="T200" s="170">
        <f>SUM(T201:T211)</f>
        <v>0.040584000000000002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64" t="s">
        <v>142</v>
      </c>
      <c r="AT200" s="171" t="s">
        <v>72</v>
      </c>
      <c r="AU200" s="171" t="s">
        <v>81</v>
      </c>
      <c r="AY200" s="164" t="s">
        <v>135</v>
      </c>
      <c r="BK200" s="172">
        <f>SUM(BK201:BK211)</f>
        <v>27660.679999999997</v>
      </c>
    </row>
    <row r="201" s="2" customFormat="1" ht="33" customHeight="1">
      <c r="A201" s="28"/>
      <c r="B201" s="175"/>
      <c r="C201" s="176" t="s">
        <v>361</v>
      </c>
      <c r="D201" s="176" t="s">
        <v>137</v>
      </c>
      <c r="E201" s="177" t="s">
        <v>362</v>
      </c>
      <c r="F201" s="178" t="s">
        <v>363</v>
      </c>
      <c r="G201" s="179" t="s">
        <v>261</v>
      </c>
      <c r="H201" s="180">
        <v>105.39</v>
      </c>
      <c r="I201" s="181">
        <v>18.620000000000001</v>
      </c>
      <c r="J201" s="181">
        <f>ROUND(I201*H201,2)</f>
        <v>1962.3599999999999</v>
      </c>
      <c r="K201" s="182"/>
      <c r="L201" s="29"/>
      <c r="M201" s="183" t="s">
        <v>1</v>
      </c>
      <c r="N201" s="184" t="s">
        <v>39</v>
      </c>
      <c r="O201" s="185">
        <v>0</v>
      </c>
      <c r="P201" s="185">
        <f>O201*H201</f>
        <v>0</v>
      </c>
      <c r="Q201" s="185">
        <v>0</v>
      </c>
      <c r="R201" s="185">
        <f>Q201*H201</f>
        <v>0</v>
      </c>
      <c r="S201" s="185">
        <v>0</v>
      </c>
      <c r="T201" s="186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87" t="s">
        <v>141</v>
      </c>
      <c r="AT201" s="187" t="s">
        <v>137</v>
      </c>
      <c r="AU201" s="187" t="s">
        <v>142</v>
      </c>
      <c r="AY201" s="15" t="s">
        <v>135</v>
      </c>
      <c r="BE201" s="188">
        <f>IF(N201="základná",J201,0)</f>
        <v>0</v>
      </c>
      <c r="BF201" s="188">
        <f>IF(N201="znížená",J201,0)</f>
        <v>1962.3599999999999</v>
      </c>
      <c r="BG201" s="188">
        <f>IF(N201="zákl. prenesená",J201,0)</f>
        <v>0</v>
      </c>
      <c r="BH201" s="188">
        <f>IF(N201="zníž. prenesená",J201,0)</f>
        <v>0</v>
      </c>
      <c r="BI201" s="188">
        <f>IF(N201="nulová",J201,0)</f>
        <v>0</v>
      </c>
      <c r="BJ201" s="15" t="s">
        <v>142</v>
      </c>
      <c r="BK201" s="188">
        <f>ROUND(I201*H201,2)</f>
        <v>1962.3599999999999</v>
      </c>
      <c r="BL201" s="15" t="s">
        <v>141</v>
      </c>
      <c r="BM201" s="187" t="s">
        <v>364</v>
      </c>
    </row>
    <row r="202" s="2" customFormat="1" ht="37.8" customHeight="1">
      <c r="A202" s="28"/>
      <c r="B202" s="175"/>
      <c r="C202" s="176" t="s">
        <v>365</v>
      </c>
      <c r="D202" s="176" t="s">
        <v>137</v>
      </c>
      <c r="E202" s="177" t="s">
        <v>366</v>
      </c>
      <c r="F202" s="178" t="s">
        <v>367</v>
      </c>
      <c r="G202" s="179" t="s">
        <v>261</v>
      </c>
      <c r="H202" s="180">
        <v>225</v>
      </c>
      <c r="I202" s="181">
        <v>25.350000000000001</v>
      </c>
      <c r="J202" s="181">
        <f>ROUND(I202*H202,2)</f>
        <v>5703.75</v>
      </c>
      <c r="K202" s="182"/>
      <c r="L202" s="29"/>
      <c r="M202" s="183" t="s">
        <v>1</v>
      </c>
      <c r="N202" s="184" t="s">
        <v>39</v>
      </c>
      <c r="O202" s="185">
        <v>0</v>
      </c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R202" s="187" t="s">
        <v>141</v>
      </c>
      <c r="AT202" s="187" t="s">
        <v>137</v>
      </c>
      <c r="AU202" s="187" t="s">
        <v>142</v>
      </c>
      <c r="AY202" s="15" t="s">
        <v>135</v>
      </c>
      <c r="BE202" s="188">
        <f>IF(N202="základná",J202,0)</f>
        <v>0</v>
      </c>
      <c r="BF202" s="188">
        <f>IF(N202="znížená",J202,0)</f>
        <v>5703.75</v>
      </c>
      <c r="BG202" s="188">
        <f>IF(N202="zákl. prenesená",J202,0)</f>
        <v>0</v>
      </c>
      <c r="BH202" s="188">
        <f>IF(N202="zníž. prenesená",J202,0)</f>
        <v>0</v>
      </c>
      <c r="BI202" s="188">
        <f>IF(N202="nulová",J202,0)</f>
        <v>0</v>
      </c>
      <c r="BJ202" s="15" t="s">
        <v>142</v>
      </c>
      <c r="BK202" s="188">
        <f>ROUND(I202*H202,2)</f>
        <v>5703.75</v>
      </c>
      <c r="BL202" s="15" t="s">
        <v>141</v>
      </c>
      <c r="BM202" s="187" t="s">
        <v>368</v>
      </c>
    </row>
    <row r="203" s="2" customFormat="1" ht="37.8" customHeight="1">
      <c r="A203" s="28"/>
      <c r="B203" s="175"/>
      <c r="C203" s="176" t="s">
        <v>369</v>
      </c>
      <c r="D203" s="176" t="s">
        <v>137</v>
      </c>
      <c r="E203" s="177" t="s">
        <v>370</v>
      </c>
      <c r="F203" s="178" t="s">
        <v>371</v>
      </c>
      <c r="G203" s="179" t="s">
        <v>261</v>
      </c>
      <c r="H203" s="180">
        <v>71.200000000000003</v>
      </c>
      <c r="I203" s="181">
        <v>29.559999999999999</v>
      </c>
      <c r="J203" s="181">
        <f>ROUND(I203*H203,2)</f>
        <v>2104.6700000000001</v>
      </c>
      <c r="K203" s="182"/>
      <c r="L203" s="29"/>
      <c r="M203" s="183" t="s">
        <v>1</v>
      </c>
      <c r="N203" s="184" t="s">
        <v>39</v>
      </c>
      <c r="O203" s="185">
        <v>0</v>
      </c>
      <c r="P203" s="185">
        <f>O203*H203</f>
        <v>0</v>
      </c>
      <c r="Q203" s="185">
        <v>0</v>
      </c>
      <c r="R203" s="185">
        <f>Q203*H203</f>
        <v>0</v>
      </c>
      <c r="S203" s="185">
        <v>0</v>
      </c>
      <c r="T203" s="186">
        <f>S203*H203</f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R203" s="187" t="s">
        <v>141</v>
      </c>
      <c r="AT203" s="187" t="s">
        <v>137</v>
      </c>
      <c r="AU203" s="187" t="s">
        <v>142</v>
      </c>
      <c r="AY203" s="15" t="s">
        <v>135</v>
      </c>
      <c r="BE203" s="188">
        <f>IF(N203="základná",J203,0)</f>
        <v>0</v>
      </c>
      <c r="BF203" s="188">
        <f>IF(N203="znížená",J203,0)</f>
        <v>2104.6700000000001</v>
      </c>
      <c r="BG203" s="188">
        <f>IF(N203="zákl. prenesená",J203,0)</f>
        <v>0</v>
      </c>
      <c r="BH203" s="188">
        <f>IF(N203="zníž. prenesená",J203,0)</f>
        <v>0</v>
      </c>
      <c r="BI203" s="188">
        <f>IF(N203="nulová",J203,0)</f>
        <v>0</v>
      </c>
      <c r="BJ203" s="15" t="s">
        <v>142</v>
      </c>
      <c r="BK203" s="188">
        <f>ROUND(I203*H203,2)</f>
        <v>2104.6700000000001</v>
      </c>
      <c r="BL203" s="15" t="s">
        <v>141</v>
      </c>
      <c r="BM203" s="187" t="s">
        <v>372</v>
      </c>
    </row>
    <row r="204" s="2" customFormat="1" ht="33" customHeight="1">
      <c r="A204" s="28"/>
      <c r="B204" s="175"/>
      <c r="C204" s="176" t="s">
        <v>373</v>
      </c>
      <c r="D204" s="176" t="s">
        <v>137</v>
      </c>
      <c r="E204" s="177" t="s">
        <v>374</v>
      </c>
      <c r="F204" s="178" t="s">
        <v>375</v>
      </c>
      <c r="G204" s="179" t="s">
        <v>179</v>
      </c>
      <c r="H204" s="180">
        <v>24</v>
      </c>
      <c r="I204" s="181">
        <v>41.109999999999999</v>
      </c>
      <c r="J204" s="181">
        <f>ROUND(I204*H204,2)</f>
        <v>986.63999999999999</v>
      </c>
      <c r="K204" s="182"/>
      <c r="L204" s="29"/>
      <c r="M204" s="183" t="s">
        <v>1</v>
      </c>
      <c r="N204" s="184" t="s">
        <v>39</v>
      </c>
      <c r="O204" s="185">
        <v>0</v>
      </c>
      <c r="P204" s="185">
        <f>O204*H204</f>
        <v>0</v>
      </c>
      <c r="Q204" s="185">
        <v>0</v>
      </c>
      <c r="R204" s="185">
        <f>Q204*H204</f>
        <v>0</v>
      </c>
      <c r="S204" s="185">
        <v>0</v>
      </c>
      <c r="T204" s="186">
        <f>S204*H204</f>
        <v>0</v>
      </c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R204" s="187" t="s">
        <v>141</v>
      </c>
      <c r="AT204" s="187" t="s">
        <v>137</v>
      </c>
      <c r="AU204" s="187" t="s">
        <v>142</v>
      </c>
      <c r="AY204" s="15" t="s">
        <v>135</v>
      </c>
      <c r="BE204" s="188">
        <f>IF(N204="základná",J204,0)</f>
        <v>0</v>
      </c>
      <c r="BF204" s="188">
        <f>IF(N204="znížená",J204,0)</f>
        <v>986.63999999999999</v>
      </c>
      <c r="BG204" s="188">
        <f>IF(N204="zákl. prenesená",J204,0)</f>
        <v>0</v>
      </c>
      <c r="BH204" s="188">
        <f>IF(N204="zníž. prenesená",J204,0)</f>
        <v>0</v>
      </c>
      <c r="BI204" s="188">
        <f>IF(N204="nulová",J204,0)</f>
        <v>0</v>
      </c>
      <c r="BJ204" s="15" t="s">
        <v>142</v>
      </c>
      <c r="BK204" s="188">
        <f>ROUND(I204*H204,2)</f>
        <v>986.63999999999999</v>
      </c>
      <c r="BL204" s="15" t="s">
        <v>141</v>
      </c>
      <c r="BM204" s="187" t="s">
        <v>376</v>
      </c>
    </row>
    <row r="205" s="2" customFormat="1" ht="33" customHeight="1">
      <c r="A205" s="28"/>
      <c r="B205" s="175"/>
      <c r="C205" s="176" t="s">
        <v>377</v>
      </c>
      <c r="D205" s="176" t="s">
        <v>137</v>
      </c>
      <c r="E205" s="177" t="s">
        <v>378</v>
      </c>
      <c r="F205" s="178" t="s">
        <v>379</v>
      </c>
      <c r="G205" s="179" t="s">
        <v>179</v>
      </c>
      <c r="H205" s="180">
        <v>8</v>
      </c>
      <c r="I205" s="181">
        <v>42.390000000000001</v>
      </c>
      <c r="J205" s="181">
        <f>ROUND(I205*H205,2)</f>
        <v>339.12</v>
      </c>
      <c r="K205" s="182"/>
      <c r="L205" s="29"/>
      <c r="M205" s="183" t="s">
        <v>1</v>
      </c>
      <c r="N205" s="184" t="s">
        <v>39</v>
      </c>
      <c r="O205" s="185">
        <v>0</v>
      </c>
      <c r="P205" s="185">
        <f>O205*H205</f>
        <v>0</v>
      </c>
      <c r="Q205" s="185">
        <v>0</v>
      </c>
      <c r="R205" s="185">
        <f>Q205*H205</f>
        <v>0</v>
      </c>
      <c r="S205" s="185">
        <v>0</v>
      </c>
      <c r="T205" s="186">
        <f>S205*H205</f>
        <v>0</v>
      </c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R205" s="187" t="s">
        <v>141</v>
      </c>
      <c r="AT205" s="187" t="s">
        <v>137</v>
      </c>
      <c r="AU205" s="187" t="s">
        <v>142</v>
      </c>
      <c r="AY205" s="15" t="s">
        <v>135</v>
      </c>
      <c r="BE205" s="188">
        <f>IF(N205="základná",J205,0)</f>
        <v>0</v>
      </c>
      <c r="BF205" s="188">
        <f>IF(N205="znížená",J205,0)</f>
        <v>339.12</v>
      </c>
      <c r="BG205" s="188">
        <f>IF(N205="zákl. prenesená",J205,0)</f>
        <v>0</v>
      </c>
      <c r="BH205" s="188">
        <f>IF(N205="zníž. prenesená",J205,0)</f>
        <v>0</v>
      </c>
      <c r="BI205" s="188">
        <f>IF(N205="nulová",J205,0)</f>
        <v>0</v>
      </c>
      <c r="BJ205" s="15" t="s">
        <v>142</v>
      </c>
      <c r="BK205" s="188">
        <f>ROUND(I205*H205,2)</f>
        <v>339.12</v>
      </c>
      <c r="BL205" s="15" t="s">
        <v>141</v>
      </c>
      <c r="BM205" s="187" t="s">
        <v>380</v>
      </c>
    </row>
    <row r="206" s="2" customFormat="1" ht="33" customHeight="1">
      <c r="A206" s="28"/>
      <c r="B206" s="175"/>
      <c r="C206" s="176" t="s">
        <v>381</v>
      </c>
      <c r="D206" s="176" t="s">
        <v>137</v>
      </c>
      <c r="E206" s="177" t="s">
        <v>382</v>
      </c>
      <c r="F206" s="178" t="s">
        <v>383</v>
      </c>
      <c r="G206" s="179" t="s">
        <v>261</v>
      </c>
      <c r="H206" s="180">
        <v>498.68599999999998</v>
      </c>
      <c r="I206" s="181">
        <v>26.84</v>
      </c>
      <c r="J206" s="181">
        <f>ROUND(I206*H206,2)</f>
        <v>13384.73</v>
      </c>
      <c r="K206" s="182"/>
      <c r="L206" s="29"/>
      <c r="M206" s="183" t="s">
        <v>1</v>
      </c>
      <c r="N206" s="184" t="s">
        <v>39</v>
      </c>
      <c r="O206" s="185">
        <v>0</v>
      </c>
      <c r="P206" s="185">
        <f>O206*H206</f>
        <v>0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R206" s="187" t="s">
        <v>141</v>
      </c>
      <c r="AT206" s="187" t="s">
        <v>137</v>
      </c>
      <c r="AU206" s="187" t="s">
        <v>142</v>
      </c>
      <c r="AY206" s="15" t="s">
        <v>135</v>
      </c>
      <c r="BE206" s="188">
        <f>IF(N206="základná",J206,0)</f>
        <v>0</v>
      </c>
      <c r="BF206" s="188">
        <f>IF(N206="znížená",J206,0)</f>
        <v>13384.73</v>
      </c>
      <c r="BG206" s="188">
        <f>IF(N206="zákl. prenesená",J206,0)</f>
        <v>0</v>
      </c>
      <c r="BH206" s="188">
        <f>IF(N206="zníž. prenesená",J206,0)</f>
        <v>0</v>
      </c>
      <c r="BI206" s="188">
        <f>IF(N206="nulová",J206,0)</f>
        <v>0</v>
      </c>
      <c r="BJ206" s="15" t="s">
        <v>142</v>
      </c>
      <c r="BK206" s="188">
        <f>ROUND(I206*H206,2)</f>
        <v>13384.73</v>
      </c>
      <c r="BL206" s="15" t="s">
        <v>141</v>
      </c>
      <c r="BM206" s="187" t="s">
        <v>384</v>
      </c>
    </row>
    <row r="207" s="2" customFormat="1" ht="37.8" customHeight="1">
      <c r="A207" s="28"/>
      <c r="B207" s="175"/>
      <c r="C207" s="176" t="s">
        <v>262</v>
      </c>
      <c r="D207" s="176" t="s">
        <v>137</v>
      </c>
      <c r="E207" s="177" t="s">
        <v>385</v>
      </c>
      <c r="F207" s="178" t="s">
        <v>386</v>
      </c>
      <c r="G207" s="179" t="s">
        <v>261</v>
      </c>
      <c r="H207" s="180">
        <v>67.599999999999994</v>
      </c>
      <c r="I207" s="181">
        <v>28.829999999999998</v>
      </c>
      <c r="J207" s="181">
        <f>ROUND(I207*H207,2)</f>
        <v>1948.9100000000001</v>
      </c>
      <c r="K207" s="182"/>
      <c r="L207" s="29"/>
      <c r="M207" s="183" t="s">
        <v>1</v>
      </c>
      <c r="N207" s="184" t="s">
        <v>39</v>
      </c>
      <c r="O207" s="185">
        <v>0</v>
      </c>
      <c r="P207" s="185">
        <f>O207*H207</f>
        <v>0</v>
      </c>
      <c r="Q207" s="185">
        <v>0</v>
      </c>
      <c r="R207" s="185">
        <f>Q207*H207</f>
        <v>0</v>
      </c>
      <c r="S207" s="185">
        <v>0</v>
      </c>
      <c r="T207" s="186">
        <f>S207*H207</f>
        <v>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R207" s="187" t="s">
        <v>141</v>
      </c>
      <c r="AT207" s="187" t="s">
        <v>137</v>
      </c>
      <c r="AU207" s="187" t="s">
        <v>142</v>
      </c>
      <c r="AY207" s="15" t="s">
        <v>135</v>
      </c>
      <c r="BE207" s="188">
        <f>IF(N207="základná",J207,0)</f>
        <v>0</v>
      </c>
      <c r="BF207" s="188">
        <f>IF(N207="znížená",J207,0)</f>
        <v>1948.9100000000001</v>
      </c>
      <c r="BG207" s="188">
        <f>IF(N207="zákl. prenesená",J207,0)</f>
        <v>0</v>
      </c>
      <c r="BH207" s="188">
        <f>IF(N207="zníž. prenesená",J207,0)</f>
        <v>0</v>
      </c>
      <c r="BI207" s="188">
        <f>IF(N207="nulová",J207,0)</f>
        <v>0</v>
      </c>
      <c r="BJ207" s="15" t="s">
        <v>142</v>
      </c>
      <c r="BK207" s="188">
        <f>ROUND(I207*H207,2)</f>
        <v>1948.9100000000001</v>
      </c>
      <c r="BL207" s="15" t="s">
        <v>141</v>
      </c>
      <c r="BM207" s="187" t="s">
        <v>387</v>
      </c>
    </row>
    <row r="208" s="2" customFormat="1" ht="37.8" customHeight="1">
      <c r="A208" s="28"/>
      <c r="B208" s="175"/>
      <c r="C208" s="176" t="s">
        <v>388</v>
      </c>
      <c r="D208" s="176" t="s">
        <v>137</v>
      </c>
      <c r="E208" s="177" t="s">
        <v>389</v>
      </c>
      <c r="F208" s="178" t="s">
        <v>390</v>
      </c>
      <c r="G208" s="179" t="s">
        <v>261</v>
      </c>
      <c r="H208" s="180">
        <v>21.199999999999999</v>
      </c>
      <c r="I208" s="181">
        <v>31.460000000000001</v>
      </c>
      <c r="J208" s="181">
        <f>ROUND(I208*H208,2)</f>
        <v>666.95000000000005</v>
      </c>
      <c r="K208" s="182"/>
      <c r="L208" s="29"/>
      <c r="M208" s="183" t="s">
        <v>1</v>
      </c>
      <c r="N208" s="184" t="s">
        <v>39</v>
      </c>
      <c r="O208" s="185">
        <v>0</v>
      </c>
      <c r="P208" s="185">
        <f>O208*H208</f>
        <v>0</v>
      </c>
      <c r="Q208" s="185">
        <v>0</v>
      </c>
      <c r="R208" s="185">
        <f>Q208*H208</f>
        <v>0</v>
      </c>
      <c r="S208" s="185">
        <v>0</v>
      </c>
      <c r="T208" s="186">
        <f>S208*H208</f>
        <v>0</v>
      </c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R208" s="187" t="s">
        <v>141</v>
      </c>
      <c r="AT208" s="187" t="s">
        <v>137</v>
      </c>
      <c r="AU208" s="187" t="s">
        <v>142</v>
      </c>
      <c r="AY208" s="15" t="s">
        <v>135</v>
      </c>
      <c r="BE208" s="188">
        <f>IF(N208="základná",J208,0)</f>
        <v>0</v>
      </c>
      <c r="BF208" s="188">
        <f>IF(N208="znížená",J208,0)</f>
        <v>666.95000000000005</v>
      </c>
      <c r="BG208" s="188">
        <f>IF(N208="zákl. prenesená",J208,0)</f>
        <v>0</v>
      </c>
      <c r="BH208" s="188">
        <f>IF(N208="zníž. prenesená",J208,0)</f>
        <v>0</v>
      </c>
      <c r="BI208" s="188">
        <f>IF(N208="nulová",J208,0)</f>
        <v>0</v>
      </c>
      <c r="BJ208" s="15" t="s">
        <v>142</v>
      </c>
      <c r="BK208" s="188">
        <f>ROUND(I208*H208,2)</f>
        <v>666.95000000000005</v>
      </c>
      <c r="BL208" s="15" t="s">
        <v>141</v>
      </c>
      <c r="BM208" s="187" t="s">
        <v>391</v>
      </c>
    </row>
    <row r="209" s="2" customFormat="1" ht="16.5" customHeight="1">
      <c r="A209" s="28"/>
      <c r="B209" s="175"/>
      <c r="C209" s="176" t="s">
        <v>266</v>
      </c>
      <c r="D209" s="176" t="s">
        <v>137</v>
      </c>
      <c r="E209" s="177" t="s">
        <v>392</v>
      </c>
      <c r="F209" s="178" t="s">
        <v>393</v>
      </c>
      <c r="G209" s="179" t="s">
        <v>261</v>
      </c>
      <c r="H209" s="180">
        <v>11.4</v>
      </c>
      <c r="I209" s="181">
        <v>1.3999999999999999</v>
      </c>
      <c r="J209" s="181">
        <f>ROUND(I209*H209,2)</f>
        <v>15.960000000000001</v>
      </c>
      <c r="K209" s="182"/>
      <c r="L209" s="29"/>
      <c r="M209" s="183" t="s">
        <v>1</v>
      </c>
      <c r="N209" s="184" t="s">
        <v>39</v>
      </c>
      <c r="O209" s="185">
        <v>0.066000000000000003</v>
      </c>
      <c r="P209" s="185">
        <f>O209*H209</f>
        <v>0.75240000000000007</v>
      </c>
      <c r="Q209" s="185">
        <v>0</v>
      </c>
      <c r="R209" s="185">
        <f>Q209*H209</f>
        <v>0</v>
      </c>
      <c r="S209" s="185">
        <v>0.0035599999999999998</v>
      </c>
      <c r="T209" s="186">
        <f>S209*H209</f>
        <v>0.040584000000000002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87" t="s">
        <v>141</v>
      </c>
      <c r="AT209" s="187" t="s">
        <v>137</v>
      </c>
      <c r="AU209" s="187" t="s">
        <v>142</v>
      </c>
      <c r="AY209" s="15" t="s">
        <v>135</v>
      </c>
      <c r="BE209" s="188">
        <f>IF(N209="základná",J209,0)</f>
        <v>0</v>
      </c>
      <c r="BF209" s="188">
        <f>IF(N209="znížená",J209,0)</f>
        <v>15.960000000000001</v>
      </c>
      <c r="BG209" s="188">
        <f>IF(N209="zákl. prenesená",J209,0)</f>
        <v>0</v>
      </c>
      <c r="BH209" s="188">
        <f>IF(N209="zníž. prenesená",J209,0)</f>
        <v>0</v>
      </c>
      <c r="BI209" s="188">
        <f>IF(N209="nulová",J209,0)</f>
        <v>0</v>
      </c>
      <c r="BJ209" s="15" t="s">
        <v>142</v>
      </c>
      <c r="BK209" s="188">
        <f>ROUND(I209*H209,2)</f>
        <v>15.960000000000001</v>
      </c>
      <c r="BL209" s="15" t="s">
        <v>141</v>
      </c>
      <c r="BM209" s="187" t="s">
        <v>394</v>
      </c>
    </row>
    <row r="210" s="2" customFormat="1" ht="33" customHeight="1">
      <c r="A210" s="28"/>
      <c r="B210" s="175"/>
      <c r="C210" s="176" t="s">
        <v>395</v>
      </c>
      <c r="D210" s="176" t="s">
        <v>137</v>
      </c>
      <c r="E210" s="177" t="s">
        <v>396</v>
      </c>
      <c r="F210" s="178" t="s">
        <v>397</v>
      </c>
      <c r="G210" s="179" t="s">
        <v>179</v>
      </c>
      <c r="H210" s="180">
        <v>3</v>
      </c>
      <c r="I210" s="181">
        <v>15</v>
      </c>
      <c r="J210" s="181">
        <f>ROUND(I210*H210,2)</f>
        <v>45</v>
      </c>
      <c r="K210" s="182"/>
      <c r="L210" s="29"/>
      <c r="M210" s="183" t="s">
        <v>1</v>
      </c>
      <c r="N210" s="184" t="s">
        <v>39</v>
      </c>
      <c r="O210" s="185">
        <v>0</v>
      </c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R210" s="187" t="s">
        <v>141</v>
      </c>
      <c r="AT210" s="187" t="s">
        <v>137</v>
      </c>
      <c r="AU210" s="187" t="s">
        <v>142</v>
      </c>
      <c r="AY210" s="15" t="s">
        <v>135</v>
      </c>
      <c r="BE210" s="188">
        <f>IF(N210="základná",J210,0)</f>
        <v>0</v>
      </c>
      <c r="BF210" s="188">
        <f>IF(N210="znížená",J210,0)</f>
        <v>45</v>
      </c>
      <c r="BG210" s="188">
        <f>IF(N210="zákl. prenesená",J210,0)</f>
        <v>0</v>
      </c>
      <c r="BH210" s="188">
        <f>IF(N210="zníž. prenesená",J210,0)</f>
        <v>0</v>
      </c>
      <c r="BI210" s="188">
        <f>IF(N210="nulová",J210,0)</f>
        <v>0</v>
      </c>
      <c r="BJ210" s="15" t="s">
        <v>142</v>
      </c>
      <c r="BK210" s="188">
        <f>ROUND(I210*H210,2)</f>
        <v>45</v>
      </c>
      <c r="BL210" s="15" t="s">
        <v>141</v>
      </c>
      <c r="BM210" s="187" t="s">
        <v>398</v>
      </c>
    </row>
    <row r="211" s="2" customFormat="1" ht="24.15" customHeight="1">
      <c r="A211" s="28"/>
      <c r="B211" s="175"/>
      <c r="C211" s="176" t="s">
        <v>270</v>
      </c>
      <c r="D211" s="176" t="s">
        <v>137</v>
      </c>
      <c r="E211" s="177" t="s">
        <v>399</v>
      </c>
      <c r="F211" s="178" t="s">
        <v>400</v>
      </c>
      <c r="G211" s="179" t="s">
        <v>357</v>
      </c>
      <c r="H211" s="180">
        <v>271.66800000000001</v>
      </c>
      <c r="I211" s="181">
        <v>1.8500000000000001</v>
      </c>
      <c r="J211" s="181">
        <f>ROUND(I211*H211,2)</f>
        <v>502.58999999999998</v>
      </c>
      <c r="K211" s="182"/>
      <c r="L211" s="29"/>
      <c r="M211" s="183" t="s">
        <v>1</v>
      </c>
      <c r="N211" s="184" t="s">
        <v>39</v>
      </c>
      <c r="O211" s="185">
        <v>0</v>
      </c>
      <c r="P211" s="185">
        <f>O211*H211</f>
        <v>0</v>
      </c>
      <c r="Q211" s="185">
        <v>0</v>
      </c>
      <c r="R211" s="185">
        <f>Q211*H211</f>
        <v>0</v>
      </c>
      <c r="S211" s="185">
        <v>0</v>
      </c>
      <c r="T211" s="186">
        <f>S211*H211</f>
        <v>0</v>
      </c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R211" s="187" t="s">
        <v>141</v>
      </c>
      <c r="AT211" s="187" t="s">
        <v>137</v>
      </c>
      <c r="AU211" s="187" t="s">
        <v>142</v>
      </c>
      <c r="AY211" s="15" t="s">
        <v>135</v>
      </c>
      <c r="BE211" s="188">
        <f>IF(N211="základná",J211,0)</f>
        <v>0</v>
      </c>
      <c r="BF211" s="188">
        <f>IF(N211="znížená",J211,0)</f>
        <v>502.58999999999998</v>
      </c>
      <c r="BG211" s="188">
        <f>IF(N211="zákl. prenesená",J211,0)</f>
        <v>0</v>
      </c>
      <c r="BH211" s="188">
        <f>IF(N211="zníž. prenesená",J211,0)</f>
        <v>0</v>
      </c>
      <c r="BI211" s="188">
        <f>IF(N211="nulová",J211,0)</f>
        <v>0</v>
      </c>
      <c r="BJ211" s="15" t="s">
        <v>142</v>
      </c>
      <c r="BK211" s="188">
        <f>ROUND(I211*H211,2)</f>
        <v>502.58999999999998</v>
      </c>
      <c r="BL211" s="15" t="s">
        <v>141</v>
      </c>
      <c r="BM211" s="187" t="s">
        <v>401</v>
      </c>
    </row>
    <row r="212" s="12" customFormat="1" ht="22.8" customHeight="1">
      <c r="A212" s="12"/>
      <c r="B212" s="163"/>
      <c r="C212" s="12"/>
      <c r="D212" s="164" t="s">
        <v>72</v>
      </c>
      <c r="E212" s="173" t="s">
        <v>402</v>
      </c>
      <c r="F212" s="173" t="s">
        <v>403</v>
      </c>
      <c r="G212" s="12"/>
      <c r="H212" s="12"/>
      <c r="I212" s="12"/>
      <c r="J212" s="174">
        <f>BK212</f>
        <v>293134.39000000001</v>
      </c>
      <c r="K212" s="12"/>
      <c r="L212" s="163"/>
      <c r="M212" s="167"/>
      <c r="N212" s="168"/>
      <c r="O212" s="168"/>
      <c r="P212" s="169">
        <f>SUM(P213:P225)</f>
        <v>0</v>
      </c>
      <c r="Q212" s="168"/>
      <c r="R212" s="169">
        <f>SUM(R213:R225)</f>
        <v>0</v>
      </c>
      <c r="S212" s="168"/>
      <c r="T212" s="170">
        <f>SUM(T213:T225)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64" t="s">
        <v>142</v>
      </c>
      <c r="AT212" s="171" t="s">
        <v>72</v>
      </c>
      <c r="AU212" s="171" t="s">
        <v>81</v>
      </c>
      <c r="AY212" s="164" t="s">
        <v>135</v>
      </c>
      <c r="BK212" s="172">
        <f>SUM(BK213:BK225)</f>
        <v>293134.39000000001</v>
      </c>
    </row>
    <row r="213" s="2" customFormat="1" ht="24.15" customHeight="1">
      <c r="A213" s="28"/>
      <c r="B213" s="175"/>
      <c r="C213" s="176" t="s">
        <v>404</v>
      </c>
      <c r="D213" s="176" t="s">
        <v>137</v>
      </c>
      <c r="E213" s="177" t="s">
        <v>405</v>
      </c>
      <c r="F213" s="178" t="s">
        <v>406</v>
      </c>
      <c r="G213" s="179" t="s">
        <v>261</v>
      </c>
      <c r="H213" s="180">
        <v>581.05999999999995</v>
      </c>
      <c r="I213" s="181">
        <v>237</v>
      </c>
      <c r="J213" s="181">
        <f>ROUND(I213*H213,2)</f>
        <v>137711.22</v>
      </c>
      <c r="K213" s="182"/>
      <c r="L213" s="29"/>
      <c r="M213" s="183" t="s">
        <v>1</v>
      </c>
      <c r="N213" s="184" t="s">
        <v>39</v>
      </c>
      <c r="O213" s="185">
        <v>0</v>
      </c>
      <c r="P213" s="185">
        <f>O213*H213</f>
        <v>0</v>
      </c>
      <c r="Q213" s="185">
        <v>0</v>
      </c>
      <c r="R213" s="185">
        <f>Q213*H213</f>
        <v>0</v>
      </c>
      <c r="S213" s="185">
        <v>0</v>
      </c>
      <c r="T213" s="186">
        <f>S213*H213</f>
        <v>0</v>
      </c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R213" s="187" t="s">
        <v>141</v>
      </c>
      <c r="AT213" s="187" t="s">
        <v>137</v>
      </c>
      <c r="AU213" s="187" t="s">
        <v>142</v>
      </c>
      <c r="AY213" s="15" t="s">
        <v>135</v>
      </c>
      <c r="BE213" s="188">
        <f>IF(N213="základná",J213,0)</f>
        <v>0</v>
      </c>
      <c r="BF213" s="188">
        <f>IF(N213="znížená",J213,0)</f>
        <v>137711.22</v>
      </c>
      <c r="BG213" s="188">
        <f>IF(N213="zákl. prenesená",J213,0)</f>
        <v>0</v>
      </c>
      <c r="BH213" s="188">
        <f>IF(N213="zníž. prenesená",J213,0)</f>
        <v>0</v>
      </c>
      <c r="BI213" s="188">
        <f>IF(N213="nulová",J213,0)</f>
        <v>0</v>
      </c>
      <c r="BJ213" s="15" t="s">
        <v>142</v>
      </c>
      <c r="BK213" s="188">
        <f>ROUND(I213*H213,2)</f>
        <v>137711.22</v>
      </c>
      <c r="BL213" s="15" t="s">
        <v>141</v>
      </c>
      <c r="BM213" s="187" t="s">
        <v>407</v>
      </c>
    </row>
    <row r="214" s="2" customFormat="1" ht="33" customHeight="1">
      <c r="A214" s="28"/>
      <c r="B214" s="175"/>
      <c r="C214" s="176" t="s">
        <v>278</v>
      </c>
      <c r="D214" s="176" t="s">
        <v>137</v>
      </c>
      <c r="E214" s="177" t="s">
        <v>408</v>
      </c>
      <c r="F214" s="178" t="s">
        <v>409</v>
      </c>
      <c r="G214" s="179" t="s">
        <v>140</v>
      </c>
      <c r="H214" s="180">
        <v>854.16399999999999</v>
      </c>
      <c r="I214" s="181">
        <v>26.079999999999998</v>
      </c>
      <c r="J214" s="181">
        <f>ROUND(I214*H214,2)</f>
        <v>22276.599999999999</v>
      </c>
      <c r="K214" s="182"/>
      <c r="L214" s="29"/>
      <c r="M214" s="183" t="s">
        <v>1</v>
      </c>
      <c r="N214" s="184" t="s">
        <v>39</v>
      </c>
      <c r="O214" s="185">
        <v>0</v>
      </c>
      <c r="P214" s="185">
        <f>O214*H214</f>
        <v>0</v>
      </c>
      <c r="Q214" s="185">
        <v>0</v>
      </c>
      <c r="R214" s="185">
        <f>Q214*H214</f>
        <v>0</v>
      </c>
      <c r="S214" s="185">
        <v>0</v>
      </c>
      <c r="T214" s="186">
        <f>S214*H214</f>
        <v>0</v>
      </c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R214" s="187" t="s">
        <v>141</v>
      </c>
      <c r="AT214" s="187" t="s">
        <v>137</v>
      </c>
      <c r="AU214" s="187" t="s">
        <v>142</v>
      </c>
      <c r="AY214" s="15" t="s">
        <v>135</v>
      </c>
      <c r="BE214" s="188">
        <f>IF(N214="základná",J214,0)</f>
        <v>0</v>
      </c>
      <c r="BF214" s="188">
        <f>IF(N214="znížená",J214,0)</f>
        <v>22276.599999999999</v>
      </c>
      <c r="BG214" s="188">
        <f>IF(N214="zákl. prenesená",J214,0)</f>
        <v>0</v>
      </c>
      <c r="BH214" s="188">
        <f>IF(N214="zníž. prenesená",J214,0)</f>
        <v>0</v>
      </c>
      <c r="BI214" s="188">
        <f>IF(N214="nulová",J214,0)</f>
        <v>0</v>
      </c>
      <c r="BJ214" s="15" t="s">
        <v>142</v>
      </c>
      <c r="BK214" s="188">
        <f>ROUND(I214*H214,2)</f>
        <v>22276.599999999999</v>
      </c>
      <c r="BL214" s="15" t="s">
        <v>141</v>
      </c>
      <c r="BM214" s="187" t="s">
        <v>410</v>
      </c>
    </row>
    <row r="215" s="2" customFormat="1" ht="44.25" customHeight="1">
      <c r="A215" s="28"/>
      <c r="B215" s="175"/>
      <c r="C215" s="189" t="s">
        <v>411</v>
      </c>
      <c r="D215" s="189" t="s">
        <v>299</v>
      </c>
      <c r="E215" s="190" t="s">
        <v>412</v>
      </c>
      <c r="F215" s="191" t="s">
        <v>413</v>
      </c>
      <c r="G215" s="192" t="s">
        <v>140</v>
      </c>
      <c r="H215" s="193">
        <v>871.24699999999996</v>
      </c>
      <c r="I215" s="194">
        <v>42.119999999999997</v>
      </c>
      <c r="J215" s="194">
        <f>ROUND(I215*H215,2)</f>
        <v>36696.919999999998</v>
      </c>
      <c r="K215" s="195"/>
      <c r="L215" s="196"/>
      <c r="M215" s="197" t="s">
        <v>1</v>
      </c>
      <c r="N215" s="198" t="s">
        <v>39</v>
      </c>
      <c r="O215" s="185">
        <v>0</v>
      </c>
      <c r="P215" s="185">
        <f>O215*H215</f>
        <v>0</v>
      </c>
      <c r="Q215" s="185">
        <v>0</v>
      </c>
      <c r="R215" s="185">
        <f>Q215*H215</f>
        <v>0</v>
      </c>
      <c r="S215" s="185">
        <v>0</v>
      </c>
      <c r="T215" s="186">
        <f>S215*H215</f>
        <v>0</v>
      </c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R215" s="187" t="s">
        <v>157</v>
      </c>
      <c r="AT215" s="187" t="s">
        <v>299</v>
      </c>
      <c r="AU215" s="187" t="s">
        <v>142</v>
      </c>
      <c r="AY215" s="15" t="s">
        <v>135</v>
      </c>
      <c r="BE215" s="188">
        <f>IF(N215="základná",J215,0)</f>
        <v>0</v>
      </c>
      <c r="BF215" s="188">
        <f>IF(N215="znížená",J215,0)</f>
        <v>36696.919999999998</v>
      </c>
      <c r="BG215" s="188">
        <f>IF(N215="zákl. prenesená",J215,0)</f>
        <v>0</v>
      </c>
      <c r="BH215" s="188">
        <f>IF(N215="zníž. prenesená",J215,0)</f>
        <v>0</v>
      </c>
      <c r="BI215" s="188">
        <f>IF(N215="nulová",J215,0)</f>
        <v>0</v>
      </c>
      <c r="BJ215" s="15" t="s">
        <v>142</v>
      </c>
      <c r="BK215" s="188">
        <f>ROUND(I215*H215,2)</f>
        <v>36696.919999999998</v>
      </c>
      <c r="BL215" s="15" t="s">
        <v>141</v>
      </c>
      <c r="BM215" s="187" t="s">
        <v>414</v>
      </c>
    </row>
    <row r="216" s="2" customFormat="1" ht="33" customHeight="1">
      <c r="A216" s="28"/>
      <c r="B216" s="175"/>
      <c r="C216" s="176" t="s">
        <v>282</v>
      </c>
      <c r="D216" s="176" t="s">
        <v>137</v>
      </c>
      <c r="E216" s="177" t="s">
        <v>415</v>
      </c>
      <c r="F216" s="178" t="s">
        <v>416</v>
      </c>
      <c r="G216" s="179" t="s">
        <v>140</v>
      </c>
      <c r="H216" s="180">
        <v>1277.5170000000001</v>
      </c>
      <c r="I216" s="181">
        <v>22.23</v>
      </c>
      <c r="J216" s="181">
        <f>ROUND(I216*H216,2)</f>
        <v>28399.200000000001</v>
      </c>
      <c r="K216" s="182"/>
      <c r="L216" s="29"/>
      <c r="M216" s="183" t="s">
        <v>1</v>
      </c>
      <c r="N216" s="184" t="s">
        <v>39</v>
      </c>
      <c r="O216" s="185">
        <v>0</v>
      </c>
      <c r="P216" s="185">
        <f>O216*H216</f>
        <v>0</v>
      </c>
      <c r="Q216" s="185">
        <v>0</v>
      </c>
      <c r="R216" s="185">
        <f>Q216*H216</f>
        <v>0</v>
      </c>
      <c r="S216" s="185">
        <v>0</v>
      </c>
      <c r="T216" s="186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87" t="s">
        <v>141</v>
      </c>
      <c r="AT216" s="187" t="s">
        <v>137</v>
      </c>
      <c r="AU216" s="187" t="s">
        <v>142</v>
      </c>
      <c r="AY216" s="15" t="s">
        <v>135</v>
      </c>
      <c r="BE216" s="188">
        <f>IF(N216="základná",J216,0)</f>
        <v>0</v>
      </c>
      <c r="BF216" s="188">
        <f>IF(N216="znížená",J216,0)</f>
        <v>28399.200000000001</v>
      </c>
      <c r="BG216" s="188">
        <f>IF(N216="zákl. prenesená",J216,0)</f>
        <v>0</v>
      </c>
      <c r="BH216" s="188">
        <f>IF(N216="zníž. prenesená",J216,0)</f>
        <v>0</v>
      </c>
      <c r="BI216" s="188">
        <f>IF(N216="nulová",J216,0)</f>
        <v>0</v>
      </c>
      <c r="BJ216" s="15" t="s">
        <v>142</v>
      </c>
      <c r="BK216" s="188">
        <f>ROUND(I216*H216,2)</f>
        <v>28399.200000000001</v>
      </c>
      <c r="BL216" s="15" t="s">
        <v>141</v>
      </c>
      <c r="BM216" s="187" t="s">
        <v>417</v>
      </c>
    </row>
    <row r="217" s="2" customFormat="1" ht="44.25" customHeight="1">
      <c r="A217" s="28"/>
      <c r="B217" s="175"/>
      <c r="C217" s="189" t="s">
        <v>418</v>
      </c>
      <c r="D217" s="189" t="s">
        <v>299</v>
      </c>
      <c r="E217" s="190" t="s">
        <v>419</v>
      </c>
      <c r="F217" s="191" t="s">
        <v>420</v>
      </c>
      <c r="G217" s="192" t="s">
        <v>140</v>
      </c>
      <c r="H217" s="193">
        <v>1303.067</v>
      </c>
      <c r="I217" s="194">
        <v>38.950000000000003</v>
      </c>
      <c r="J217" s="194">
        <f>ROUND(I217*H217,2)</f>
        <v>50754.459999999999</v>
      </c>
      <c r="K217" s="195"/>
      <c r="L217" s="196"/>
      <c r="M217" s="197" t="s">
        <v>1</v>
      </c>
      <c r="N217" s="198" t="s">
        <v>39</v>
      </c>
      <c r="O217" s="185">
        <v>0</v>
      </c>
      <c r="P217" s="185">
        <f>O217*H217</f>
        <v>0</v>
      </c>
      <c r="Q217" s="185">
        <v>0</v>
      </c>
      <c r="R217" s="185">
        <f>Q217*H217</f>
        <v>0</v>
      </c>
      <c r="S217" s="185">
        <v>0</v>
      </c>
      <c r="T217" s="186">
        <f>S217*H217</f>
        <v>0</v>
      </c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R217" s="187" t="s">
        <v>157</v>
      </c>
      <c r="AT217" s="187" t="s">
        <v>299</v>
      </c>
      <c r="AU217" s="187" t="s">
        <v>142</v>
      </c>
      <c r="AY217" s="15" t="s">
        <v>135</v>
      </c>
      <c r="BE217" s="188">
        <f>IF(N217="základná",J217,0)</f>
        <v>0</v>
      </c>
      <c r="BF217" s="188">
        <f>IF(N217="znížená",J217,0)</f>
        <v>50754.459999999999</v>
      </c>
      <c r="BG217" s="188">
        <f>IF(N217="zákl. prenesená",J217,0)</f>
        <v>0</v>
      </c>
      <c r="BH217" s="188">
        <f>IF(N217="zníž. prenesená",J217,0)</f>
        <v>0</v>
      </c>
      <c r="BI217" s="188">
        <f>IF(N217="nulová",J217,0)</f>
        <v>0</v>
      </c>
      <c r="BJ217" s="15" t="s">
        <v>142</v>
      </c>
      <c r="BK217" s="188">
        <f>ROUND(I217*H217,2)</f>
        <v>50754.459999999999</v>
      </c>
      <c r="BL217" s="15" t="s">
        <v>141</v>
      </c>
      <c r="BM217" s="187" t="s">
        <v>421</v>
      </c>
    </row>
    <row r="218" s="2" customFormat="1" ht="24.15" customHeight="1">
      <c r="A218" s="28"/>
      <c r="B218" s="175"/>
      <c r="C218" s="176" t="s">
        <v>285</v>
      </c>
      <c r="D218" s="176" t="s">
        <v>137</v>
      </c>
      <c r="E218" s="177" t="s">
        <v>422</v>
      </c>
      <c r="F218" s="178" t="s">
        <v>423</v>
      </c>
      <c r="G218" s="179" t="s">
        <v>261</v>
      </c>
      <c r="H218" s="180">
        <v>10.021000000000001</v>
      </c>
      <c r="I218" s="181">
        <v>460</v>
      </c>
      <c r="J218" s="181">
        <f>ROUND(I218*H218,2)</f>
        <v>4609.6599999999999</v>
      </c>
      <c r="K218" s="182"/>
      <c r="L218" s="29"/>
      <c r="M218" s="183" t="s">
        <v>1</v>
      </c>
      <c r="N218" s="184" t="s">
        <v>39</v>
      </c>
      <c r="O218" s="185">
        <v>0</v>
      </c>
      <c r="P218" s="185">
        <f>O218*H218</f>
        <v>0</v>
      </c>
      <c r="Q218" s="185">
        <v>0</v>
      </c>
      <c r="R218" s="185">
        <f>Q218*H218</f>
        <v>0</v>
      </c>
      <c r="S218" s="185">
        <v>0</v>
      </c>
      <c r="T218" s="186">
        <f>S218*H218</f>
        <v>0</v>
      </c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R218" s="187" t="s">
        <v>141</v>
      </c>
      <c r="AT218" s="187" t="s">
        <v>137</v>
      </c>
      <c r="AU218" s="187" t="s">
        <v>142</v>
      </c>
      <c r="AY218" s="15" t="s">
        <v>135</v>
      </c>
      <c r="BE218" s="188">
        <f>IF(N218="základná",J218,0)</f>
        <v>0</v>
      </c>
      <c r="BF218" s="188">
        <f>IF(N218="znížená",J218,0)</f>
        <v>4609.6599999999999</v>
      </c>
      <c r="BG218" s="188">
        <f>IF(N218="zákl. prenesená",J218,0)</f>
        <v>0</v>
      </c>
      <c r="BH218" s="188">
        <f>IF(N218="zníž. prenesená",J218,0)</f>
        <v>0</v>
      </c>
      <c r="BI218" s="188">
        <f>IF(N218="nulová",J218,0)</f>
        <v>0</v>
      </c>
      <c r="BJ218" s="15" t="s">
        <v>142</v>
      </c>
      <c r="BK218" s="188">
        <f>ROUND(I218*H218,2)</f>
        <v>4609.6599999999999</v>
      </c>
      <c r="BL218" s="15" t="s">
        <v>141</v>
      </c>
      <c r="BM218" s="187" t="s">
        <v>424</v>
      </c>
    </row>
    <row r="219" s="2" customFormat="1" ht="16.5" customHeight="1">
      <c r="A219" s="28"/>
      <c r="B219" s="175"/>
      <c r="C219" s="176" t="s">
        <v>425</v>
      </c>
      <c r="D219" s="176" t="s">
        <v>137</v>
      </c>
      <c r="E219" s="177" t="s">
        <v>426</v>
      </c>
      <c r="F219" s="178" t="s">
        <v>427</v>
      </c>
      <c r="G219" s="179" t="s">
        <v>179</v>
      </c>
      <c r="H219" s="180">
        <v>15</v>
      </c>
      <c r="I219" s="181">
        <v>51</v>
      </c>
      <c r="J219" s="181">
        <f>ROUND(I219*H219,2)</f>
        <v>765</v>
      </c>
      <c r="K219" s="182"/>
      <c r="L219" s="29"/>
      <c r="M219" s="183" t="s">
        <v>1</v>
      </c>
      <c r="N219" s="184" t="s">
        <v>39</v>
      </c>
      <c r="O219" s="185">
        <v>0</v>
      </c>
      <c r="P219" s="185">
        <f>O219*H219</f>
        <v>0</v>
      </c>
      <c r="Q219" s="185">
        <v>0</v>
      </c>
      <c r="R219" s="185">
        <f>Q219*H219</f>
        <v>0</v>
      </c>
      <c r="S219" s="185">
        <v>0</v>
      </c>
      <c r="T219" s="186">
        <f>S219*H219</f>
        <v>0</v>
      </c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R219" s="187" t="s">
        <v>141</v>
      </c>
      <c r="AT219" s="187" t="s">
        <v>137</v>
      </c>
      <c r="AU219" s="187" t="s">
        <v>142</v>
      </c>
      <c r="AY219" s="15" t="s">
        <v>135</v>
      </c>
      <c r="BE219" s="188">
        <f>IF(N219="základná",J219,0)</f>
        <v>0</v>
      </c>
      <c r="BF219" s="188">
        <f>IF(N219="znížená",J219,0)</f>
        <v>765</v>
      </c>
      <c r="BG219" s="188">
        <f>IF(N219="zákl. prenesená",J219,0)</f>
        <v>0</v>
      </c>
      <c r="BH219" s="188">
        <f>IF(N219="zníž. prenesená",J219,0)</f>
        <v>0</v>
      </c>
      <c r="BI219" s="188">
        <f>IF(N219="nulová",J219,0)</f>
        <v>0</v>
      </c>
      <c r="BJ219" s="15" t="s">
        <v>142</v>
      </c>
      <c r="BK219" s="188">
        <f>ROUND(I219*H219,2)</f>
        <v>765</v>
      </c>
      <c r="BL219" s="15" t="s">
        <v>141</v>
      </c>
      <c r="BM219" s="187" t="s">
        <v>428</v>
      </c>
    </row>
    <row r="220" s="2" customFormat="1" ht="44.25" customHeight="1">
      <c r="A220" s="28"/>
      <c r="B220" s="175"/>
      <c r="C220" s="189" t="s">
        <v>429</v>
      </c>
      <c r="D220" s="189" t="s">
        <v>299</v>
      </c>
      <c r="E220" s="190" t="s">
        <v>430</v>
      </c>
      <c r="F220" s="191" t="s">
        <v>431</v>
      </c>
      <c r="G220" s="192" t="s">
        <v>179</v>
      </c>
      <c r="H220" s="193">
        <v>15</v>
      </c>
      <c r="I220" s="194">
        <v>258</v>
      </c>
      <c r="J220" s="194">
        <f>ROUND(I220*H220,2)</f>
        <v>3870</v>
      </c>
      <c r="K220" s="195"/>
      <c r="L220" s="196"/>
      <c r="M220" s="197" t="s">
        <v>1</v>
      </c>
      <c r="N220" s="198" t="s">
        <v>39</v>
      </c>
      <c r="O220" s="185">
        <v>0</v>
      </c>
      <c r="P220" s="185">
        <f>O220*H220</f>
        <v>0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R220" s="187" t="s">
        <v>157</v>
      </c>
      <c r="AT220" s="187" t="s">
        <v>299</v>
      </c>
      <c r="AU220" s="187" t="s">
        <v>142</v>
      </c>
      <c r="AY220" s="15" t="s">
        <v>135</v>
      </c>
      <c r="BE220" s="188">
        <f>IF(N220="základná",J220,0)</f>
        <v>0</v>
      </c>
      <c r="BF220" s="188">
        <f>IF(N220="znížená",J220,0)</f>
        <v>3870</v>
      </c>
      <c r="BG220" s="188">
        <f>IF(N220="zákl. prenesená",J220,0)</f>
        <v>0</v>
      </c>
      <c r="BH220" s="188">
        <f>IF(N220="zníž. prenesená",J220,0)</f>
        <v>0</v>
      </c>
      <c r="BI220" s="188">
        <f>IF(N220="nulová",J220,0)</f>
        <v>0</v>
      </c>
      <c r="BJ220" s="15" t="s">
        <v>142</v>
      </c>
      <c r="BK220" s="188">
        <f>ROUND(I220*H220,2)</f>
        <v>3870</v>
      </c>
      <c r="BL220" s="15" t="s">
        <v>141</v>
      </c>
      <c r="BM220" s="187" t="s">
        <v>432</v>
      </c>
    </row>
    <row r="221" s="2" customFormat="1" ht="24.15" customHeight="1">
      <c r="A221" s="28"/>
      <c r="B221" s="175"/>
      <c r="C221" s="176" t="s">
        <v>433</v>
      </c>
      <c r="D221" s="176" t="s">
        <v>137</v>
      </c>
      <c r="E221" s="177" t="s">
        <v>434</v>
      </c>
      <c r="F221" s="178" t="s">
        <v>435</v>
      </c>
      <c r="G221" s="179" t="s">
        <v>179</v>
      </c>
      <c r="H221" s="180">
        <v>3</v>
      </c>
      <c r="I221" s="181">
        <v>36.810000000000002</v>
      </c>
      <c r="J221" s="181">
        <f>ROUND(I221*H221,2)</f>
        <v>110.43000000000001</v>
      </c>
      <c r="K221" s="182"/>
      <c r="L221" s="29"/>
      <c r="M221" s="183" t="s">
        <v>1</v>
      </c>
      <c r="N221" s="184" t="s">
        <v>39</v>
      </c>
      <c r="O221" s="185">
        <v>0</v>
      </c>
      <c r="P221" s="185">
        <f>O221*H221</f>
        <v>0</v>
      </c>
      <c r="Q221" s="185">
        <v>0</v>
      </c>
      <c r="R221" s="185">
        <f>Q221*H221</f>
        <v>0</v>
      </c>
      <c r="S221" s="185">
        <v>0</v>
      </c>
      <c r="T221" s="186">
        <f>S221*H221</f>
        <v>0</v>
      </c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R221" s="187" t="s">
        <v>141</v>
      </c>
      <c r="AT221" s="187" t="s">
        <v>137</v>
      </c>
      <c r="AU221" s="187" t="s">
        <v>142</v>
      </c>
      <c r="AY221" s="15" t="s">
        <v>135</v>
      </c>
      <c r="BE221" s="188">
        <f>IF(N221="základná",J221,0)</f>
        <v>0</v>
      </c>
      <c r="BF221" s="188">
        <f>IF(N221="znížená",J221,0)</f>
        <v>110.43000000000001</v>
      </c>
      <c r="BG221" s="188">
        <f>IF(N221="zákl. prenesená",J221,0)</f>
        <v>0</v>
      </c>
      <c r="BH221" s="188">
        <f>IF(N221="zníž. prenesená",J221,0)</f>
        <v>0</v>
      </c>
      <c r="BI221" s="188">
        <f>IF(N221="nulová",J221,0)</f>
        <v>0</v>
      </c>
      <c r="BJ221" s="15" t="s">
        <v>142</v>
      </c>
      <c r="BK221" s="188">
        <f>ROUND(I221*H221,2)</f>
        <v>110.43000000000001</v>
      </c>
      <c r="BL221" s="15" t="s">
        <v>141</v>
      </c>
      <c r="BM221" s="187" t="s">
        <v>436</v>
      </c>
    </row>
    <row r="222" s="2" customFormat="1" ht="37.8" customHeight="1">
      <c r="A222" s="28"/>
      <c r="B222" s="175"/>
      <c r="C222" s="189" t="s">
        <v>437</v>
      </c>
      <c r="D222" s="189" t="s">
        <v>299</v>
      </c>
      <c r="E222" s="190" t="s">
        <v>438</v>
      </c>
      <c r="F222" s="191" t="s">
        <v>439</v>
      </c>
      <c r="G222" s="192" t="s">
        <v>179</v>
      </c>
      <c r="H222" s="193">
        <v>3</v>
      </c>
      <c r="I222" s="194">
        <v>450</v>
      </c>
      <c r="J222" s="194">
        <f>ROUND(I222*H222,2)</f>
        <v>1350</v>
      </c>
      <c r="K222" s="195"/>
      <c r="L222" s="196"/>
      <c r="M222" s="197" t="s">
        <v>1</v>
      </c>
      <c r="N222" s="198" t="s">
        <v>39</v>
      </c>
      <c r="O222" s="185">
        <v>0</v>
      </c>
      <c r="P222" s="185">
        <f>O222*H222</f>
        <v>0</v>
      </c>
      <c r="Q222" s="185">
        <v>0</v>
      </c>
      <c r="R222" s="185">
        <f>Q222*H222</f>
        <v>0</v>
      </c>
      <c r="S222" s="185">
        <v>0</v>
      </c>
      <c r="T222" s="186">
        <f>S222*H222</f>
        <v>0</v>
      </c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R222" s="187" t="s">
        <v>157</v>
      </c>
      <c r="AT222" s="187" t="s">
        <v>299</v>
      </c>
      <c r="AU222" s="187" t="s">
        <v>142</v>
      </c>
      <c r="AY222" s="15" t="s">
        <v>135</v>
      </c>
      <c r="BE222" s="188">
        <f>IF(N222="základná",J222,0)</f>
        <v>0</v>
      </c>
      <c r="BF222" s="188">
        <f>IF(N222="znížená",J222,0)</f>
        <v>1350</v>
      </c>
      <c r="BG222" s="188">
        <f>IF(N222="zákl. prenesená",J222,0)</f>
        <v>0</v>
      </c>
      <c r="BH222" s="188">
        <f>IF(N222="zníž. prenesená",J222,0)</f>
        <v>0</v>
      </c>
      <c r="BI222" s="188">
        <f>IF(N222="nulová",J222,0)</f>
        <v>0</v>
      </c>
      <c r="BJ222" s="15" t="s">
        <v>142</v>
      </c>
      <c r="BK222" s="188">
        <f>ROUND(I222*H222,2)</f>
        <v>1350</v>
      </c>
      <c r="BL222" s="15" t="s">
        <v>141</v>
      </c>
      <c r="BM222" s="187" t="s">
        <v>440</v>
      </c>
    </row>
    <row r="223" s="2" customFormat="1" ht="21.75" customHeight="1">
      <c r="A223" s="28"/>
      <c r="B223" s="175"/>
      <c r="C223" s="176" t="s">
        <v>441</v>
      </c>
      <c r="D223" s="176" t="s">
        <v>137</v>
      </c>
      <c r="E223" s="177" t="s">
        <v>442</v>
      </c>
      <c r="F223" s="178" t="s">
        <v>443</v>
      </c>
      <c r="G223" s="179" t="s">
        <v>179</v>
      </c>
      <c r="H223" s="180">
        <v>1</v>
      </c>
      <c r="I223" s="181">
        <v>460.70999999999998</v>
      </c>
      <c r="J223" s="181">
        <f>ROUND(I223*H223,2)</f>
        <v>460.70999999999998</v>
      </c>
      <c r="K223" s="182"/>
      <c r="L223" s="29"/>
      <c r="M223" s="183" t="s">
        <v>1</v>
      </c>
      <c r="N223" s="184" t="s">
        <v>39</v>
      </c>
      <c r="O223" s="185">
        <v>0</v>
      </c>
      <c r="P223" s="185">
        <f>O223*H223</f>
        <v>0</v>
      </c>
      <c r="Q223" s="185">
        <v>0</v>
      </c>
      <c r="R223" s="185">
        <f>Q223*H223</f>
        <v>0</v>
      </c>
      <c r="S223" s="185">
        <v>0</v>
      </c>
      <c r="T223" s="186">
        <f>S223*H223</f>
        <v>0</v>
      </c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R223" s="187" t="s">
        <v>141</v>
      </c>
      <c r="AT223" s="187" t="s">
        <v>137</v>
      </c>
      <c r="AU223" s="187" t="s">
        <v>142</v>
      </c>
      <c r="AY223" s="15" t="s">
        <v>135</v>
      </c>
      <c r="BE223" s="188">
        <f>IF(N223="základná",J223,0)</f>
        <v>0</v>
      </c>
      <c r="BF223" s="188">
        <f>IF(N223="znížená",J223,0)</f>
        <v>460.70999999999998</v>
      </c>
      <c r="BG223" s="188">
        <f>IF(N223="zákl. prenesená",J223,0)</f>
        <v>0</v>
      </c>
      <c r="BH223" s="188">
        <f>IF(N223="zníž. prenesená",J223,0)</f>
        <v>0</v>
      </c>
      <c r="BI223" s="188">
        <f>IF(N223="nulová",J223,0)</f>
        <v>0</v>
      </c>
      <c r="BJ223" s="15" t="s">
        <v>142</v>
      </c>
      <c r="BK223" s="188">
        <f>ROUND(I223*H223,2)</f>
        <v>460.70999999999998</v>
      </c>
      <c r="BL223" s="15" t="s">
        <v>141</v>
      </c>
      <c r="BM223" s="187" t="s">
        <v>444</v>
      </c>
    </row>
    <row r="224" s="2" customFormat="1" ht="37.8" customHeight="1">
      <c r="A224" s="28"/>
      <c r="B224" s="175"/>
      <c r="C224" s="189" t="s">
        <v>445</v>
      </c>
      <c r="D224" s="189" t="s">
        <v>299</v>
      </c>
      <c r="E224" s="190" t="s">
        <v>446</v>
      </c>
      <c r="F224" s="191" t="s">
        <v>447</v>
      </c>
      <c r="G224" s="192" t="s">
        <v>179</v>
      </c>
      <c r="H224" s="193">
        <v>1</v>
      </c>
      <c r="I224" s="194">
        <v>3720</v>
      </c>
      <c r="J224" s="194">
        <f>ROUND(I224*H224,2)</f>
        <v>3720</v>
      </c>
      <c r="K224" s="195"/>
      <c r="L224" s="196"/>
      <c r="M224" s="197" t="s">
        <v>1</v>
      </c>
      <c r="N224" s="198" t="s">
        <v>39</v>
      </c>
      <c r="O224" s="185">
        <v>0</v>
      </c>
      <c r="P224" s="185">
        <f>O224*H224</f>
        <v>0</v>
      </c>
      <c r="Q224" s="185">
        <v>0</v>
      </c>
      <c r="R224" s="185">
        <f>Q224*H224</f>
        <v>0</v>
      </c>
      <c r="S224" s="185">
        <v>0</v>
      </c>
      <c r="T224" s="186">
        <f>S224*H224</f>
        <v>0</v>
      </c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R224" s="187" t="s">
        <v>157</v>
      </c>
      <c r="AT224" s="187" t="s">
        <v>299</v>
      </c>
      <c r="AU224" s="187" t="s">
        <v>142</v>
      </c>
      <c r="AY224" s="15" t="s">
        <v>135</v>
      </c>
      <c r="BE224" s="188">
        <f>IF(N224="základná",J224,0)</f>
        <v>0</v>
      </c>
      <c r="BF224" s="188">
        <f>IF(N224="znížená",J224,0)</f>
        <v>3720</v>
      </c>
      <c r="BG224" s="188">
        <f>IF(N224="zákl. prenesená",J224,0)</f>
        <v>0</v>
      </c>
      <c r="BH224" s="188">
        <f>IF(N224="zníž. prenesená",J224,0)</f>
        <v>0</v>
      </c>
      <c r="BI224" s="188">
        <f>IF(N224="nulová",J224,0)</f>
        <v>0</v>
      </c>
      <c r="BJ224" s="15" t="s">
        <v>142</v>
      </c>
      <c r="BK224" s="188">
        <f>ROUND(I224*H224,2)</f>
        <v>3720</v>
      </c>
      <c r="BL224" s="15" t="s">
        <v>141</v>
      </c>
      <c r="BM224" s="187" t="s">
        <v>448</v>
      </c>
    </row>
    <row r="225" s="2" customFormat="1" ht="24.15" customHeight="1">
      <c r="A225" s="28"/>
      <c r="B225" s="175"/>
      <c r="C225" s="176" t="s">
        <v>449</v>
      </c>
      <c r="D225" s="176" t="s">
        <v>137</v>
      </c>
      <c r="E225" s="177" t="s">
        <v>450</v>
      </c>
      <c r="F225" s="178" t="s">
        <v>451</v>
      </c>
      <c r="G225" s="179" t="s">
        <v>357</v>
      </c>
      <c r="H225" s="180">
        <v>2677.989</v>
      </c>
      <c r="I225" s="181">
        <v>0.90000000000000002</v>
      </c>
      <c r="J225" s="181">
        <f>ROUND(I225*H225,2)</f>
        <v>2410.1900000000001</v>
      </c>
      <c r="K225" s="182"/>
      <c r="L225" s="29"/>
      <c r="M225" s="183" t="s">
        <v>1</v>
      </c>
      <c r="N225" s="184" t="s">
        <v>39</v>
      </c>
      <c r="O225" s="185">
        <v>0</v>
      </c>
      <c r="P225" s="185">
        <f>O225*H225</f>
        <v>0</v>
      </c>
      <c r="Q225" s="185">
        <v>0</v>
      </c>
      <c r="R225" s="185">
        <f>Q225*H225</f>
        <v>0</v>
      </c>
      <c r="S225" s="185">
        <v>0</v>
      </c>
      <c r="T225" s="186">
        <f>S225*H225</f>
        <v>0</v>
      </c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R225" s="187" t="s">
        <v>141</v>
      </c>
      <c r="AT225" s="187" t="s">
        <v>137</v>
      </c>
      <c r="AU225" s="187" t="s">
        <v>142</v>
      </c>
      <c r="AY225" s="15" t="s">
        <v>135</v>
      </c>
      <c r="BE225" s="188">
        <f>IF(N225="základná",J225,0)</f>
        <v>0</v>
      </c>
      <c r="BF225" s="188">
        <f>IF(N225="znížená",J225,0)</f>
        <v>2410.1900000000001</v>
      </c>
      <c r="BG225" s="188">
        <f>IF(N225="zákl. prenesená",J225,0)</f>
        <v>0</v>
      </c>
      <c r="BH225" s="188">
        <f>IF(N225="zníž. prenesená",J225,0)</f>
        <v>0</v>
      </c>
      <c r="BI225" s="188">
        <f>IF(N225="nulová",J225,0)</f>
        <v>0</v>
      </c>
      <c r="BJ225" s="15" t="s">
        <v>142</v>
      </c>
      <c r="BK225" s="188">
        <f>ROUND(I225*H225,2)</f>
        <v>2410.1900000000001</v>
      </c>
      <c r="BL225" s="15" t="s">
        <v>141</v>
      </c>
      <c r="BM225" s="187" t="s">
        <v>452</v>
      </c>
    </row>
    <row r="226" s="12" customFormat="1" ht="22.8" customHeight="1">
      <c r="A226" s="12"/>
      <c r="B226" s="163"/>
      <c r="C226" s="12"/>
      <c r="D226" s="164" t="s">
        <v>72</v>
      </c>
      <c r="E226" s="173" t="s">
        <v>453</v>
      </c>
      <c r="F226" s="173" t="s">
        <v>454</v>
      </c>
      <c r="G226" s="12"/>
      <c r="H226" s="12"/>
      <c r="I226" s="12"/>
      <c r="J226" s="174">
        <f>BK226</f>
        <v>1020.3200000000001</v>
      </c>
      <c r="K226" s="12"/>
      <c r="L226" s="163"/>
      <c r="M226" s="167"/>
      <c r="N226" s="168"/>
      <c r="O226" s="168"/>
      <c r="P226" s="169">
        <f>SUM(P227:P228)</f>
        <v>0</v>
      </c>
      <c r="Q226" s="168"/>
      <c r="R226" s="169">
        <f>SUM(R227:R228)</f>
        <v>0</v>
      </c>
      <c r="S226" s="168"/>
      <c r="T226" s="170">
        <f>SUM(T227:T228)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64" t="s">
        <v>142</v>
      </c>
      <c r="AT226" s="171" t="s">
        <v>72</v>
      </c>
      <c r="AU226" s="171" t="s">
        <v>81</v>
      </c>
      <c r="AY226" s="164" t="s">
        <v>135</v>
      </c>
      <c r="BK226" s="172">
        <f>SUM(BK227:BK228)</f>
        <v>1020.3200000000001</v>
      </c>
    </row>
    <row r="227" s="2" customFormat="1" ht="16.5" customHeight="1">
      <c r="A227" s="28"/>
      <c r="B227" s="175"/>
      <c r="C227" s="176" t="s">
        <v>455</v>
      </c>
      <c r="D227" s="176" t="s">
        <v>137</v>
      </c>
      <c r="E227" s="177" t="s">
        <v>456</v>
      </c>
      <c r="F227" s="178" t="s">
        <v>457</v>
      </c>
      <c r="G227" s="179" t="s">
        <v>140</v>
      </c>
      <c r="H227" s="180">
        <v>31.920000000000002</v>
      </c>
      <c r="I227" s="181">
        <v>31.789999999999999</v>
      </c>
      <c r="J227" s="181">
        <f>ROUND(I227*H227,2)</f>
        <v>1014.74</v>
      </c>
      <c r="K227" s="182"/>
      <c r="L227" s="29"/>
      <c r="M227" s="183" t="s">
        <v>1</v>
      </c>
      <c r="N227" s="184" t="s">
        <v>39</v>
      </c>
      <c r="O227" s="185">
        <v>0</v>
      </c>
      <c r="P227" s="185">
        <f>O227*H227</f>
        <v>0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R227" s="187" t="s">
        <v>141</v>
      </c>
      <c r="AT227" s="187" t="s">
        <v>137</v>
      </c>
      <c r="AU227" s="187" t="s">
        <v>142</v>
      </c>
      <c r="AY227" s="15" t="s">
        <v>135</v>
      </c>
      <c r="BE227" s="188">
        <f>IF(N227="základná",J227,0)</f>
        <v>0</v>
      </c>
      <c r="BF227" s="188">
        <f>IF(N227="znížená",J227,0)</f>
        <v>1014.74</v>
      </c>
      <c r="BG227" s="188">
        <f>IF(N227="zákl. prenesená",J227,0)</f>
        <v>0</v>
      </c>
      <c r="BH227" s="188">
        <f>IF(N227="zníž. prenesená",J227,0)</f>
        <v>0</v>
      </c>
      <c r="BI227" s="188">
        <f>IF(N227="nulová",J227,0)</f>
        <v>0</v>
      </c>
      <c r="BJ227" s="15" t="s">
        <v>142</v>
      </c>
      <c r="BK227" s="188">
        <f>ROUND(I227*H227,2)</f>
        <v>1014.74</v>
      </c>
      <c r="BL227" s="15" t="s">
        <v>141</v>
      </c>
      <c r="BM227" s="187" t="s">
        <v>458</v>
      </c>
    </row>
    <row r="228" s="2" customFormat="1" ht="24.15" customHeight="1">
      <c r="A228" s="28"/>
      <c r="B228" s="175"/>
      <c r="C228" s="176" t="s">
        <v>459</v>
      </c>
      <c r="D228" s="176" t="s">
        <v>137</v>
      </c>
      <c r="E228" s="177" t="s">
        <v>460</v>
      </c>
      <c r="F228" s="178" t="s">
        <v>461</v>
      </c>
      <c r="G228" s="179" t="s">
        <v>357</v>
      </c>
      <c r="H228" s="180">
        <v>10.147</v>
      </c>
      <c r="I228" s="181">
        <v>0.55000000000000004</v>
      </c>
      <c r="J228" s="181">
        <f>ROUND(I228*H228,2)</f>
        <v>5.5800000000000001</v>
      </c>
      <c r="K228" s="182"/>
      <c r="L228" s="29"/>
      <c r="M228" s="199" t="s">
        <v>1</v>
      </c>
      <c r="N228" s="200" t="s">
        <v>39</v>
      </c>
      <c r="O228" s="201">
        <v>0</v>
      </c>
      <c r="P228" s="201">
        <f>O228*H228</f>
        <v>0</v>
      </c>
      <c r="Q228" s="201">
        <v>0</v>
      </c>
      <c r="R228" s="201">
        <f>Q228*H228</f>
        <v>0</v>
      </c>
      <c r="S228" s="201">
        <v>0</v>
      </c>
      <c r="T228" s="202">
        <f>S228*H228</f>
        <v>0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R228" s="187" t="s">
        <v>141</v>
      </c>
      <c r="AT228" s="187" t="s">
        <v>137</v>
      </c>
      <c r="AU228" s="187" t="s">
        <v>142</v>
      </c>
      <c r="AY228" s="15" t="s">
        <v>135</v>
      </c>
      <c r="BE228" s="188">
        <f>IF(N228="základná",J228,0)</f>
        <v>0</v>
      </c>
      <c r="BF228" s="188">
        <f>IF(N228="znížená",J228,0)</f>
        <v>5.5800000000000001</v>
      </c>
      <c r="BG228" s="188">
        <f>IF(N228="zákl. prenesená",J228,0)</f>
        <v>0</v>
      </c>
      <c r="BH228" s="188">
        <f>IF(N228="zníž. prenesená",J228,0)</f>
        <v>0</v>
      </c>
      <c r="BI228" s="188">
        <f>IF(N228="nulová",J228,0)</f>
        <v>0</v>
      </c>
      <c r="BJ228" s="15" t="s">
        <v>142</v>
      </c>
      <c r="BK228" s="188">
        <f>ROUND(I228*H228,2)</f>
        <v>5.5800000000000001</v>
      </c>
      <c r="BL228" s="15" t="s">
        <v>141</v>
      </c>
      <c r="BM228" s="187" t="s">
        <v>462</v>
      </c>
    </row>
    <row r="229" s="2" customFormat="1" ht="6.96" customHeight="1">
      <c r="A229" s="28"/>
      <c r="B229" s="54"/>
      <c r="C229" s="55"/>
      <c r="D229" s="55"/>
      <c r="E229" s="55"/>
      <c r="F229" s="55"/>
      <c r="G229" s="55"/>
      <c r="H229" s="55"/>
      <c r="I229" s="55"/>
      <c r="J229" s="55"/>
      <c r="K229" s="55"/>
      <c r="L229" s="29"/>
      <c r="M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</row>
  </sheetData>
  <autoFilter ref="C133:K228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4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5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16" t="str">
        <f>'Rekapitulácia stavby'!K6</f>
        <v>Rekonštrukcia farmy Terezov - Objekt SO.27 - spojovacia chodba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96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463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12. 9. 2023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7"/>
      <c r="B27" s="118"/>
      <c r="C27" s="117"/>
      <c r="D27" s="117"/>
      <c r="E27" s="26" t="s">
        <v>1</v>
      </c>
      <c r="F27" s="26"/>
      <c r="G27" s="26"/>
      <c r="H27" s="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2" t="s">
        <v>98</v>
      </c>
      <c r="E30" s="28"/>
      <c r="F30" s="28"/>
      <c r="G30" s="28"/>
      <c r="H30" s="28"/>
      <c r="I30" s="28"/>
      <c r="J30" s="120">
        <f>J96</f>
        <v>12498.130000000001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21" t="s">
        <v>99</v>
      </c>
      <c r="E31" s="28"/>
      <c r="F31" s="28"/>
      <c r="G31" s="28"/>
      <c r="H31" s="28"/>
      <c r="I31" s="28"/>
      <c r="J31" s="120">
        <f>J107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25.44" customHeight="1">
      <c r="A32" s="28"/>
      <c r="B32" s="29"/>
      <c r="C32" s="28"/>
      <c r="D32" s="122" t="s">
        <v>33</v>
      </c>
      <c r="E32" s="28"/>
      <c r="F32" s="28"/>
      <c r="G32" s="28"/>
      <c r="H32" s="28"/>
      <c r="I32" s="28"/>
      <c r="J32" s="90">
        <f>ROUND(J30 + J31, 2)</f>
        <v>12498.129999999999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6.96" customHeight="1">
      <c r="A33" s="28"/>
      <c r="B33" s="29"/>
      <c r="C33" s="28"/>
      <c r="D33" s="84"/>
      <c r="E33" s="84"/>
      <c r="F33" s="84"/>
      <c r="G33" s="84"/>
      <c r="H33" s="84"/>
      <c r="I33" s="84"/>
      <c r="J33" s="84"/>
      <c r="K33" s="84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28"/>
      <c r="F34" s="33" t="s">
        <v>35</v>
      </c>
      <c r="G34" s="28"/>
      <c r="H34" s="28"/>
      <c r="I34" s="33" t="s">
        <v>34</v>
      </c>
      <c r="J34" s="33" t="s">
        <v>36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="2" customFormat="1" ht="14.4" customHeight="1">
      <c r="A35" s="28"/>
      <c r="B35" s="29"/>
      <c r="C35" s="28"/>
      <c r="D35" s="123" t="s">
        <v>37</v>
      </c>
      <c r="E35" s="35" t="s">
        <v>38</v>
      </c>
      <c r="F35" s="124">
        <f>ROUND((SUM(BE107:BE108) + SUM(BE128:BE172)),  2)</f>
        <v>0</v>
      </c>
      <c r="G35" s="125"/>
      <c r="H35" s="125"/>
      <c r="I35" s="126">
        <v>0.20000000000000001</v>
      </c>
      <c r="J35" s="124">
        <f>ROUND(((SUM(BE107:BE108) + SUM(BE128:BE172))*I35),  2)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14.4" customHeight="1">
      <c r="A36" s="28"/>
      <c r="B36" s="29"/>
      <c r="C36" s="28"/>
      <c r="D36" s="28"/>
      <c r="E36" s="35" t="s">
        <v>39</v>
      </c>
      <c r="F36" s="127">
        <f>ROUND((SUM(BF107:BF108) + SUM(BF128:BF172)),  2)</f>
        <v>12498.129999999999</v>
      </c>
      <c r="G36" s="28"/>
      <c r="H36" s="28"/>
      <c r="I36" s="128">
        <v>0.20000000000000001</v>
      </c>
      <c r="J36" s="127">
        <f>ROUND(((SUM(BF107:BF108) + SUM(BF128:BF172))*I36),  2)</f>
        <v>2499.6300000000001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40</v>
      </c>
      <c r="F37" s="127">
        <f>ROUND((SUM(BG107:BG108) + SUM(BG128:BG172)),  2)</f>
        <v>0</v>
      </c>
      <c r="G37" s="28"/>
      <c r="H37" s="28"/>
      <c r="I37" s="128">
        <v>0.20000000000000001</v>
      </c>
      <c r="J37" s="127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41</v>
      </c>
      <c r="F38" s="127">
        <f>ROUND((SUM(BH107:BH108) + SUM(BH128:BH172)),  2)</f>
        <v>0</v>
      </c>
      <c r="G38" s="28"/>
      <c r="H38" s="28"/>
      <c r="I38" s="128">
        <v>0.20000000000000001</v>
      </c>
      <c r="J38" s="127">
        <f>0</f>
        <v>0</v>
      </c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35" t="s">
        <v>42</v>
      </c>
      <c r="F39" s="124">
        <f>ROUND((SUM(BI107:BI108) + SUM(BI128:BI172)),  2)</f>
        <v>0</v>
      </c>
      <c r="G39" s="125"/>
      <c r="H39" s="125"/>
      <c r="I39" s="126">
        <v>0</v>
      </c>
      <c r="J39" s="124">
        <f>0</f>
        <v>0</v>
      </c>
      <c r="K39" s="28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2" customFormat="1" ht="25.44" customHeight="1">
      <c r="A41" s="28"/>
      <c r="B41" s="29"/>
      <c r="C41" s="129"/>
      <c r="D41" s="130" t="s">
        <v>43</v>
      </c>
      <c r="E41" s="75"/>
      <c r="F41" s="75"/>
      <c r="G41" s="131" t="s">
        <v>44</v>
      </c>
      <c r="H41" s="132" t="s">
        <v>45</v>
      </c>
      <c r="I41" s="75"/>
      <c r="J41" s="133">
        <f>SUM(J32:J39)</f>
        <v>14997.759999999998</v>
      </c>
      <c r="K41" s="134"/>
      <c r="L41" s="4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5" t="s">
        <v>49</v>
      </c>
      <c r="G61" s="52" t="s">
        <v>48</v>
      </c>
      <c r="H61" s="31"/>
      <c r="I61" s="31"/>
      <c r="J61" s="136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5" t="s">
        <v>49</v>
      </c>
      <c r="G76" s="52" t="s">
        <v>48</v>
      </c>
      <c r="H76" s="31"/>
      <c r="I76" s="31"/>
      <c r="J76" s="136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100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6" t="str">
        <f>E7</f>
        <v>Rekonštrukcia farmy Terezov - Objekt SO.27 - spojovacia chodba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96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zti - Zdravotechnické inštalácie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Kútniky</v>
      </c>
      <c r="G89" s="28"/>
      <c r="H89" s="28"/>
      <c r="I89" s="25" t="s">
        <v>19</v>
      </c>
      <c r="J89" s="63" t="str">
        <f>IF(J12="","",J12)</f>
        <v>12. 9. 2023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 xml:space="preserve">Poľnohospodárske družstvo Kútniky </v>
      </c>
      <c r="G91" s="28"/>
      <c r="H91" s="28"/>
      <c r="I91" s="25" t="s">
        <v>27</v>
      </c>
      <c r="J91" s="26" t="str">
        <f>E21</f>
        <v xml:space="preserve">Ing.arch. Žalman, CSc 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Rosoft s.r.o.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7" t="s">
        <v>101</v>
      </c>
      <c r="D94" s="129"/>
      <c r="E94" s="129"/>
      <c r="F94" s="129"/>
      <c r="G94" s="129"/>
      <c r="H94" s="129"/>
      <c r="I94" s="129"/>
      <c r="J94" s="138" t="s">
        <v>102</v>
      </c>
      <c r="K94" s="129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9" t="s">
        <v>103</v>
      </c>
      <c r="D96" s="28"/>
      <c r="E96" s="28"/>
      <c r="F96" s="28"/>
      <c r="G96" s="28"/>
      <c r="H96" s="28"/>
      <c r="I96" s="28"/>
      <c r="J96" s="90">
        <f>J128</f>
        <v>12498.130000000001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104</v>
      </c>
    </row>
    <row r="97" s="9" customFormat="1" ht="24.96" customHeight="1">
      <c r="A97" s="9"/>
      <c r="B97" s="140"/>
      <c r="C97" s="9"/>
      <c r="D97" s="141" t="s">
        <v>105</v>
      </c>
      <c r="E97" s="142"/>
      <c r="F97" s="142"/>
      <c r="G97" s="142"/>
      <c r="H97" s="142"/>
      <c r="I97" s="142"/>
      <c r="J97" s="143">
        <f>J129</f>
        <v>2871.1400000000003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106</v>
      </c>
      <c r="E98" s="146"/>
      <c r="F98" s="146"/>
      <c r="G98" s="146"/>
      <c r="H98" s="146"/>
      <c r="I98" s="146"/>
      <c r="J98" s="147">
        <f>J130</f>
        <v>906.81000000000006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109</v>
      </c>
      <c r="E99" s="146"/>
      <c r="F99" s="146"/>
      <c r="G99" s="146"/>
      <c r="H99" s="146"/>
      <c r="I99" s="146"/>
      <c r="J99" s="147">
        <f>J140</f>
        <v>31.550000000000001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464</v>
      </c>
      <c r="E100" s="146"/>
      <c r="F100" s="146"/>
      <c r="G100" s="146"/>
      <c r="H100" s="146"/>
      <c r="I100" s="146"/>
      <c r="J100" s="147">
        <f>J142</f>
        <v>1899.6300000000001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113</v>
      </c>
      <c r="E101" s="146"/>
      <c r="F101" s="146"/>
      <c r="G101" s="146"/>
      <c r="H101" s="146"/>
      <c r="I101" s="146"/>
      <c r="J101" s="147">
        <f>J145</f>
        <v>33.149999999999999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0"/>
      <c r="C102" s="9"/>
      <c r="D102" s="141" t="s">
        <v>114</v>
      </c>
      <c r="E102" s="142"/>
      <c r="F102" s="142"/>
      <c r="G102" s="142"/>
      <c r="H102" s="142"/>
      <c r="I102" s="142"/>
      <c r="J102" s="143">
        <f>J147</f>
        <v>9626.9899999999998</v>
      </c>
      <c r="K102" s="9"/>
      <c r="L102" s="14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4"/>
      <c r="C103" s="10"/>
      <c r="D103" s="145" t="s">
        <v>465</v>
      </c>
      <c r="E103" s="146"/>
      <c r="F103" s="146"/>
      <c r="G103" s="146"/>
      <c r="H103" s="146"/>
      <c r="I103" s="146"/>
      <c r="J103" s="147">
        <f>J148</f>
        <v>2395.98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466</v>
      </c>
      <c r="E104" s="146"/>
      <c r="F104" s="146"/>
      <c r="G104" s="146"/>
      <c r="H104" s="146"/>
      <c r="I104" s="146"/>
      <c r="J104" s="147">
        <f>J155</f>
        <v>7231.0099999999993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49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="2" customFormat="1" ht="6.96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29.28" customHeight="1">
      <c r="A107" s="28"/>
      <c r="B107" s="29"/>
      <c r="C107" s="139" t="s">
        <v>119</v>
      </c>
      <c r="D107" s="28"/>
      <c r="E107" s="28"/>
      <c r="F107" s="28"/>
      <c r="G107" s="28"/>
      <c r="H107" s="28"/>
      <c r="I107" s="28"/>
      <c r="J107" s="148">
        <v>0</v>
      </c>
      <c r="K107" s="28"/>
      <c r="L107" s="49"/>
      <c r="N107" s="149" t="s">
        <v>37</v>
      </c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18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29.28" customHeight="1">
      <c r="A109" s="28"/>
      <c r="B109" s="29"/>
      <c r="C109" s="150" t="s">
        <v>120</v>
      </c>
      <c r="D109" s="129"/>
      <c r="E109" s="129"/>
      <c r="F109" s="129"/>
      <c r="G109" s="129"/>
      <c r="H109" s="129"/>
      <c r="I109" s="129"/>
      <c r="J109" s="151">
        <f>ROUND(J96+J107,2)</f>
        <v>12498.129999999999</v>
      </c>
      <c r="K109" s="129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6.96" customHeight="1">
      <c r="A110" s="28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4" s="2" customFormat="1" ht="6.96" customHeight="1">
      <c r="A114" s="28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24.96" customHeight="1">
      <c r="A115" s="28"/>
      <c r="B115" s="29"/>
      <c r="C115" s="19" t="s">
        <v>121</v>
      </c>
      <c r="D115" s="28"/>
      <c r="E115" s="28"/>
      <c r="F115" s="28"/>
      <c r="G115" s="28"/>
      <c r="H115" s="28"/>
      <c r="I115" s="28"/>
      <c r="J115" s="28"/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6.96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12" customHeight="1">
      <c r="A117" s="28"/>
      <c r="B117" s="29"/>
      <c r="C117" s="25" t="s">
        <v>13</v>
      </c>
      <c r="D117" s="28"/>
      <c r="E117" s="28"/>
      <c r="F117" s="28"/>
      <c r="G117" s="28"/>
      <c r="H117" s="28"/>
      <c r="I117" s="28"/>
      <c r="J117" s="28"/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16.5" customHeight="1">
      <c r="A118" s="28"/>
      <c r="B118" s="29"/>
      <c r="C118" s="28"/>
      <c r="D118" s="28"/>
      <c r="E118" s="116" t="str">
        <f>E7</f>
        <v>Rekonštrukcia farmy Terezov - Objekt SO.27 - spojovacia chodba</v>
      </c>
      <c r="F118" s="25"/>
      <c r="G118" s="25"/>
      <c r="H118" s="25"/>
      <c r="I118" s="28"/>
      <c r="J118" s="28"/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2" customHeight="1">
      <c r="A119" s="28"/>
      <c r="B119" s="29"/>
      <c r="C119" s="25" t="s">
        <v>96</v>
      </c>
      <c r="D119" s="28"/>
      <c r="E119" s="28"/>
      <c r="F119" s="28"/>
      <c r="G119" s="28"/>
      <c r="H119" s="28"/>
      <c r="I119" s="28"/>
      <c r="J119" s="28"/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6.5" customHeight="1">
      <c r="A120" s="28"/>
      <c r="B120" s="29"/>
      <c r="C120" s="28"/>
      <c r="D120" s="28"/>
      <c r="E120" s="61" t="str">
        <f>E9</f>
        <v>zti - Zdravotechnické inštalácie</v>
      </c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2" customFormat="1" ht="6.96" customHeight="1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49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="2" customFormat="1" ht="12" customHeight="1">
      <c r="A122" s="28"/>
      <c r="B122" s="29"/>
      <c r="C122" s="25" t="s">
        <v>17</v>
      </c>
      <c r="D122" s="28"/>
      <c r="E122" s="28"/>
      <c r="F122" s="22" t="str">
        <f>F12</f>
        <v>Kútniky</v>
      </c>
      <c r="G122" s="28"/>
      <c r="H122" s="28"/>
      <c r="I122" s="25" t="s">
        <v>19</v>
      </c>
      <c r="J122" s="63" t="str">
        <f>IF(J12="","",J12)</f>
        <v>12. 9. 2023</v>
      </c>
      <c r="K122" s="28"/>
      <c r="L122" s="49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="2" customFormat="1" ht="6.96" customHeight="1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49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="2" customFormat="1" ht="25.65" customHeight="1">
      <c r="A124" s="28"/>
      <c r="B124" s="29"/>
      <c r="C124" s="25" t="s">
        <v>21</v>
      </c>
      <c r="D124" s="28"/>
      <c r="E124" s="28"/>
      <c r="F124" s="22" t="str">
        <f>E15</f>
        <v xml:space="preserve">Poľnohospodárske družstvo Kútniky </v>
      </c>
      <c r="G124" s="28"/>
      <c r="H124" s="28"/>
      <c r="I124" s="25" t="s">
        <v>27</v>
      </c>
      <c r="J124" s="26" t="str">
        <f>E21</f>
        <v xml:space="preserve">Ing.arch. Žalman, CSc </v>
      </c>
      <c r="K124" s="28"/>
      <c r="L124" s="49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="2" customFormat="1" ht="15.15" customHeight="1">
      <c r="A125" s="28"/>
      <c r="B125" s="29"/>
      <c r="C125" s="25" t="s">
        <v>25</v>
      </c>
      <c r="D125" s="28"/>
      <c r="E125" s="28"/>
      <c r="F125" s="22" t="str">
        <f>IF(E18="","",E18)</f>
        <v xml:space="preserve"> </v>
      </c>
      <c r="G125" s="28"/>
      <c r="H125" s="28"/>
      <c r="I125" s="25" t="s">
        <v>30</v>
      </c>
      <c r="J125" s="26" t="str">
        <f>E24</f>
        <v>Rosoft s.r.o.</v>
      </c>
      <c r="K125" s="28"/>
      <c r="L125" s="49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="2" customFormat="1" ht="10.32" customHeight="1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49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="11" customFormat="1" ht="29.28" customHeight="1">
      <c r="A127" s="152"/>
      <c r="B127" s="153"/>
      <c r="C127" s="154" t="s">
        <v>122</v>
      </c>
      <c r="D127" s="155" t="s">
        <v>58</v>
      </c>
      <c r="E127" s="155" t="s">
        <v>54</v>
      </c>
      <c r="F127" s="155" t="s">
        <v>55</v>
      </c>
      <c r="G127" s="155" t="s">
        <v>123</v>
      </c>
      <c r="H127" s="155" t="s">
        <v>124</v>
      </c>
      <c r="I127" s="155" t="s">
        <v>125</v>
      </c>
      <c r="J127" s="156" t="s">
        <v>102</v>
      </c>
      <c r="K127" s="157" t="s">
        <v>126</v>
      </c>
      <c r="L127" s="158"/>
      <c r="M127" s="80" t="s">
        <v>1</v>
      </c>
      <c r="N127" s="81" t="s">
        <v>37</v>
      </c>
      <c r="O127" s="81" t="s">
        <v>127</v>
      </c>
      <c r="P127" s="81" t="s">
        <v>128</v>
      </c>
      <c r="Q127" s="81" t="s">
        <v>129</v>
      </c>
      <c r="R127" s="81" t="s">
        <v>130</v>
      </c>
      <c r="S127" s="81" t="s">
        <v>131</v>
      </c>
      <c r="T127" s="82" t="s">
        <v>132</v>
      </c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</row>
    <row r="128" s="2" customFormat="1" ht="22.8" customHeight="1">
      <c r="A128" s="28"/>
      <c r="B128" s="29"/>
      <c r="C128" s="87" t="s">
        <v>98</v>
      </c>
      <c r="D128" s="28"/>
      <c r="E128" s="28"/>
      <c r="F128" s="28"/>
      <c r="G128" s="28"/>
      <c r="H128" s="28"/>
      <c r="I128" s="28"/>
      <c r="J128" s="159">
        <f>BK128</f>
        <v>12498.130000000001</v>
      </c>
      <c r="K128" s="28"/>
      <c r="L128" s="29"/>
      <c r="M128" s="83"/>
      <c r="N128" s="67"/>
      <c r="O128" s="84"/>
      <c r="P128" s="160">
        <f>P129+P147</f>
        <v>333.96830799999998</v>
      </c>
      <c r="Q128" s="84"/>
      <c r="R128" s="160">
        <f>R129+R147</f>
        <v>1.7839549799999999</v>
      </c>
      <c r="S128" s="84"/>
      <c r="T128" s="161">
        <f>T129+T147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5" t="s">
        <v>72</v>
      </c>
      <c r="AU128" s="15" t="s">
        <v>104</v>
      </c>
      <c r="BK128" s="162">
        <f>BK129+BK147</f>
        <v>12498.130000000001</v>
      </c>
    </row>
    <row r="129" s="12" customFormat="1" ht="25.92" customHeight="1">
      <c r="A129" s="12"/>
      <c r="B129" s="163"/>
      <c r="C129" s="12"/>
      <c r="D129" s="164" t="s">
        <v>72</v>
      </c>
      <c r="E129" s="165" t="s">
        <v>133</v>
      </c>
      <c r="F129" s="165" t="s">
        <v>134</v>
      </c>
      <c r="G129" s="12"/>
      <c r="H129" s="12"/>
      <c r="I129" s="12"/>
      <c r="J129" s="166">
        <f>BK129</f>
        <v>2871.1400000000003</v>
      </c>
      <c r="K129" s="12"/>
      <c r="L129" s="163"/>
      <c r="M129" s="167"/>
      <c r="N129" s="168"/>
      <c r="O129" s="168"/>
      <c r="P129" s="169">
        <f>P130+P140+P142+P145</f>
        <v>59.381889999999991</v>
      </c>
      <c r="Q129" s="168"/>
      <c r="R129" s="169">
        <f>R130+R140+R142+R145</f>
        <v>1.3139892799999999</v>
      </c>
      <c r="S129" s="168"/>
      <c r="T129" s="170">
        <f>T130+T140+T142+T145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4" t="s">
        <v>81</v>
      </c>
      <c r="AT129" s="171" t="s">
        <v>72</v>
      </c>
      <c r="AU129" s="171" t="s">
        <v>73</v>
      </c>
      <c r="AY129" s="164" t="s">
        <v>135</v>
      </c>
      <c r="BK129" s="172">
        <f>BK130+BK140+BK142+BK145</f>
        <v>2871.1400000000003</v>
      </c>
    </row>
    <row r="130" s="12" customFormat="1" ht="22.8" customHeight="1">
      <c r="A130" s="12"/>
      <c r="B130" s="163"/>
      <c r="C130" s="12"/>
      <c r="D130" s="164" t="s">
        <v>72</v>
      </c>
      <c r="E130" s="173" t="s">
        <v>81</v>
      </c>
      <c r="F130" s="173" t="s">
        <v>136</v>
      </c>
      <c r="G130" s="12"/>
      <c r="H130" s="12"/>
      <c r="I130" s="12"/>
      <c r="J130" s="174">
        <f>BK130</f>
        <v>906.81000000000006</v>
      </c>
      <c r="K130" s="12"/>
      <c r="L130" s="163"/>
      <c r="M130" s="167"/>
      <c r="N130" s="168"/>
      <c r="O130" s="168"/>
      <c r="P130" s="169">
        <f>SUM(P131:P139)</f>
        <v>50.658893999999997</v>
      </c>
      <c r="Q130" s="168"/>
      <c r="R130" s="169">
        <f>SUM(R131:R139)</f>
        <v>0</v>
      </c>
      <c r="S130" s="168"/>
      <c r="T130" s="170">
        <f>SUM(T131:T139)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4" t="s">
        <v>81</v>
      </c>
      <c r="AT130" s="171" t="s">
        <v>72</v>
      </c>
      <c r="AU130" s="171" t="s">
        <v>81</v>
      </c>
      <c r="AY130" s="164" t="s">
        <v>135</v>
      </c>
      <c r="BK130" s="172">
        <f>SUM(BK131:BK139)</f>
        <v>906.81000000000006</v>
      </c>
    </row>
    <row r="131" s="2" customFormat="1" ht="16.5" customHeight="1">
      <c r="A131" s="28"/>
      <c r="B131" s="175"/>
      <c r="C131" s="176" t="s">
        <v>81</v>
      </c>
      <c r="D131" s="176" t="s">
        <v>137</v>
      </c>
      <c r="E131" s="177" t="s">
        <v>467</v>
      </c>
      <c r="F131" s="178" t="s">
        <v>468</v>
      </c>
      <c r="G131" s="179" t="s">
        <v>146</v>
      </c>
      <c r="H131" s="180">
        <v>13.267</v>
      </c>
      <c r="I131" s="181">
        <v>45.43</v>
      </c>
      <c r="J131" s="181">
        <f>ROUND(I131*H131,2)</f>
        <v>602.72000000000003</v>
      </c>
      <c r="K131" s="182"/>
      <c r="L131" s="29"/>
      <c r="M131" s="183" t="s">
        <v>1</v>
      </c>
      <c r="N131" s="184" t="s">
        <v>39</v>
      </c>
      <c r="O131" s="185">
        <v>2.806</v>
      </c>
      <c r="P131" s="185">
        <f>O131*H131</f>
        <v>37.227201999999998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87" t="s">
        <v>141</v>
      </c>
      <c r="AT131" s="187" t="s">
        <v>137</v>
      </c>
      <c r="AU131" s="187" t="s">
        <v>142</v>
      </c>
      <c r="AY131" s="15" t="s">
        <v>135</v>
      </c>
      <c r="BE131" s="188">
        <f>IF(N131="základná",J131,0)</f>
        <v>0</v>
      </c>
      <c r="BF131" s="188">
        <f>IF(N131="znížená",J131,0)</f>
        <v>602.72000000000003</v>
      </c>
      <c r="BG131" s="188">
        <f>IF(N131="zákl. prenesená",J131,0)</f>
        <v>0</v>
      </c>
      <c r="BH131" s="188">
        <f>IF(N131="zníž. prenesená",J131,0)</f>
        <v>0</v>
      </c>
      <c r="BI131" s="188">
        <f>IF(N131="nulová",J131,0)</f>
        <v>0</v>
      </c>
      <c r="BJ131" s="15" t="s">
        <v>142</v>
      </c>
      <c r="BK131" s="188">
        <f>ROUND(I131*H131,2)</f>
        <v>602.72000000000003</v>
      </c>
      <c r="BL131" s="15" t="s">
        <v>141</v>
      </c>
      <c r="BM131" s="187" t="s">
        <v>469</v>
      </c>
    </row>
    <row r="132" s="2" customFormat="1" ht="24.15" customHeight="1">
      <c r="A132" s="28"/>
      <c r="B132" s="175"/>
      <c r="C132" s="176" t="s">
        <v>142</v>
      </c>
      <c r="D132" s="176" t="s">
        <v>137</v>
      </c>
      <c r="E132" s="177" t="s">
        <v>470</v>
      </c>
      <c r="F132" s="178" t="s">
        <v>471</v>
      </c>
      <c r="G132" s="179" t="s">
        <v>146</v>
      </c>
      <c r="H132" s="180">
        <v>13.267</v>
      </c>
      <c r="I132" s="181">
        <v>2.0299999999999998</v>
      </c>
      <c r="J132" s="181">
        <f>ROUND(I132*H132,2)</f>
        <v>26.93</v>
      </c>
      <c r="K132" s="182"/>
      <c r="L132" s="29"/>
      <c r="M132" s="183" t="s">
        <v>1</v>
      </c>
      <c r="N132" s="184" t="s">
        <v>39</v>
      </c>
      <c r="O132" s="185">
        <v>0.10199999999999999</v>
      </c>
      <c r="P132" s="185">
        <f>O132*H132</f>
        <v>1.3532339999999998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87" t="s">
        <v>141</v>
      </c>
      <c r="AT132" s="187" t="s">
        <v>137</v>
      </c>
      <c r="AU132" s="187" t="s">
        <v>142</v>
      </c>
      <c r="AY132" s="15" t="s">
        <v>135</v>
      </c>
      <c r="BE132" s="188">
        <f>IF(N132="základná",J132,0)</f>
        <v>0</v>
      </c>
      <c r="BF132" s="188">
        <f>IF(N132="znížená",J132,0)</f>
        <v>26.93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5" t="s">
        <v>142</v>
      </c>
      <c r="BK132" s="188">
        <f>ROUND(I132*H132,2)</f>
        <v>26.93</v>
      </c>
      <c r="BL132" s="15" t="s">
        <v>141</v>
      </c>
      <c r="BM132" s="187" t="s">
        <v>472</v>
      </c>
    </row>
    <row r="133" s="2" customFormat="1" ht="21.75" customHeight="1">
      <c r="A133" s="28"/>
      <c r="B133" s="175"/>
      <c r="C133" s="176" t="s">
        <v>148</v>
      </c>
      <c r="D133" s="176" t="s">
        <v>137</v>
      </c>
      <c r="E133" s="177" t="s">
        <v>473</v>
      </c>
      <c r="F133" s="178" t="s">
        <v>474</v>
      </c>
      <c r="G133" s="179" t="s">
        <v>146</v>
      </c>
      <c r="H133" s="180">
        <v>0.90000000000000002</v>
      </c>
      <c r="I133" s="181">
        <v>40.950000000000003</v>
      </c>
      <c r="J133" s="181">
        <f>ROUND(I133*H133,2)</f>
        <v>36.859999999999999</v>
      </c>
      <c r="K133" s="182"/>
      <c r="L133" s="29"/>
      <c r="M133" s="183" t="s">
        <v>1</v>
      </c>
      <c r="N133" s="184" t="s">
        <v>39</v>
      </c>
      <c r="O133" s="185">
        <v>2.5139999999999998</v>
      </c>
      <c r="P133" s="185">
        <f>O133*H133</f>
        <v>2.2625999999999999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87" t="s">
        <v>141</v>
      </c>
      <c r="AT133" s="187" t="s">
        <v>137</v>
      </c>
      <c r="AU133" s="187" t="s">
        <v>142</v>
      </c>
      <c r="AY133" s="15" t="s">
        <v>135</v>
      </c>
      <c r="BE133" s="188">
        <f>IF(N133="základná",J133,0)</f>
        <v>0</v>
      </c>
      <c r="BF133" s="188">
        <f>IF(N133="znížená",J133,0)</f>
        <v>36.859999999999999</v>
      </c>
      <c r="BG133" s="188">
        <f>IF(N133="zákl. prenesená",J133,0)</f>
        <v>0</v>
      </c>
      <c r="BH133" s="188">
        <f>IF(N133="zníž. prenesená",J133,0)</f>
        <v>0</v>
      </c>
      <c r="BI133" s="188">
        <f>IF(N133="nulová",J133,0)</f>
        <v>0</v>
      </c>
      <c r="BJ133" s="15" t="s">
        <v>142</v>
      </c>
      <c r="BK133" s="188">
        <f>ROUND(I133*H133,2)</f>
        <v>36.859999999999999</v>
      </c>
      <c r="BL133" s="15" t="s">
        <v>141</v>
      </c>
      <c r="BM133" s="187" t="s">
        <v>475</v>
      </c>
    </row>
    <row r="134" s="2" customFormat="1" ht="37.8" customHeight="1">
      <c r="A134" s="28"/>
      <c r="B134" s="175"/>
      <c r="C134" s="176" t="s">
        <v>141</v>
      </c>
      <c r="D134" s="176" t="s">
        <v>137</v>
      </c>
      <c r="E134" s="177" t="s">
        <v>476</v>
      </c>
      <c r="F134" s="178" t="s">
        <v>477</v>
      </c>
      <c r="G134" s="179" t="s">
        <v>146</v>
      </c>
      <c r="H134" s="180">
        <v>0.90000000000000002</v>
      </c>
      <c r="I134" s="181">
        <v>11.57</v>
      </c>
      <c r="J134" s="181">
        <f>ROUND(I134*H134,2)</f>
        <v>10.41</v>
      </c>
      <c r="K134" s="182"/>
      <c r="L134" s="29"/>
      <c r="M134" s="183" t="s">
        <v>1</v>
      </c>
      <c r="N134" s="184" t="s">
        <v>39</v>
      </c>
      <c r="O134" s="185">
        <v>0.61299999999999999</v>
      </c>
      <c r="P134" s="185">
        <f>O134*H134</f>
        <v>0.55169999999999997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87" t="s">
        <v>141</v>
      </c>
      <c r="AT134" s="187" t="s">
        <v>137</v>
      </c>
      <c r="AU134" s="187" t="s">
        <v>142</v>
      </c>
      <c r="AY134" s="15" t="s">
        <v>135</v>
      </c>
      <c r="BE134" s="188">
        <f>IF(N134="základná",J134,0)</f>
        <v>0</v>
      </c>
      <c r="BF134" s="188">
        <f>IF(N134="znížená",J134,0)</f>
        <v>10.41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5" t="s">
        <v>142</v>
      </c>
      <c r="BK134" s="188">
        <f>ROUND(I134*H134,2)</f>
        <v>10.41</v>
      </c>
      <c r="BL134" s="15" t="s">
        <v>141</v>
      </c>
      <c r="BM134" s="187" t="s">
        <v>478</v>
      </c>
    </row>
    <row r="135" s="2" customFormat="1" ht="33" customHeight="1">
      <c r="A135" s="28"/>
      <c r="B135" s="175"/>
      <c r="C135" s="176" t="s">
        <v>154</v>
      </c>
      <c r="D135" s="176" t="s">
        <v>137</v>
      </c>
      <c r="E135" s="177" t="s">
        <v>479</v>
      </c>
      <c r="F135" s="178" t="s">
        <v>480</v>
      </c>
      <c r="G135" s="179" t="s">
        <v>146</v>
      </c>
      <c r="H135" s="180">
        <v>12.010999999999999</v>
      </c>
      <c r="I135" s="181">
        <v>4.8399999999999999</v>
      </c>
      <c r="J135" s="181">
        <f>ROUND(I135*H135,2)</f>
        <v>58.130000000000003</v>
      </c>
      <c r="K135" s="182"/>
      <c r="L135" s="29"/>
      <c r="M135" s="183" t="s">
        <v>1</v>
      </c>
      <c r="N135" s="184" t="s">
        <v>39</v>
      </c>
      <c r="O135" s="185">
        <v>0.070999999999999994</v>
      </c>
      <c r="P135" s="185">
        <f>O135*H135</f>
        <v>0.8527809999999999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87" t="s">
        <v>141</v>
      </c>
      <c r="AT135" s="187" t="s">
        <v>137</v>
      </c>
      <c r="AU135" s="187" t="s">
        <v>142</v>
      </c>
      <c r="AY135" s="15" t="s">
        <v>135</v>
      </c>
      <c r="BE135" s="188">
        <f>IF(N135="základná",J135,0)</f>
        <v>0</v>
      </c>
      <c r="BF135" s="188">
        <f>IF(N135="znížená",J135,0)</f>
        <v>58.130000000000003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5" t="s">
        <v>142</v>
      </c>
      <c r="BK135" s="188">
        <f>ROUND(I135*H135,2)</f>
        <v>58.130000000000003</v>
      </c>
      <c r="BL135" s="15" t="s">
        <v>141</v>
      </c>
      <c r="BM135" s="187" t="s">
        <v>481</v>
      </c>
    </row>
    <row r="136" s="2" customFormat="1" ht="37.8" customHeight="1">
      <c r="A136" s="28"/>
      <c r="B136" s="175"/>
      <c r="C136" s="176" t="s">
        <v>153</v>
      </c>
      <c r="D136" s="176" t="s">
        <v>137</v>
      </c>
      <c r="E136" s="177" t="s">
        <v>482</v>
      </c>
      <c r="F136" s="178" t="s">
        <v>483</v>
      </c>
      <c r="G136" s="179" t="s">
        <v>146</v>
      </c>
      <c r="H136" s="180">
        <v>84.076999999999998</v>
      </c>
      <c r="I136" s="181">
        <v>0.48999999999999999</v>
      </c>
      <c r="J136" s="181">
        <f>ROUND(I136*H136,2)</f>
        <v>41.200000000000003</v>
      </c>
      <c r="K136" s="182"/>
      <c r="L136" s="29"/>
      <c r="M136" s="183" t="s">
        <v>1</v>
      </c>
      <c r="N136" s="184" t="s">
        <v>39</v>
      </c>
      <c r="O136" s="185">
        <v>0.0070000000000000001</v>
      </c>
      <c r="P136" s="185">
        <f>O136*H136</f>
        <v>0.58853900000000003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87" t="s">
        <v>141</v>
      </c>
      <c r="AT136" s="187" t="s">
        <v>137</v>
      </c>
      <c r="AU136" s="187" t="s">
        <v>142</v>
      </c>
      <c r="AY136" s="15" t="s">
        <v>135</v>
      </c>
      <c r="BE136" s="188">
        <f>IF(N136="základná",J136,0)</f>
        <v>0</v>
      </c>
      <c r="BF136" s="188">
        <f>IF(N136="znížená",J136,0)</f>
        <v>41.200000000000003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142</v>
      </c>
      <c r="BK136" s="188">
        <f>ROUND(I136*H136,2)</f>
        <v>41.200000000000003</v>
      </c>
      <c r="BL136" s="15" t="s">
        <v>141</v>
      </c>
      <c r="BM136" s="187" t="s">
        <v>484</v>
      </c>
    </row>
    <row r="137" s="2" customFormat="1" ht="24.15" customHeight="1">
      <c r="A137" s="28"/>
      <c r="B137" s="175"/>
      <c r="C137" s="176" t="s">
        <v>161</v>
      </c>
      <c r="D137" s="176" t="s">
        <v>137</v>
      </c>
      <c r="E137" s="177" t="s">
        <v>485</v>
      </c>
      <c r="F137" s="178" t="s">
        <v>486</v>
      </c>
      <c r="G137" s="179" t="s">
        <v>146</v>
      </c>
      <c r="H137" s="180">
        <v>12.010999999999999</v>
      </c>
      <c r="I137" s="181">
        <v>9.5700000000000003</v>
      </c>
      <c r="J137" s="181">
        <f>ROUND(I137*H137,2)</f>
        <v>114.95</v>
      </c>
      <c r="K137" s="182"/>
      <c r="L137" s="29"/>
      <c r="M137" s="183" t="s">
        <v>1</v>
      </c>
      <c r="N137" s="184" t="s">
        <v>39</v>
      </c>
      <c r="O137" s="185">
        <v>0.61699999999999999</v>
      </c>
      <c r="P137" s="185">
        <f>O137*H137</f>
        <v>7.4107869999999991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87" t="s">
        <v>141</v>
      </c>
      <c r="AT137" s="187" t="s">
        <v>137</v>
      </c>
      <c r="AU137" s="187" t="s">
        <v>142</v>
      </c>
      <c r="AY137" s="15" t="s">
        <v>135</v>
      </c>
      <c r="BE137" s="188">
        <f>IF(N137="základná",J137,0)</f>
        <v>0</v>
      </c>
      <c r="BF137" s="188">
        <f>IF(N137="znížená",J137,0)</f>
        <v>114.95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142</v>
      </c>
      <c r="BK137" s="188">
        <f>ROUND(I137*H137,2)</f>
        <v>114.95</v>
      </c>
      <c r="BL137" s="15" t="s">
        <v>141</v>
      </c>
      <c r="BM137" s="187" t="s">
        <v>487</v>
      </c>
    </row>
    <row r="138" s="2" customFormat="1" ht="16.5" customHeight="1">
      <c r="A138" s="28"/>
      <c r="B138" s="175"/>
      <c r="C138" s="176" t="s">
        <v>157</v>
      </c>
      <c r="D138" s="176" t="s">
        <v>137</v>
      </c>
      <c r="E138" s="177" t="s">
        <v>488</v>
      </c>
      <c r="F138" s="178" t="s">
        <v>489</v>
      </c>
      <c r="G138" s="179" t="s">
        <v>146</v>
      </c>
      <c r="H138" s="180">
        <v>12.010999999999999</v>
      </c>
      <c r="I138" s="181">
        <v>0.82999999999999996</v>
      </c>
      <c r="J138" s="181">
        <f>ROUND(I138*H138,2)</f>
        <v>9.9700000000000006</v>
      </c>
      <c r="K138" s="182"/>
      <c r="L138" s="29"/>
      <c r="M138" s="183" t="s">
        <v>1</v>
      </c>
      <c r="N138" s="184" t="s">
        <v>39</v>
      </c>
      <c r="O138" s="185">
        <v>0.0089999999999999993</v>
      </c>
      <c r="P138" s="185">
        <f>O138*H138</f>
        <v>0.10809899999999999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87" t="s">
        <v>141</v>
      </c>
      <c r="AT138" s="187" t="s">
        <v>137</v>
      </c>
      <c r="AU138" s="187" t="s">
        <v>142</v>
      </c>
      <c r="AY138" s="15" t="s">
        <v>135</v>
      </c>
      <c r="BE138" s="188">
        <f>IF(N138="základná",J138,0)</f>
        <v>0</v>
      </c>
      <c r="BF138" s="188">
        <f>IF(N138="znížená",J138,0)</f>
        <v>9.9700000000000006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142</v>
      </c>
      <c r="BK138" s="188">
        <f>ROUND(I138*H138,2)</f>
        <v>9.9700000000000006</v>
      </c>
      <c r="BL138" s="15" t="s">
        <v>141</v>
      </c>
      <c r="BM138" s="187" t="s">
        <v>490</v>
      </c>
    </row>
    <row r="139" s="2" customFormat="1" ht="24.15" customHeight="1">
      <c r="A139" s="28"/>
      <c r="B139" s="175"/>
      <c r="C139" s="176" t="s">
        <v>168</v>
      </c>
      <c r="D139" s="176" t="s">
        <v>137</v>
      </c>
      <c r="E139" s="177" t="s">
        <v>491</v>
      </c>
      <c r="F139" s="178" t="s">
        <v>492</v>
      </c>
      <c r="G139" s="179" t="s">
        <v>146</v>
      </c>
      <c r="H139" s="180">
        <v>1.256</v>
      </c>
      <c r="I139" s="181">
        <v>4.4900000000000002</v>
      </c>
      <c r="J139" s="181">
        <f>ROUND(I139*H139,2)</f>
        <v>5.6399999999999997</v>
      </c>
      <c r="K139" s="182"/>
      <c r="L139" s="29"/>
      <c r="M139" s="183" t="s">
        <v>1</v>
      </c>
      <c r="N139" s="184" t="s">
        <v>39</v>
      </c>
      <c r="O139" s="185">
        <v>0.24199999999999999</v>
      </c>
      <c r="P139" s="185">
        <f>O139*H139</f>
        <v>0.303952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87" t="s">
        <v>141</v>
      </c>
      <c r="AT139" s="187" t="s">
        <v>137</v>
      </c>
      <c r="AU139" s="187" t="s">
        <v>142</v>
      </c>
      <c r="AY139" s="15" t="s">
        <v>135</v>
      </c>
      <c r="BE139" s="188">
        <f>IF(N139="základná",J139,0)</f>
        <v>0</v>
      </c>
      <c r="BF139" s="188">
        <f>IF(N139="znížená",J139,0)</f>
        <v>5.6399999999999997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142</v>
      </c>
      <c r="BK139" s="188">
        <f>ROUND(I139*H139,2)</f>
        <v>5.6399999999999997</v>
      </c>
      <c r="BL139" s="15" t="s">
        <v>141</v>
      </c>
      <c r="BM139" s="187" t="s">
        <v>493</v>
      </c>
    </row>
    <row r="140" s="12" customFormat="1" ht="22.8" customHeight="1">
      <c r="A140" s="12"/>
      <c r="B140" s="163"/>
      <c r="C140" s="12"/>
      <c r="D140" s="164" t="s">
        <v>72</v>
      </c>
      <c r="E140" s="173" t="s">
        <v>141</v>
      </c>
      <c r="F140" s="173" t="s">
        <v>229</v>
      </c>
      <c r="G140" s="12"/>
      <c r="H140" s="12"/>
      <c r="I140" s="12"/>
      <c r="J140" s="174">
        <f>BK140</f>
        <v>31.550000000000001</v>
      </c>
      <c r="K140" s="12"/>
      <c r="L140" s="163"/>
      <c r="M140" s="167"/>
      <c r="N140" s="168"/>
      <c r="O140" s="168"/>
      <c r="P140" s="169">
        <f>P141</f>
        <v>0.71769599999999989</v>
      </c>
      <c r="Q140" s="168"/>
      <c r="R140" s="169">
        <f>R141</f>
        <v>1.0890892799999998</v>
      </c>
      <c r="S140" s="168"/>
      <c r="T140" s="170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4" t="s">
        <v>81</v>
      </c>
      <c r="AT140" s="171" t="s">
        <v>72</v>
      </c>
      <c r="AU140" s="171" t="s">
        <v>81</v>
      </c>
      <c r="AY140" s="164" t="s">
        <v>135</v>
      </c>
      <c r="BK140" s="172">
        <f>BK141</f>
        <v>31.550000000000001</v>
      </c>
    </row>
    <row r="141" s="2" customFormat="1" ht="33" customHeight="1">
      <c r="A141" s="28"/>
      <c r="B141" s="175"/>
      <c r="C141" s="176" t="s">
        <v>160</v>
      </c>
      <c r="D141" s="176" t="s">
        <v>137</v>
      </c>
      <c r="E141" s="177" t="s">
        <v>494</v>
      </c>
      <c r="F141" s="178" t="s">
        <v>495</v>
      </c>
      <c r="G141" s="179" t="s">
        <v>146</v>
      </c>
      <c r="H141" s="180">
        <v>0.57599999999999996</v>
      </c>
      <c r="I141" s="181">
        <v>54.770000000000003</v>
      </c>
      <c r="J141" s="181">
        <f>ROUND(I141*H141,2)</f>
        <v>31.550000000000001</v>
      </c>
      <c r="K141" s="182"/>
      <c r="L141" s="29"/>
      <c r="M141" s="183" t="s">
        <v>1</v>
      </c>
      <c r="N141" s="184" t="s">
        <v>39</v>
      </c>
      <c r="O141" s="185">
        <v>1.246</v>
      </c>
      <c r="P141" s="185">
        <f>O141*H141</f>
        <v>0.71769599999999989</v>
      </c>
      <c r="Q141" s="185">
        <v>1.8907799999999999</v>
      </c>
      <c r="R141" s="185">
        <f>Q141*H141</f>
        <v>1.0890892799999998</v>
      </c>
      <c r="S141" s="185">
        <v>0</v>
      </c>
      <c r="T141" s="18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87" t="s">
        <v>141</v>
      </c>
      <c r="AT141" s="187" t="s">
        <v>137</v>
      </c>
      <c r="AU141" s="187" t="s">
        <v>142</v>
      </c>
      <c r="AY141" s="15" t="s">
        <v>135</v>
      </c>
      <c r="BE141" s="188">
        <f>IF(N141="základná",J141,0)</f>
        <v>0</v>
      </c>
      <c r="BF141" s="188">
        <f>IF(N141="znížená",J141,0)</f>
        <v>31.550000000000001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142</v>
      </c>
      <c r="BK141" s="188">
        <f>ROUND(I141*H141,2)</f>
        <v>31.550000000000001</v>
      </c>
      <c r="BL141" s="15" t="s">
        <v>141</v>
      </c>
      <c r="BM141" s="187" t="s">
        <v>496</v>
      </c>
    </row>
    <row r="142" s="12" customFormat="1" ht="22.8" customHeight="1">
      <c r="A142" s="12"/>
      <c r="B142" s="163"/>
      <c r="C142" s="12"/>
      <c r="D142" s="164" t="s">
        <v>72</v>
      </c>
      <c r="E142" s="173" t="s">
        <v>157</v>
      </c>
      <c r="F142" s="173" t="s">
        <v>497</v>
      </c>
      <c r="G142" s="12"/>
      <c r="H142" s="12"/>
      <c r="I142" s="12"/>
      <c r="J142" s="174">
        <f>BK142</f>
        <v>1899.6300000000001</v>
      </c>
      <c r="K142" s="12"/>
      <c r="L142" s="163"/>
      <c r="M142" s="167"/>
      <c r="N142" s="168"/>
      <c r="O142" s="168"/>
      <c r="P142" s="169">
        <f>SUM(P143:P144)</f>
        <v>6.0999999999999996</v>
      </c>
      <c r="Q142" s="168"/>
      <c r="R142" s="169">
        <f>SUM(R143:R144)</f>
        <v>0.22489999999999999</v>
      </c>
      <c r="S142" s="168"/>
      <c r="T142" s="170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4" t="s">
        <v>81</v>
      </c>
      <c r="AT142" s="171" t="s">
        <v>72</v>
      </c>
      <c r="AU142" s="171" t="s">
        <v>81</v>
      </c>
      <c r="AY142" s="164" t="s">
        <v>135</v>
      </c>
      <c r="BK142" s="172">
        <f>SUM(BK143:BK144)</f>
        <v>1899.6300000000001</v>
      </c>
    </row>
    <row r="143" s="2" customFormat="1" ht="24.15" customHeight="1">
      <c r="A143" s="28"/>
      <c r="B143" s="175"/>
      <c r="C143" s="176" t="s">
        <v>176</v>
      </c>
      <c r="D143" s="176" t="s">
        <v>137</v>
      </c>
      <c r="E143" s="177" t="s">
        <v>498</v>
      </c>
      <c r="F143" s="178" t="s">
        <v>499</v>
      </c>
      <c r="G143" s="179" t="s">
        <v>500</v>
      </c>
      <c r="H143" s="180">
        <v>1</v>
      </c>
      <c r="I143" s="181">
        <v>178.25</v>
      </c>
      <c r="J143" s="181">
        <f>ROUND(I143*H143,2)</f>
        <v>178.25</v>
      </c>
      <c r="K143" s="182"/>
      <c r="L143" s="29"/>
      <c r="M143" s="183" t="s">
        <v>1</v>
      </c>
      <c r="N143" s="184" t="s">
        <v>39</v>
      </c>
      <c r="O143" s="185">
        <v>6.0999999999999996</v>
      </c>
      <c r="P143" s="185">
        <f>O143*H143</f>
        <v>6.0999999999999996</v>
      </c>
      <c r="Q143" s="185">
        <v>0.0048999999999999998</v>
      </c>
      <c r="R143" s="185">
        <f>Q143*H143</f>
        <v>0.0048999999999999998</v>
      </c>
      <c r="S143" s="185">
        <v>0</v>
      </c>
      <c r="T143" s="186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87" t="s">
        <v>141</v>
      </c>
      <c r="AT143" s="187" t="s">
        <v>137</v>
      </c>
      <c r="AU143" s="187" t="s">
        <v>142</v>
      </c>
      <c r="AY143" s="15" t="s">
        <v>135</v>
      </c>
      <c r="BE143" s="188">
        <f>IF(N143="základná",J143,0)</f>
        <v>0</v>
      </c>
      <c r="BF143" s="188">
        <f>IF(N143="znížená",J143,0)</f>
        <v>178.25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142</v>
      </c>
      <c r="BK143" s="188">
        <f>ROUND(I143*H143,2)</f>
        <v>178.25</v>
      </c>
      <c r="BL143" s="15" t="s">
        <v>141</v>
      </c>
      <c r="BM143" s="187" t="s">
        <v>501</v>
      </c>
    </row>
    <row r="144" s="2" customFormat="1" ht="24.15" customHeight="1">
      <c r="A144" s="28"/>
      <c r="B144" s="175"/>
      <c r="C144" s="189" t="s">
        <v>164</v>
      </c>
      <c r="D144" s="189" t="s">
        <v>299</v>
      </c>
      <c r="E144" s="190" t="s">
        <v>502</v>
      </c>
      <c r="F144" s="191" t="s">
        <v>503</v>
      </c>
      <c r="G144" s="192" t="s">
        <v>500</v>
      </c>
      <c r="H144" s="193">
        <v>1</v>
      </c>
      <c r="I144" s="194">
        <v>1721.3800000000001</v>
      </c>
      <c r="J144" s="194">
        <f>ROUND(I144*H144,2)</f>
        <v>1721.3800000000001</v>
      </c>
      <c r="K144" s="195"/>
      <c r="L144" s="196"/>
      <c r="M144" s="197" t="s">
        <v>1</v>
      </c>
      <c r="N144" s="198" t="s">
        <v>39</v>
      </c>
      <c r="O144" s="185">
        <v>0</v>
      </c>
      <c r="P144" s="185">
        <f>O144*H144</f>
        <v>0</v>
      </c>
      <c r="Q144" s="185">
        <v>0.22</v>
      </c>
      <c r="R144" s="185">
        <f>Q144*H144</f>
        <v>0.22</v>
      </c>
      <c r="S144" s="185">
        <v>0</v>
      </c>
      <c r="T144" s="18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87" t="s">
        <v>157</v>
      </c>
      <c r="AT144" s="187" t="s">
        <v>299</v>
      </c>
      <c r="AU144" s="187" t="s">
        <v>142</v>
      </c>
      <c r="AY144" s="15" t="s">
        <v>135</v>
      </c>
      <c r="BE144" s="188">
        <f>IF(N144="základná",J144,0)</f>
        <v>0</v>
      </c>
      <c r="BF144" s="188">
        <f>IF(N144="znížená",J144,0)</f>
        <v>1721.3800000000001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142</v>
      </c>
      <c r="BK144" s="188">
        <f>ROUND(I144*H144,2)</f>
        <v>1721.3800000000001</v>
      </c>
      <c r="BL144" s="15" t="s">
        <v>141</v>
      </c>
      <c r="BM144" s="187" t="s">
        <v>504</v>
      </c>
    </row>
    <row r="145" s="12" customFormat="1" ht="22.8" customHeight="1">
      <c r="A145" s="12"/>
      <c r="B145" s="163"/>
      <c r="C145" s="12"/>
      <c r="D145" s="164" t="s">
        <v>72</v>
      </c>
      <c r="E145" s="173" t="s">
        <v>317</v>
      </c>
      <c r="F145" s="173" t="s">
        <v>318</v>
      </c>
      <c r="G145" s="12"/>
      <c r="H145" s="12"/>
      <c r="I145" s="12"/>
      <c r="J145" s="174">
        <f>BK145</f>
        <v>33.149999999999999</v>
      </c>
      <c r="K145" s="12"/>
      <c r="L145" s="163"/>
      <c r="M145" s="167"/>
      <c r="N145" s="168"/>
      <c r="O145" s="168"/>
      <c r="P145" s="169">
        <f>P146</f>
        <v>1.9053</v>
      </c>
      <c r="Q145" s="168"/>
      <c r="R145" s="169">
        <f>R146</f>
        <v>0</v>
      </c>
      <c r="S145" s="168"/>
      <c r="T145" s="17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4" t="s">
        <v>81</v>
      </c>
      <c r="AT145" s="171" t="s">
        <v>72</v>
      </c>
      <c r="AU145" s="171" t="s">
        <v>81</v>
      </c>
      <c r="AY145" s="164" t="s">
        <v>135</v>
      </c>
      <c r="BK145" s="172">
        <f>BK146</f>
        <v>33.149999999999999</v>
      </c>
    </row>
    <row r="146" s="2" customFormat="1" ht="33" customHeight="1">
      <c r="A146" s="28"/>
      <c r="B146" s="175"/>
      <c r="C146" s="176" t="s">
        <v>184</v>
      </c>
      <c r="D146" s="176" t="s">
        <v>137</v>
      </c>
      <c r="E146" s="177" t="s">
        <v>505</v>
      </c>
      <c r="F146" s="178" t="s">
        <v>506</v>
      </c>
      <c r="G146" s="179" t="s">
        <v>212</v>
      </c>
      <c r="H146" s="180">
        <v>1.3140000000000001</v>
      </c>
      <c r="I146" s="181">
        <v>25.23</v>
      </c>
      <c r="J146" s="181">
        <f>ROUND(I146*H146,2)</f>
        <v>33.149999999999999</v>
      </c>
      <c r="K146" s="182"/>
      <c r="L146" s="29"/>
      <c r="M146" s="183" t="s">
        <v>1</v>
      </c>
      <c r="N146" s="184" t="s">
        <v>39</v>
      </c>
      <c r="O146" s="185">
        <v>1.45</v>
      </c>
      <c r="P146" s="185">
        <f>O146*H146</f>
        <v>1.9053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87" t="s">
        <v>141</v>
      </c>
      <c r="AT146" s="187" t="s">
        <v>137</v>
      </c>
      <c r="AU146" s="187" t="s">
        <v>142</v>
      </c>
      <c r="AY146" s="15" t="s">
        <v>135</v>
      </c>
      <c r="BE146" s="188">
        <f>IF(N146="základná",J146,0)</f>
        <v>0</v>
      </c>
      <c r="BF146" s="188">
        <f>IF(N146="znížená",J146,0)</f>
        <v>33.149999999999999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142</v>
      </c>
      <c r="BK146" s="188">
        <f>ROUND(I146*H146,2)</f>
        <v>33.149999999999999</v>
      </c>
      <c r="BL146" s="15" t="s">
        <v>141</v>
      </c>
      <c r="BM146" s="187" t="s">
        <v>507</v>
      </c>
    </row>
    <row r="147" s="12" customFormat="1" ht="25.92" customHeight="1">
      <c r="A147" s="12"/>
      <c r="B147" s="163"/>
      <c r="C147" s="12"/>
      <c r="D147" s="164" t="s">
        <v>72</v>
      </c>
      <c r="E147" s="165" t="s">
        <v>323</v>
      </c>
      <c r="F147" s="165" t="s">
        <v>324</v>
      </c>
      <c r="G147" s="12"/>
      <c r="H147" s="12"/>
      <c r="I147" s="12"/>
      <c r="J147" s="166">
        <f>BK147</f>
        <v>9626.9899999999998</v>
      </c>
      <c r="K147" s="12"/>
      <c r="L147" s="163"/>
      <c r="M147" s="167"/>
      <c r="N147" s="168"/>
      <c r="O147" s="168"/>
      <c r="P147" s="169">
        <f>P148+P155</f>
        <v>274.58641799999998</v>
      </c>
      <c r="Q147" s="168"/>
      <c r="R147" s="169">
        <f>R148+R155</f>
        <v>0.46996570000000004</v>
      </c>
      <c r="S147" s="168"/>
      <c r="T147" s="170">
        <f>T148+T155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4" t="s">
        <v>142</v>
      </c>
      <c r="AT147" s="171" t="s">
        <v>72</v>
      </c>
      <c r="AU147" s="171" t="s">
        <v>73</v>
      </c>
      <c r="AY147" s="164" t="s">
        <v>135</v>
      </c>
      <c r="BK147" s="172">
        <f>BK148+BK155</f>
        <v>9626.9899999999998</v>
      </c>
    </row>
    <row r="148" s="12" customFormat="1" ht="22.8" customHeight="1">
      <c r="A148" s="12"/>
      <c r="B148" s="163"/>
      <c r="C148" s="12"/>
      <c r="D148" s="164" t="s">
        <v>72</v>
      </c>
      <c r="E148" s="173" t="s">
        <v>508</v>
      </c>
      <c r="F148" s="173" t="s">
        <v>509</v>
      </c>
      <c r="G148" s="12"/>
      <c r="H148" s="12"/>
      <c r="I148" s="12"/>
      <c r="J148" s="174">
        <f>BK148</f>
        <v>2395.98</v>
      </c>
      <c r="K148" s="12"/>
      <c r="L148" s="163"/>
      <c r="M148" s="167"/>
      <c r="N148" s="168"/>
      <c r="O148" s="168"/>
      <c r="P148" s="169">
        <f>SUM(P149:P154)</f>
        <v>65.334069999999983</v>
      </c>
      <c r="Q148" s="168"/>
      <c r="R148" s="169">
        <f>SUM(R149:R154)</f>
        <v>0.16096890000000003</v>
      </c>
      <c r="S148" s="168"/>
      <c r="T148" s="170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4" t="s">
        <v>142</v>
      </c>
      <c r="AT148" s="171" t="s">
        <v>72</v>
      </c>
      <c r="AU148" s="171" t="s">
        <v>81</v>
      </c>
      <c r="AY148" s="164" t="s">
        <v>135</v>
      </c>
      <c r="BK148" s="172">
        <f>SUM(BK149:BK154)</f>
        <v>2395.98</v>
      </c>
    </row>
    <row r="149" s="2" customFormat="1" ht="21.75" customHeight="1">
      <c r="A149" s="28"/>
      <c r="B149" s="175"/>
      <c r="C149" s="176" t="s">
        <v>188</v>
      </c>
      <c r="D149" s="176" t="s">
        <v>137</v>
      </c>
      <c r="E149" s="177" t="s">
        <v>510</v>
      </c>
      <c r="F149" s="178" t="s">
        <v>511</v>
      </c>
      <c r="G149" s="179" t="s">
        <v>261</v>
      </c>
      <c r="H149" s="180">
        <v>75</v>
      </c>
      <c r="I149" s="181">
        <v>23.66</v>
      </c>
      <c r="J149" s="181">
        <f>ROUND(I149*H149,2)</f>
        <v>1774.5</v>
      </c>
      <c r="K149" s="182"/>
      <c r="L149" s="29"/>
      <c r="M149" s="183" t="s">
        <v>1</v>
      </c>
      <c r="N149" s="184" t="s">
        <v>39</v>
      </c>
      <c r="O149" s="185">
        <v>0.61748999999999998</v>
      </c>
      <c r="P149" s="185">
        <f>O149*H149</f>
        <v>46.311749999999996</v>
      </c>
      <c r="Q149" s="185">
        <v>0.0017671200000000001</v>
      </c>
      <c r="R149" s="185">
        <f>Q149*H149</f>
        <v>0.13253400000000001</v>
      </c>
      <c r="S149" s="185">
        <v>0</v>
      </c>
      <c r="T149" s="186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87" t="s">
        <v>197</v>
      </c>
      <c r="AT149" s="187" t="s">
        <v>137</v>
      </c>
      <c r="AU149" s="187" t="s">
        <v>142</v>
      </c>
      <c r="AY149" s="15" t="s">
        <v>135</v>
      </c>
      <c r="BE149" s="188">
        <f>IF(N149="základná",J149,0)</f>
        <v>0</v>
      </c>
      <c r="BF149" s="188">
        <f>IF(N149="znížená",J149,0)</f>
        <v>1774.5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142</v>
      </c>
      <c r="BK149" s="188">
        <f>ROUND(I149*H149,2)</f>
        <v>1774.5</v>
      </c>
      <c r="BL149" s="15" t="s">
        <v>197</v>
      </c>
      <c r="BM149" s="187" t="s">
        <v>512</v>
      </c>
    </row>
    <row r="150" s="2" customFormat="1" ht="21.75" customHeight="1">
      <c r="A150" s="28"/>
      <c r="B150" s="175"/>
      <c r="C150" s="176" t="s">
        <v>192</v>
      </c>
      <c r="D150" s="176" t="s">
        <v>137</v>
      </c>
      <c r="E150" s="177" t="s">
        <v>513</v>
      </c>
      <c r="F150" s="178" t="s">
        <v>514</v>
      </c>
      <c r="G150" s="179" t="s">
        <v>261</v>
      </c>
      <c r="H150" s="180">
        <v>15</v>
      </c>
      <c r="I150" s="181">
        <v>26.390000000000001</v>
      </c>
      <c r="J150" s="181">
        <f>ROUND(I150*H150,2)</f>
        <v>395.85000000000002</v>
      </c>
      <c r="K150" s="182"/>
      <c r="L150" s="29"/>
      <c r="M150" s="183" t="s">
        <v>1</v>
      </c>
      <c r="N150" s="184" t="s">
        <v>39</v>
      </c>
      <c r="O150" s="185">
        <v>0.64217999999999997</v>
      </c>
      <c r="P150" s="185">
        <f>O150*H150</f>
        <v>9.6326999999999998</v>
      </c>
      <c r="Q150" s="185">
        <v>0.00189566</v>
      </c>
      <c r="R150" s="185">
        <f>Q150*H150</f>
        <v>0.028434899999999999</v>
      </c>
      <c r="S150" s="185">
        <v>0</v>
      </c>
      <c r="T150" s="186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87" t="s">
        <v>197</v>
      </c>
      <c r="AT150" s="187" t="s">
        <v>137</v>
      </c>
      <c r="AU150" s="187" t="s">
        <v>142</v>
      </c>
      <c r="AY150" s="15" t="s">
        <v>135</v>
      </c>
      <c r="BE150" s="188">
        <f>IF(N150="základná",J150,0)</f>
        <v>0</v>
      </c>
      <c r="BF150" s="188">
        <f>IF(N150="znížená",J150,0)</f>
        <v>395.85000000000002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142</v>
      </c>
      <c r="BK150" s="188">
        <f>ROUND(I150*H150,2)</f>
        <v>395.85000000000002</v>
      </c>
      <c r="BL150" s="15" t="s">
        <v>197</v>
      </c>
      <c r="BM150" s="187" t="s">
        <v>515</v>
      </c>
    </row>
    <row r="151" s="2" customFormat="1" ht="24.15" customHeight="1">
      <c r="A151" s="28"/>
      <c r="B151" s="175"/>
      <c r="C151" s="176" t="s">
        <v>197</v>
      </c>
      <c r="D151" s="176" t="s">
        <v>137</v>
      </c>
      <c r="E151" s="177" t="s">
        <v>516</v>
      </c>
      <c r="F151" s="178" t="s">
        <v>517</v>
      </c>
      <c r="G151" s="179" t="s">
        <v>261</v>
      </c>
      <c r="H151" s="180">
        <v>90</v>
      </c>
      <c r="I151" s="181">
        <v>1.1000000000000001</v>
      </c>
      <c r="J151" s="181">
        <f>ROUND(I151*H151,2)</f>
        <v>99</v>
      </c>
      <c r="K151" s="182"/>
      <c r="L151" s="29"/>
      <c r="M151" s="183" t="s">
        <v>1</v>
      </c>
      <c r="N151" s="184" t="s">
        <v>39</v>
      </c>
      <c r="O151" s="185">
        <v>0.044999999999999998</v>
      </c>
      <c r="P151" s="185">
        <f>O151*H151</f>
        <v>4.0499999999999998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87" t="s">
        <v>197</v>
      </c>
      <c r="AT151" s="187" t="s">
        <v>137</v>
      </c>
      <c r="AU151" s="187" t="s">
        <v>142</v>
      </c>
      <c r="AY151" s="15" t="s">
        <v>135</v>
      </c>
      <c r="BE151" s="188">
        <f>IF(N151="základná",J151,0)</f>
        <v>0</v>
      </c>
      <c r="BF151" s="188">
        <f>IF(N151="znížená",J151,0)</f>
        <v>99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142</v>
      </c>
      <c r="BK151" s="188">
        <f>ROUND(I151*H151,2)</f>
        <v>99</v>
      </c>
      <c r="BL151" s="15" t="s">
        <v>197</v>
      </c>
      <c r="BM151" s="187" t="s">
        <v>518</v>
      </c>
    </row>
    <row r="152" s="2" customFormat="1" ht="24.15" customHeight="1">
      <c r="A152" s="28"/>
      <c r="B152" s="175"/>
      <c r="C152" s="176" t="s">
        <v>201</v>
      </c>
      <c r="D152" s="176" t="s">
        <v>137</v>
      </c>
      <c r="E152" s="177" t="s">
        <v>519</v>
      </c>
      <c r="F152" s="178" t="s">
        <v>520</v>
      </c>
      <c r="G152" s="179" t="s">
        <v>261</v>
      </c>
      <c r="H152" s="180">
        <v>90</v>
      </c>
      <c r="I152" s="181">
        <v>1.3200000000000001</v>
      </c>
      <c r="J152" s="181">
        <f>ROUND(I152*H152,2)</f>
        <v>118.8</v>
      </c>
      <c r="K152" s="182"/>
      <c r="L152" s="29"/>
      <c r="M152" s="183" t="s">
        <v>1</v>
      </c>
      <c r="N152" s="184" t="s">
        <v>39</v>
      </c>
      <c r="O152" s="185">
        <v>0.055</v>
      </c>
      <c r="P152" s="185">
        <f>O152*H152</f>
        <v>4.9500000000000002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87" t="s">
        <v>197</v>
      </c>
      <c r="AT152" s="187" t="s">
        <v>137</v>
      </c>
      <c r="AU152" s="187" t="s">
        <v>142</v>
      </c>
      <c r="AY152" s="15" t="s">
        <v>135</v>
      </c>
      <c r="BE152" s="188">
        <f>IF(N152="základná",J152,0)</f>
        <v>0</v>
      </c>
      <c r="BF152" s="188">
        <f>IF(N152="znížená",J152,0)</f>
        <v>118.8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142</v>
      </c>
      <c r="BK152" s="188">
        <f>ROUND(I152*H152,2)</f>
        <v>118.8</v>
      </c>
      <c r="BL152" s="15" t="s">
        <v>197</v>
      </c>
      <c r="BM152" s="187" t="s">
        <v>521</v>
      </c>
    </row>
    <row r="153" s="2" customFormat="1" ht="24.15" customHeight="1">
      <c r="A153" s="28"/>
      <c r="B153" s="175"/>
      <c r="C153" s="176" t="s">
        <v>205</v>
      </c>
      <c r="D153" s="176" t="s">
        <v>137</v>
      </c>
      <c r="E153" s="177" t="s">
        <v>522</v>
      </c>
      <c r="F153" s="178" t="s">
        <v>523</v>
      </c>
      <c r="G153" s="179" t="s">
        <v>212</v>
      </c>
      <c r="H153" s="180">
        <v>0.161</v>
      </c>
      <c r="I153" s="181">
        <v>30.899999999999999</v>
      </c>
      <c r="J153" s="181">
        <f>ROUND(I153*H153,2)</f>
        <v>4.9699999999999998</v>
      </c>
      <c r="K153" s="182"/>
      <c r="L153" s="29"/>
      <c r="M153" s="183" t="s">
        <v>1</v>
      </c>
      <c r="N153" s="184" t="s">
        <v>39</v>
      </c>
      <c r="O153" s="185">
        <v>1.3999999999999999</v>
      </c>
      <c r="P153" s="185">
        <f>O153*H153</f>
        <v>0.22539999999999999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87" t="s">
        <v>197</v>
      </c>
      <c r="AT153" s="187" t="s">
        <v>137</v>
      </c>
      <c r="AU153" s="187" t="s">
        <v>142</v>
      </c>
      <c r="AY153" s="15" t="s">
        <v>135</v>
      </c>
      <c r="BE153" s="188">
        <f>IF(N153="základná",J153,0)</f>
        <v>0</v>
      </c>
      <c r="BF153" s="188">
        <f>IF(N153="znížená",J153,0)</f>
        <v>4.9699999999999998</v>
      </c>
      <c r="BG153" s="188">
        <f>IF(N153="zákl. prenesená",J153,0)</f>
        <v>0</v>
      </c>
      <c r="BH153" s="188">
        <f>IF(N153="zníž. prenesená",J153,0)</f>
        <v>0</v>
      </c>
      <c r="BI153" s="188">
        <f>IF(N153="nulová",J153,0)</f>
        <v>0</v>
      </c>
      <c r="BJ153" s="15" t="s">
        <v>142</v>
      </c>
      <c r="BK153" s="188">
        <f>ROUND(I153*H153,2)</f>
        <v>4.9699999999999998</v>
      </c>
      <c r="BL153" s="15" t="s">
        <v>197</v>
      </c>
      <c r="BM153" s="187" t="s">
        <v>524</v>
      </c>
    </row>
    <row r="154" s="2" customFormat="1" ht="24.15" customHeight="1">
      <c r="A154" s="28"/>
      <c r="B154" s="175"/>
      <c r="C154" s="176" t="s">
        <v>209</v>
      </c>
      <c r="D154" s="176" t="s">
        <v>137</v>
      </c>
      <c r="E154" s="177" t="s">
        <v>525</v>
      </c>
      <c r="F154" s="178" t="s">
        <v>526</v>
      </c>
      <c r="G154" s="179" t="s">
        <v>212</v>
      </c>
      <c r="H154" s="180">
        <v>0.161</v>
      </c>
      <c r="I154" s="181">
        <v>17.789999999999999</v>
      </c>
      <c r="J154" s="181">
        <f>ROUND(I154*H154,2)</f>
        <v>2.8599999999999999</v>
      </c>
      <c r="K154" s="182"/>
      <c r="L154" s="29"/>
      <c r="M154" s="183" t="s">
        <v>1</v>
      </c>
      <c r="N154" s="184" t="s">
        <v>39</v>
      </c>
      <c r="O154" s="185">
        <v>1.02</v>
      </c>
      <c r="P154" s="185">
        <f>O154*H154</f>
        <v>0.16422000000000001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87" t="s">
        <v>197</v>
      </c>
      <c r="AT154" s="187" t="s">
        <v>137</v>
      </c>
      <c r="AU154" s="187" t="s">
        <v>142</v>
      </c>
      <c r="AY154" s="15" t="s">
        <v>135</v>
      </c>
      <c r="BE154" s="188">
        <f>IF(N154="základná",J154,0)</f>
        <v>0</v>
      </c>
      <c r="BF154" s="188">
        <f>IF(N154="znížená",J154,0)</f>
        <v>2.8599999999999999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142</v>
      </c>
      <c r="BK154" s="188">
        <f>ROUND(I154*H154,2)</f>
        <v>2.8599999999999999</v>
      </c>
      <c r="BL154" s="15" t="s">
        <v>197</v>
      </c>
      <c r="BM154" s="187" t="s">
        <v>527</v>
      </c>
    </row>
    <row r="155" s="12" customFormat="1" ht="22.8" customHeight="1">
      <c r="A155" s="12"/>
      <c r="B155" s="163"/>
      <c r="C155" s="12"/>
      <c r="D155" s="164" t="s">
        <v>72</v>
      </c>
      <c r="E155" s="173" t="s">
        <v>528</v>
      </c>
      <c r="F155" s="173" t="s">
        <v>529</v>
      </c>
      <c r="G155" s="12"/>
      <c r="H155" s="12"/>
      <c r="I155" s="12"/>
      <c r="J155" s="174">
        <f>BK155</f>
        <v>7231.0099999999993</v>
      </c>
      <c r="K155" s="12"/>
      <c r="L155" s="163"/>
      <c r="M155" s="167"/>
      <c r="N155" s="168"/>
      <c r="O155" s="168"/>
      <c r="P155" s="169">
        <f>SUM(P156:P172)</f>
        <v>209.25234800000001</v>
      </c>
      <c r="Q155" s="168"/>
      <c r="R155" s="169">
        <f>SUM(R156:R172)</f>
        <v>0.30899680000000002</v>
      </c>
      <c r="S155" s="168"/>
      <c r="T155" s="170">
        <f>SUM(T156:T172)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64" t="s">
        <v>142</v>
      </c>
      <c r="AT155" s="171" t="s">
        <v>72</v>
      </c>
      <c r="AU155" s="171" t="s">
        <v>81</v>
      </c>
      <c r="AY155" s="164" t="s">
        <v>135</v>
      </c>
      <c r="BK155" s="172">
        <f>SUM(BK156:BK172)</f>
        <v>7231.0099999999993</v>
      </c>
    </row>
    <row r="156" s="2" customFormat="1" ht="24.15" customHeight="1">
      <c r="A156" s="28"/>
      <c r="B156" s="175"/>
      <c r="C156" s="176" t="s">
        <v>7</v>
      </c>
      <c r="D156" s="176" t="s">
        <v>137</v>
      </c>
      <c r="E156" s="177" t="s">
        <v>530</v>
      </c>
      <c r="F156" s="178" t="s">
        <v>531</v>
      </c>
      <c r="G156" s="179" t="s">
        <v>261</v>
      </c>
      <c r="H156" s="180">
        <v>20</v>
      </c>
      <c r="I156" s="181">
        <v>7.3600000000000003</v>
      </c>
      <c r="J156" s="181">
        <f>ROUND(I156*H156,2)</f>
        <v>147.19999999999999</v>
      </c>
      <c r="K156" s="182"/>
      <c r="L156" s="29"/>
      <c r="M156" s="183" t="s">
        <v>1</v>
      </c>
      <c r="N156" s="184" t="s">
        <v>39</v>
      </c>
      <c r="O156" s="185">
        <v>0.31008999999999998</v>
      </c>
      <c r="P156" s="185">
        <f>O156*H156</f>
        <v>6.2017999999999995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87" t="s">
        <v>197</v>
      </c>
      <c r="AT156" s="187" t="s">
        <v>137</v>
      </c>
      <c r="AU156" s="187" t="s">
        <v>142</v>
      </c>
      <c r="AY156" s="15" t="s">
        <v>135</v>
      </c>
      <c r="BE156" s="188">
        <f>IF(N156="základná",J156,0)</f>
        <v>0</v>
      </c>
      <c r="BF156" s="188">
        <f>IF(N156="znížená",J156,0)</f>
        <v>147.19999999999999</v>
      </c>
      <c r="BG156" s="188">
        <f>IF(N156="zákl. prenesená",J156,0)</f>
        <v>0</v>
      </c>
      <c r="BH156" s="188">
        <f>IF(N156="zníž. prenesená",J156,0)</f>
        <v>0</v>
      </c>
      <c r="BI156" s="188">
        <f>IF(N156="nulová",J156,0)</f>
        <v>0</v>
      </c>
      <c r="BJ156" s="15" t="s">
        <v>142</v>
      </c>
      <c r="BK156" s="188">
        <f>ROUND(I156*H156,2)</f>
        <v>147.19999999999999</v>
      </c>
      <c r="BL156" s="15" t="s">
        <v>197</v>
      </c>
      <c r="BM156" s="187" t="s">
        <v>532</v>
      </c>
    </row>
    <row r="157" s="2" customFormat="1" ht="24.15" customHeight="1">
      <c r="A157" s="28"/>
      <c r="B157" s="175"/>
      <c r="C157" s="189" t="s">
        <v>217</v>
      </c>
      <c r="D157" s="189" t="s">
        <v>299</v>
      </c>
      <c r="E157" s="190" t="s">
        <v>533</v>
      </c>
      <c r="F157" s="191" t="s">
        <v>534</v>
      </c>
      <c r="G157" s="192" t="s">
        <v>261</v>
      </c>
      <c r="H157" s="193">
        <v>20</v>
      </c>
      <c r="I157" s="194">
        <v>1.4199999999999999</v>
      </c>
      <c r="J157" s="194">
        <f>ROUND(I157*H157,2)</f>
        <v>28.399999999999999</v>
      </c>
      <c r="K157" s="195"/>
      <c r="L157" s="196"/>
      <c r="M157" s="197" t="s">
        <v>1</v>
      </c>
      <c r="N157" s="198" t="s">
        <v>39</v>
      </c>
      <c r="O157" s="185">
        <v>0</v>
      </c>
      <c r="P157" s="185">
        <f>O157*H157</f>
        <v>0</v>
      </c>
      <c r="Q157" s="185">
        <v>0.00016000000000000001</v>
      </c>
      <c r="R157" s="185">
        <f>Q157*H157</f>
        <v>0.0032000000000000002</v>
      </c>
      <c r="S157" s="185">
        <v>0</v>
      </c>
      <c r="T157" s="18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87" t="s">
        <v>263</v>
      </c>
      <c r="AT157" s="187" t="s">
        <v>299</v>
      </c>
      <c r="AU157" s="187" t="s">
        <v>142</v>
      </c>
      <c r="AY157" s="15" t="s">
        <v>135</v>
      </c>
      <c r="BE157" s="188">
        <f>IF(N157="základná",J157,0)</f>
        <v>0</v>
      </c>
      <c r="BF157" s="188">
        <f>IF(N157="znížená",J157,0)</f>
        <v>28.399999999999999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142</v>
      </c>
      <c r="BK157" s="188">
        <f>ROUND(I157*H157,2)</f>
        <v>28.399999999999999</v>
      </c>
      <c r="BL157" s="15" t="s">
        <v>197</v>
      </c>
      <c r="BM157" s="187" t="s">
        <v>535</v>
      </c>
    </row>
    <row r="158" s="2" customFormat="1" ht="24.15" customHeight="1">
      <c r="A158" s="28"/>
      <c r="B158" s="175"/>
      <c r="C158" s="176" t="s">
        <v>221</v>
      </c>
      <c r="D158" s="176" t="s">
        <v>137</v>
      </c>
      <c r="E158" s="177" t="s">
        <v>536</v>
      </c>
      <c r="F158" s="178" t="s">
        <v>537</v>
      </c>
      <c r="G158" s="179" t="s">
        <v>261</v>
      </c>
      <c r="H158" s="180">
        <v>18</v>
      </c>
      <c r="I158" s="181">
        <v>8.4199999999999999</v>
      </c>
      <c r="J158" s="181">
        <f>ROUND(I158*H158,2)</f>
        <v>151.56</v>
      </c>
      <c r="K158" s="182"/>
      <c r="L158" s="29"/>
      <c r="M158" s="183" t="s">
        <v>1</v>
      </c>
      <c r="N158" s="184" t="s">
        <v>39</v>
      </c>
      <c r="O158" s="185">
        <v>0.34061999999999998</v>
      </c>
      <c r="P158" s="185">
        <f>O158*H158</f>
        <v>6.1311599999999995</v>
      </c>
      <c r="Q158" s="185">
        <v>8.8800000000000004E-05</v>
      </c>
      <c r="R158" s="185">
        <f>Q158*H158</f>
        <v>0.0015984</v>
      </c>
      <c r="S158" s="185">
        <v>0</v>
      </c>
      <c r="T158" s="186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87" t="s">
        <v>197</v>
      </c>
      <c r="AT158" s="187" t="s">
        <v>137</v>
      </c>
      <c r="AU158" s="187" t="s">
        <v>142</v>
      </c>
      <c r="AY158" s="15" t="s">
        <v>135</v>
      </c>
      <c r="BE158" s="188">
        <f>IF(N158="základná",J158,0)</f>
        <v>0</v>
      </c>
      <c r="BF158" s="188">
        <f>IF(N158="znížená",J158,0)</f>
        <v>151.56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142</v>
      </c>
      <c r="BK158" s="188">
        <f>ROUND(I158*H158,2)</f>
        <v>151.56</v>
      </c>
      <c r="BL158" s="15" t="s">
        <v>197</v>
      </c>
      <c r="BM158" s="187" t="s">
        <v>538</v>
      </c>
    </row>
    <row r="159" s="2" customFormat="1" ht="24.15" customHeight="1">
      <c r="A159" s="28"/>
      <c r="B159" s="175"/>
      <c r="C159" s="189" t="s">
        <v>225</v>
      </c>
      <c r="D159" s="189" t="s">
        <v>299</v>
      </c>
      <c r="E159" s="190" t="s">
        <v>539</v>
      </c>
      <c r="F159" s="191" t="s">
        <v>540</v>
      </c>
      <c r="G159" s="192" t="s">
        <v>261</v>
      </c>
      <c r="H159" s="193">
        <v>18</v>
      </c>
      <c r="I159" s="194">
        <v>2.0299999999999998</v>
      </c>
      <c r="J159" s="194">
        <f>ROUND(I159*H159,2)</f>
        <v>36.539999999999999</v>
      </c>
      <c r="K159" s="195"/>
      <c r="L159" s="196"/>
      <c r="M159" s="197" t="s">
        <v>1</v>
      </c>
      <c r="N159" s="198" t="s">
        <v>39</v>
      </c>
      <c r="O159" s="185">
        <v>0</v>
      </c>
      <c r="P159" s="185">
        <f>O159*H159</f>
        <v>0</v>
      </c>
      <c r="Q159" s="185">
        <v>0.00025999999999999998</v>
      </c>
      <c r="R159" s="185">
        <f>Q159*H159</f>
        <v>0.0046799999999999993</v>
      </c>
      <c r="S159" s="185">
        <v>0</v>
      </c>
      <c r="T159" s="186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87" t="s">
        <v>263</v>
      </c>
      <c r="AT159" s="187" t="s">
        <v>299</v>
      </c>
      <c r="AU159" s="187" t="s">
        <v>142</v>
      </c>
      <c r="AY159" s="15" t="s">
        <v>135</v>
      </c>
      <c r="BE159" s="188">
        <f>IF(N159="základná",J159,0)</f>
        <v>0</v>
      </c>
      <c r="BF159" s="188">
        <f>IF(N159="znížená",J159,0)</f>
        <v>36.539999999999999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142</v>
      </c>
      <c r="BK159" s="188">
        <f>ROUND(I159*H159,2)</f>
        <v>36.539999999999999</v>
      </c>
      <c r="BL159" s="15" t="s">
        <v>197</v>
      </c>
      <c r="BM159" s="187" t="s">
        <v>541</v>
      </c>
    </row>
    <row r="160" s="2" customFormat="1" ht="24.15" customHeight="1">
      <c r="A160" s="28"/>
      <c r="B160" s="175"/>
      <c r="C160" s="176" t="s">
        <v>187</v>
      </c>
      <c r="D160" s="176" t="s">
        <v>137</v>
      </c>
      <c r="E160" s="177" t="s">
        <v>542</v>
      </c>
      <c r="F160" s="178" t="s">
        <v>543</v>
      </c>
      <c r="G160" s="179" t="s">
        <v>261</v>
      </c>
      <c r="H160" s="180">
        <v>300</v>
      </c>
      <c r="I160" s="181">
        <v>8.9000000000000004</v>
      </c>
      <c r="J160" s="181">
        <f>ROUND(I160*H160,2)</f>
        <v>2670</v>
      </c>
      <c r="K160" s="182"/>
      <c r="L160" s="29"/>
      <c r="M160" s="183" t="s">
        <v>1</v>
      </c>
      <c r="N160" s="184" t="s">
        <v>39</v>
      </c>
      <c r="O160" s="185">
        <v>0.37032999999999999</v>
      </c>
      <c r="P160" s="185">
        <f>O160*H160</f>
        <v>111.099</v>
      </c>
      <c r="Q160" s="185">
        <v>2.0000000000000002E-05</v>
      </c>
      <c r="R160" s="185">
        <f>Q160*H160</f>
        <v>0.0060000000000000001</v>
      </c>
      <c r="S160" s="185">
        <v>0</v>
      </c>
      <c r="T160" s="18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87" t="s">
        <v>197</v>
      </c>
      <c r="AT160" s="187" t="s">
        <v>137</v>
      </c>
      <c r="AU160" s="187" t="s">
        <v>142</v>
      </c>
      <c r="AY160" s="15" t="s">
        <v>135</v>
      </c>
      <c r="BE160" s="188">
        <f>IF(N160="základná",J160,0)</f>
        <v>0</v>
      </c>
      <c r="BF160" s="188">
        <f>IF(N160="znížená",J160,0)</f>
        <v>2670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142</v>
      </c>
      <c r="BK160" s="188">
        <f>ROUND(I160*H160,2)</f>
        <v>2670</v>
      </c>
      <c r="BL160" s="15" t="s">
        <v>197</v>
      </c>
      <c r="BM160" s="187" t="s">
        <v>544</v>
      </c>
    </row>
    <row r="161" s="2" customFormat="1" ht="24.15" customHeight="1">
      <c r="A161" s="28"/>
      <c r="B161" s="175"/>
      <c r="C161" s="189" t="s">
        <v>235</v>
      </c>
      <c r="D161" s="189" t="s">
        <v>299</v>
      </c>
      <c r="E161" s="190" t="s">
        <v>545</v>
      </c>
      <c r="F161" s="191" t="s">
        <v>546</v>
      </c>
      <c r="G161" s="192" t="s">
        <v>261</v>
      </c>
      <c r="H161" s="193">
        <v>300</v>
      </c>
      <c r="I161" s="194">
        <v>3.2400000000000002</v>
      </c>
      <c r="J161" s="194">
        <f>ROUND(I161*H161,2)</f>
        <v>972</v>
      </c>
      <c r="K161" s="195"/>
      <c r="L161" s="196"/>
      <c r="M161" s="197" t="s">
        <v>1</v>
      </c>
      <c r="N161" s="198" t="s">
        <v>39</v>
      </c>
      <c r="O161" s="185">
        <v>0</v>
      </c>
      <c r="P161" s="185">
        <f>O161*H161</f>
        <v>0</v>
      </c>
      <c r="Q161" s="185">
        <v>0.00040999999999999999</v>
      </c>
      <c r="R161" s="185">
        <f>Q161*H161</f>
        <v>0.123</v>
      </c>
      <c r="S161" s="185">
        <v>0</v>
      </c>
      <c r="T161" s="186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87" t="s">
        <v>263</v>
      </c>
      <c r="AT161" s="187" t="s">
        <v>299</v>
      </c>
      <c r="AU161" s="187" t="s">
        <v>142</v>
      </c>
      <c r="AY161" s="15" t="s">
        <v>135</v>
      </c>
      <c r="BE161" s="188">
        <f>IF(N161="základná",J161,0)</f>
        <v>0</v>
      </c>
      <c r="BF161" s="188">
        <f>IF(N161="znížená",J161,0)</f>
        <v>972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142</v>
      </c>
      <c r="BK161" s="188">
        <f>ROUND(I161*H161,2)</f>
        <v>972</v>
      </c>
      <c r="BL161" s="15" t="s">
        <v>197</v>
      </c>
      <c r="BM161" s="187" t="s">
        <v>547</v>
      </c>
    </row>
    <row r="162" s="2" customFormat="1" ht="16.5" customHeight="1">
      <c r="A162" s="28"/>
      <c r="B162" s="175"/>
      <c r="C162" s="176" t="s">
        <v>191</v>
      </c>
      <c r="D162" s="176" t="s">
        <v>137</v>
      </c>
      <c r="E162" s="177" t="s">
        <v>548</v>
      </c>
      <c r="F162" s="178" t="s">
        <v>549</v>
      </c>
      <c r="G162" s="179" t="s">
        <v>261</v>
      </c>
      <c r="H162" s="180">
        <v>20</v>
      </c>
      <c r="I162" s="181">
        <v>1.8999999999999999</v>
      </c>
      <c r="J162" s="181">
        <f>ROUND(I162*H162,2)</f>
        <v>38</v>
      </c>
      <c r="K162" s="182"/>
      <c r="L162" s="29"/>
      <c r="M162" s="183" t="s">
        <v>1</v>
      </c>
      <c r="N162" s="184" t="s">
        <v>39</v>
      </c>
      <c r="O162" s="185">
        <v>0.058880000000000002</v>
      </c>
      <c r="P162" s="185">
        <f>O162*H162</f>
        <v>1.1776</v>
      </c>
      <c r="Q162" s="185">
        <v>0.00016459999999999999</v>
      </c>
      <c r="R162" s="185">
        <f>Q162*H162</f>
        <v>0.0032919999999999998</v>
      </c>
      <c r="S162" s="185">
        <v>0</v>
      </c>
      <c r="T162" s="186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87" t="s">
        <v>197</v>
      </c>
      <c r="AT162" s="187" t="s">
        <v>137</v>
      </c>
      <c r="AU162" s="187" t="s">
        <v>142</v>
      </c>
      <c r="AY162" s="15" t="s">
        <v>135</v>
      </c>
      <c r="BE162" s="188">
        <f>IF(N162="základná",J162,0)</f>
        <v>0</v>
      </c>
      <c r="BF162" s="188">
        <f>IF(N162="znížená",J162,0)</f>
        <v>38</v>
      </c>
      <c r="BG162" s="188">
        <f>IF(N162="zákl. prenesená",J162,0)</f>
        <v>0</v>
      </c>
      <c r="BH162" s="188">
        <f>IF(N162="zníž. prenesená",J162,0)</f>
        <v>0</v>
      </c>
      <c r="BI162" s="188">
        <f>IF(N162="nulová",J162,0)</f>
        <v>0</v>
      </c>
      <c r="BJ162" s="15" t="s">
        <v>142</v>
      </c>
      <c r="BK162" s="188">
        <f>ROUND(I162*H162,2)</f>
        <v>38</v>
      </c>
      <c r="BL162" s="15" t="s">
        <v>197</v>
      </c>
      <c r="BM162" s="187" t="s">
        <v>550</v>
      </c>
    </row>
    <row r="163" s="2" customFormat="1" ht="21.75" customHeight="1">
      <c r="A163" s="28"/>
      <c r="B163" s="175"/>
      <c r="C163" s="176" t="s">
        <v>242</v>
      </c>
      <c r="D163" s="176" t="s">
        <v>137</v>
      </c>
      <c r="E163" s="177" t="s">
        <v>551</v>
      </c>
      <c r="F163" s="178" t="s">
        <v>552</v>
      </c>
      <c r="G163" s="179" t="s">
        <v>261</v>
      </c>
      <c r="H163" s="180">
        <v>318</v>
      </c>
      <c r="I163" s="181">
        <v>2.79</v>
      </c>
      <c r="J163" s="181">
        <f>ROUND(I163*H163,2)</f>
        <v>887.22000000000003</v>
      </c>
      <c r="K163" s="182"/>
      <c r="L163" s="29"/>
      <c r="M163" s="183" t="s">
        <v>1</v>
      </c>
      <c r="N163" s="184" t="s">
        <v>39</v>
      </c>
      <c r="O163" s="185">
        <v>0.089230000000000004</v>
      </c>
      <c r="P163" s="185">
        <f>O163*H163</f>
        <v>28.375140000000002</v>
      </c>
      <c r="Q163" s="185">
        <v>0.00022871999999999999</v>
      </c>
      <c r="R163" s="185">
        <f>Q163*H163</f>
        <v>0.072732959999999999</v>
      </c>
      <c r="S163" s="185">
        <v>0</v>
      </c>
      <c r="T163" s="186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87" t="s">
        <v>197</v>
      </c>
      <c r="AT163" s="187" t="s">
        <v>137</v>
      </c>
      <c r="AU163" s="187" t="s">
        <v>142</v>
      </c>
      <c r="AY163" s="15" t="s">
        <v>135</v>
      </c>
      <c r="BE163" s="188">
        <f>IF(N163="základná",J163,0)</f>
        <v>0</v>
      </c>
      <c r="BF163" s="188">
        <f>IF(N163="znížená",J163,0)</f>
        <v>887.22000000000003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142</v>
      </c>
      <c r="BK163" s="188">
        <f>ROUND(I163*H163,2)</f>
        <v>887.22000000000003</v>
      </c>
      <c r="BL163" s="15" t="s">
        <v>197</v>
      </c>
      <c r="BM163" s="187" t="s">
        <v>553</v>
      </c>
    </row>
    <row r="164" s="2" customFormat="1" ht="16.5" customHeight="1">
      <c r="A164" s="28"/>
      <c r="B164" s="175"/>
      <c r="C164" s="176" t="s">
        <v>195</v>
      </c>
      <c r="D164" s="176" t="s">
        <v>137</v>
      </c>
      <c r="E164" s="177" t="s">
        <v>554</v>
      </c>
      <c r="F164" s="178" t="s">
        <v>555</v>
      </c>
      <c r="G164" s="179" t="s">
        <v>500</v>
      </c>
      <c r="H164" s="180">
        <v>20</v>
      </c>
      <c r="I164" s="181">
        <v>10.359999999999999</v>
      </c>
      <c r="J164" s="181">
        <f>ROUND(I164*H164,2)</f>
        <v>207.19999999999999</v>
      </c>
      <c r="K164" s="182"/>
      <c r="L164" s="29"/>
      <c r="M164" s="183" t="s">
        <v>1</v>
      </c>
      <c r="N164" s="184" t="s">
        <v>39</v>
      </c>
      <c r="O164" s="185">
        <v>0.40100000000000002</v>
      </c>
      <c r="P164" s="185">
        <f>O164*H164</f>
        <v>8.0199999999999996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87" t="s">
        <v>197</v>
      </c>
      <c r="AT164" s="187" t="s">
        <v>137</v>
      </c>
      <c r="AU164" s="187" t="s">
        <v>142</v>
      </c>
      <c r="AY164" s="15" t="s">
        <v>135</v>
      </c>
      <c r="BE164" s="188">
        <f>IF(N164="základná",J164,0)</f>
        <v>0</v>
      </c>
      <c r="BF164" s="188">
        <f>IF(N164="znížená",J164,0)</f>
        <v>207.19999999999999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5" t="s">
        <v>142</v>
      </c>
      <c r="BK164" s="188">
        <f>ROUND(I164*H164,2)</f>
        <v>207.19999999999999</v>
      </c>
      <c r="BL164" s="15" t="s">
        <v>197</v>
      </c>
      <c r="BM164" s="187" t="s">
        <v>556</v>
      </c>
    </row>
    <row r="165" s="2" customFormat="1" ht="24.15" customHeight="1">
      <c r="A165" s="28"/>
      <c r="B165" s="175"/>
      <c r="C165" s="176" t="s">
        <v>250</v>
      </c>
      <c r="D165" s="176" t="s">
        <v>137</v>
      </c>
      <c r="E165" s="177" t="s">
        <v>557</v>
      </c>
      <c r="F165" s="178" t="s">
        <v>558</v>
      </c>
      <c r="G165" s="179" t="s">
        <v>500</v>
      </c>
      <c r="H165" s="180">
        <v>4</v>
      </c>
      <c r="I165" s="181">
        <v>10.68</v>
      </c>
      <c r="J165" s="181">
        <f>ROUND(I165*H165,2)</f>
        <v>42.719999999999999</v>
      </c>
      <c r="K165" s="182"/>
      <c r="L165" s="29"/>
      <c r="M165" s="183" t="s">
        <v>1</v>
      </c>
      <c r="N165" s="184" t="s">
        <v>39</v>
      </c>
      <c r="O165" s="185">
        <v>0.42515999999999998</v>
      </c>
      <c r="P165" s="185">
        <f>O165*H165</f>
        <v>1.7006399999999999</v>
      </c>
      <c r="Q165" s="185">
        <v>6.9720000000000003E-05</v>
      </c>
      <c r="R165" s="185">
        <f>Q165*H165</f>
        <v>0.00027888000000000001</v>
      </c>
      <c r="S165" s="185">
        <v>0</v>
      </c>
      <c r="T165" s="186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87" t="s">
        <v>197</v>
      </c>
      <c r="AT165" s="187" t="s">
        <v>137</v>
      </c>
      <c r="AU165" s="187" t="s">
        <v>142</v>
      </c>
      <c r="AY165" s="15" t="s">
        <v>135</v>
      </c>
      <c r="BE165" s="188">
        <f>IF(N165="základná",J165,0)</f>
        <v>0</v>
      </c>
      <c r="BF165" s="188">
        <f>IF(N165="znížená",J165,0)</f>
        <v>42.719999999999999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142</v>
      </c>
      <c r="BK165" s="188">
        <f>ROUND(I165*H165,2)</f>
        <v>42.719999999999999</v>
      </c>
      <c r="BL165" s="15" t="s">
        <v>197</v>
      </c>
      <c r="BM165" s="187" t="s">
        <v>559</v>
      </c>
    </row>
    <row r="166" s="2" customFormat="1" ht="16.5" customHeight="1">
      <c r="A166" s="28"/>
      <c r="B166" s="175"/>
      <c r="C166" s="189" t="s">
        <v>254</v>
      </c>
      <c r="D166" s="189" t="s">
        <v>299</v>
      </c>
      <c r="E166" s="190" t="s">
        <v>560</v>
      </c>
      <c r="F166" s="191" t="s">
        <v>561</v>
      </c>
      <c r="G166" s="192" t="s">
        <v>500</v>
      </c>
      <c r="H166" s="193">
        <v>4</v>
      </c>
      <c r="I166" s="194">
        <v>83</v>
      </c>
      <c r="J166" s="194">
        <f>ROUND(I166*H166,2)</f>
        <v>332</v>
      </c>
      <c r="K166" s="195"/>
      <c r="L166" s="196"/>
      <c r="M166" s="197" t="s">
        <v>1</v>
      </c>
      <c r="N166" s="198" t="s">
        <v>39</v>
      </c>
      <c r="O166" s="185">
        <v>0</v>
      </c>
      <c r="P166" s="185">
        <f>O166*H166</f>
        <v>0</v>
      </c>
      <c r="Q166" s="185">
        <v>0.0051900000000000002</v>
      </c>
      <c r="R166" s="185">
        <f>Q166*H166</f>
        <v>0.020760000000000001</v>
      </c>
      <c r="S166" s="185">
        <v>0</v>
      </c>
      <c r="T166" s="186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87" t="s">
        <v>263</v>
      </c>
      <c r="AT166" s="187" t="s">
        <v>299</v>
      </c>
      <c r="AU166" s="187" t="s">
        <v>142</v>
      </c>
      <c r="AY166" s="15" t="s">
        <v>135</v>
      </c>
      <c r="BE166" s="188">
        <f>IF(N166="základná",J166,0)</f>
        <v>0</v>
      </c>
      <c r="BF166" s="188">
        <f>IF(N166="znížená",J166,0)</f>
        <v>332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142</v>
      </c>
      <c r="BK166" s="188">
        <f>ROUND(I166*H166,2)</f>
        <v>332</v>
      </c>
      <c r="BL166" s="15" t="s">
        <v>197</v>
      </c>
      <c r="BM166" s="187" t="s">
        <v>562</v>
      </c>
    </row>
    <row r="167" s="2" customFormat="1" ht="21.75" customHeight="1">
      <c r="A167" s="28"/>
      <c r="B167" s="175"/>
      <c r="C167" s="176" t="s">
        <v>258</v>
      </c>
      <c r="D167" s="176" t="s">
        <v>137</v>
      </c>
      <c r="E167" s="177" t="s">
        <v>563</v>
      </c>
      <c r="F167" s="178" t="s">
        <v>564</v>
      </c>
      <c r="G167" s="179" t="s">
        <v>500</v>
      </c>
      <c r="H167" s="180">
        <v>20</v>
      </c>
      <c r="I167" s="181">
        <v>5.8300000000000001</v>
      </c>
      <c r="J167" s="181">
        <f>ROUND(I167*H167,2)</f>
        <v>116.59999999999999</v>
      </c>
      <c r="K167" s="182"/>
      <c r="L167" s="29"/>
      <c r="M167" s="183" t="s">
        <v>1</v>
      </c>
      <c r="N167" s="184" t="s">
        <v>39</v>
      </c>
      <c r="O167" s="185">
        <v>0.22744</v>
      </c>
      <c r="P167" s="185">
        <f>O167*H167</f>
        <v>4.5488</v>
      </c>
      <c r="Q167" s="185">
        <v>5.1539999999999998E-05</v>
      </c>
      <c r="R167" s="185">
        <f>Q167*H167</f>
        <v>0.0010307999999999999</v>
      </c>
      <c r="S167" s="185">
        <v>0</v>
      </c>
      <c r="T167" s="186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87" t="s">
        <v>197</v>
      </c>
      <c r="AT167" s="187" t="s">
        <v>137</v>
      </c>
      <c r="AU167" s="187" t="s">
        <v>142</v>
      </c>
      <c r="AY167" s="15" t="s">
        <v>135</v>
      </c>
      <c r="BE167" s="188">
        <f>IF(N167="základná",J167,0)</f>
        <v>0</v>
      </c>
      <c r="BF167" s="188">
        <f>IF(N167="znížená",J167,0)</f>
        <v>116.59999999999999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142</v>
      </c>
      <c r="BK167" s="188">
        <f>ROUND(I167*H167,2)</f>
        <v>116.59999999999999</v>
      </c>
      <c r="BL167" s="15" t="s">
        <v>197</v>
      </c>
      <c r="BM167" s="187" t="s">
        <v>565</v>
      </c>
    </row>
    <row r="168" s="2" customFormat="1" ht="24.15" customHeight="1">
      <c r="A168" s="28"/>
      <c r="B168" s="175"/>
      <c r="C168" s="189" t="s">
        <v>263</v>
      </c>
      <c r="D168" s="189" t="s">
        <v>299</v>
      </c>
      <c r="E168" s="190" t="s">
        <v>566</v>
      </c>
      <c r="F168" s="191" t="s">
        <v>567</v>
      </c>
      <c r="G168" s="192" t="s">
        <v>500</v>
      </c>
      <c r="H168" s="193">
        <v>20</v>
      </c>
      <c r="I168" s="194">
        <v>21.030000000000001</v>
      </c>
      <c r="J168" s="194">
        <f>ROUND(I168*H168,2)</f>
        <v>420.60000000000002</v>
      </c>
      <c r="K168" s="195"/>
      <c r="L168" s="196"/>
      <c r="M168" s="197" t="s">
        <v>1</v>
      </c>
      <c r="N168" s="198" t="s">
        <v>39</v>
      </c>
      <c r="O168" s="185">
        <v>0</v>
      </c>
      <c r="P168" s="185">
        <f>O168*H168</f>
        <v>0</v>
      </c>
      <c r="Q168" s="185">
        <v>0.00029999999999999997</v>
      </c>
      <c r="R168" s="185">
        <f>Q168*H168</f>
        <v>0.0059999999999999993</v>
      </c>
      <c r="S168" s="185">
        <v>0</v>
      </c>
      <c r="T168" s="186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87" t="s">
        <v>263</v>
      </c>
      <c r="AT168" s="187" t="s">
        <v>299</v>
      </c>
      <c r="AU168" s="187" t="s">
        <v>142</v>
      </c>
      <c r="AY168" s="15" t="s">
        <v>135</v>
      </c>
      <c r="BE168" s="188">
        <f>IF(N168="základná",J168,0)</f>
        <v>0</v>
      </c>
      <c r="BF168" s="188">
        <f>IF(N168="znížená",J168,0)</f>
        <v>420.60000000000002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142</v>
      </c>
      <c r="BK168" s="188">
        <f>ROUND(I168*H168,2)</f>
        <v>420.60000000000002</v>
      </c>
      <c r="BL168" s="15" t="s">
        <v>197</v>
      </c>
      <c r="BM168" s="187" t="s">
        <v>568</v>
      </c>
    </row>
    <row r="169" s="2" customFormat="1" ht="24.15" customHeight="1">
      <c r="A169" s="28"/>
      <c r="B169" s="175"/>
      <c r="C169" s="176" t="s">
        <v>267</v>
      </c>
      <c r="D169" s="176" t="s">
        <v>137</v>
      </c>
      <c r="E169" s="177" t="s">
        <v>569</v>
      </c>
      <c r="F169" s="178" t="s">
        <v>570</v>
      </c>
      <c r="G169" s="179" t="s">
        <v>261</v>
      </c>
      <c r="H169" s="180">
        <v>338</v>
      </c>
      <c r="I169" s="181">
        <v>2.0099999999999998</v>
      </c>
      <c r="J169" s="181">
        <f>ROUND(I169*H169,2)</f>
        <v>679.38</v>
      </c>
      <c r="K169" s="182"/>
      <c r="L169" s="29"/>
      <c r="M169" s="183" t="s">
        <v>1</v>
      </c>
      <c r="N169" s="184" t="s">
        <v>39</v>
      </c>
      <c r="O169" s="185">
        <v>0.064000000000000001</v>
      </c>
      <c r="P169" s="185">
        <f>O169*H169</f>
        <v>21.632000000000001</v>
      </c>
      <c r="Q169" s="185">
        <v>0.00018652</v>
      </c>
      <c r="R169" s="185">
        <f>Q169*H169</f>
        <v>0.063043760000000004</v>
      </c>
      <c r="S169" s="185">
        <v>0</v>
      </c>
      <c r="T169" s="186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87" t="s">
        <v>197</v>
      </c>
      <c r="AT169" s="187" t="s">
        <v>137</v>
      </c>
      <c r="AU169" s="187" t="s">
        <v>142</v>
      </c>
      <c r="AY169" s="15" t="s">
        <v>135</v>
      </c>
      <c r="BE169" s="188">
        <f>IF(N169="základná",J169,0)</f>
        <v>0</v>
      </c>
      <c r="BF169" s="188">
        <f>IF(N169="znížená",J169,0)</f>
        <v>679.38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142</v>
      </c>
      <c r="BK169" s="188">
        <f>ROUND(I169*H169,2)</f>
        <v>679.38</v>
      </c>
      <c r="BL169" s="15" t="s">
        <v>197</v>
      </c>
      <c r="BM169" s="187" t="s">
        <v>571</v>
      </c>
    </row>
    <row r="170" s="2" customFormat="1" ht="24.15" customHeight="1">
      <c r="A170" s="28"/>
      <c r="B170" s="175"/>
      <c r="C170" s="176" t="s">
        <v>275</v>
      </c>
      <c r="D170" s="176" t="s">
        <v>137</v>
      </c>
      <c r="E170" s="177" t="s">
        <v>572</v>
      </c>
      <c r="F170" s="178" t="s">
        <v>573</v>
      </c>
      <c r="G170" s="179" t="s">
        <v>261</v>
      </c>
      <c r="H170" s="180">
        <v>338</v>
      </c>
      <c r="I170" s="181">
        <v>1.44</v>
      </c>
      <c r="J170" s="181">
        <f>ROUND(I170*H170,2)</f>
        <v>486.72000000000003</v>
      </c>
      <c r="K170" s="182"/>
      <c r="L170" s="29"/>
      <c r="M170" s="183" t="s">
        <v>1</v>
      </c>
      <c r="N170" s="184" t="s">
        <v>39</v>
      </c>
      <c r="O170" s="185">
        <v>0.058049999999999997</v>
      </c>
      <c r="P170" s="185">
        <f>O170*H170</f>
        <v>19.620899999999999</v>
      </c>
      <c r="Q170" s="185">
        <v>1.0000000000000001E-05</v>
      </c>
      <c r="R170" s="185">
        <f>Q170*H170</f>
        <v>0.0033800000000000002</v>
      </c>
      <c r="S170" s="185">
        <v>0</v>
      </c>
      <c r="T170" s="186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87" t="s">
        <v>197</v>
      </c>
      <c r="AT170" s="187" t="s">
        <v>137</v>
      </c>
      <c r="AU170" s="187" t="s">
        <v>142</v>
      </c>
      <c r="AY170" s="15" t="s">
        <v>135</v>
      </c>
      <c r="BE170" s="188">
        <f>IF(N170="základná",J170,0)</f>
        <v>0</v>
      </c>
      <c r="BF170" s="188">
        <f>IF(N170="znížená",J170,0)</f>
        <v>486.72000000000003</v>
      </c>
      <c r="BG170" s="188">
        <f>IF(N170="zákl. prenesená",J170,0)</f>
        <v>0</v>
      </c>
      <c r="BH170" s="188">
        <f>IF(N170="zníž. prenesená",J170,0)</f>
        <v>0</v>
      </c>
      <c r="BI170" s="188">
        <f>IF(N170="nulová",J170,0)</f>
        <v>0</v>
      </c>
      <c r="BJ170" s="15" t="s">
        <v>142</v>
      </c>
      <c r="BK170" s="188">
        <f>ROUND(I170*H170,2)</f>
        <v>486.72000000000003</v>
      </c>
      <c r="BL170" s="15" t="s">
        <v>197</v>
      </c>
      <c r="BM170" s="187" t="s">
        <v>574</v>
      </c>
    </row>
    <row r="171" s="2" customFormat="1" ht="24.15" customHeight="1">
      <c r="A171" s="28"/>
      <c r="B171" s="175"/>
      <c r="C171" s="176" t="s">
        <v>279</v>
      </c>
      <c r="D171" s="176" t="s">
        <v>137</v>
      </c>
      <c r="E171" s="177" t="s">
        <v>575</v>
      </c>
      <c r="F171" s="178" t="s">
        <v>576</v>
      </c>
      <c r="G171" s="179" t="s">
        <v>212</v>
      </c>
      <c r="H171" s="180">
        <v>0.309</v>
      </c>
      <c r="I171" s="181">
        <v>28.030000000000001</v>
      </c>
      <c r="J171" s="181">
        <f>ROUND(I171*H171,2)</f>
        <v>8.6600000000000001</v>
      </c>
      <c r="K171" s="182"/>
      <c r="L171" s="29"/>
      <c r="M171" s="183" t="s">
        <v>1</v>
      </c>
      <c r="N171" s="184" t="s">
        <v>39</v>
      </c>
      <c r="O171" s="185">
        <v>1.2589999999999999</v>
      </c>
      <c r="P171" s="185">
        <f>O171*H171</f>
        <v>0.38903099999999996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87" t="s">
        <v>197</v>
      </c>
      <c r="AT171" s="187" t="s">
        <v>137</v>
      </c>
      <c r="AU171" s="187" t="s">
        <v>142</v>
      </c>
      <c r="AY171" s="15" t="s">
        <v>135</v>
      </c>
      <c r="BE171" s="188">
        <f>IF(N171="základná",J171,0)</f>
        <v>0</v>
      </c>
      <c r="BF171" s="188">
        <f>IF(N171="znížená",J171,0)</f>
        <v>8.6600000000000001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142</v>
      </c>
      <c r="BK171" s="188">
        <f>ROUND(I171*H171,2)</f>
        <v>8.6600000000000001</v>
      </c>
      <c r="BL171" s="15" t="s">
        <v>197</v>
      </c>
      <c r="BM171" s="187" t="s">
        <v>577</v>
      </c>
    </row>
    <row r="172" s="2" customFormat="1" ht="24.15" customHeight="1">
      <c r="A172" s="28"/>
      <c r="B172" s="175"/>
      <c r="C172" s="176" t="s">
        <v>213</v>
      </c>
      <c r="D172" s="176" t="s">
        <v>137</v>
      </c>
      <c r="E172" s="177" t="s">
        <v>578</v>
      </c>
      <c r="F172" s="178" t="s">
        <v>579</v>
      </c>
      <c r="G172" s="179" t="s">
        <v>212</v>
      </c>
      <c r="H172" s="180">
        <v>0.309</v>
      </c>
      <c r="I172" s="181">
        <v>20.109999999999999</v>
      </c>
      <c r="J172" s="181">
        <f>ROUND(I172*H172,2)</f>
        <v>6.21</v>
      </c>
      <c r="K172" s="182"/>
      <c r="L172" s="29"/>
      <c r="M172" s="199" t="s">
        <v>1</v>
      </c>
      <c r="N172" s="200" t="s">
        <v>39</v>
      </c>
      <c r="O172" s="201">
        <v>1.153</v>
      </c>
      <c r="P172" s="201">
        <f>O172*H172</f>
        <v>0.35627700000000001</v>
      </c>
      <c r="Q172" s="201">
        <v>0</v>
      </c>
      <c r="R172" s="201">
        <f>Q172*H172</f>
        <v>0</v>
      </c>
      <c r="S172" s="201">
        <v>0</v>
      </c>
      <c r="T172" s="202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87" t="s">
        <v>197</v>
      </c>
      <c r="AT172" s="187" t="s">
        <v>137</v>
      </c>
      <c r="AU172" s="187" t="s">
        <v>142</v>
      </c>
      <c r="AY172" s="15" t="s">
        <v>135</v>
      </c>
      <c r="BE172" s="188">
        <f>IF(N172="základná",J172,0)</f>
        <v>0</v>
      </c>
      <c r="BF172" s="188">
        <f>IF(N172="znížená",J172,0)</f>
        <v>6.21</v>
      </c>
      <c r="BG172" s="188">
        <f>IF(N172="zákl. prenesená",J172,0)</f>
        <v>0</v>
      </c>
      <c r="BH172" s="188">
        <f>IF(N172="zníž. prenesená",J172,0)</f>
        <v>0</v>
      </c>
      <c r="BI172" s="188">
        <f>IF(N172="nulová",J172,0)</f>
        <v>0</v>
      </c>
      <c r="BJ172" s="15" t="s">
        <v>142</v>
      </c>
      <c r="BK172" s="188">
        <f>ROUND(I172*H172,2)</f>
        <v>6.21</v>
      </c>
      <c r="BL172" s="15" t="s">
        <v>197</v>
      </c>
      <c r="BM172" s="187" t="s">
        <v>580</v>
      </c>
    </row>
    <row r="173" s="2" customFormat="1" ht="6.96" customHeight="1">
      <c r="A173" s="28"/>
      <c r="B173" s="54"/>
      <c r="C173" s="55"/>
      <c r="D173" s="55"/>
      <c r="E173" s="55"/>
      <c r="F173" s="55"/>
      <c r="G173" s="55"/>
      <c r="H173" s="55"/>
      <c r="I173" s="55"/>
      <c r="J173" s="55"/>
      <c r="K173" s="55"/>
      <c r="L173" s="29"/>
      <c r="M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</row>
  </sheetData>
  <autoFilter ref="C127:K17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4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5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16" t="str">
        <f>'Rekapitulácia stavby'!K6</f>
        <v>Rekonštrukcia farmy Terezov - Objekt SO.27 - spojovacia chodba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96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581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12. 9. 2023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7"/>
      <c r="B27" s="118"/>
      <c r="C27" s="117"/>
      <c r="D27" s="117"/>
      <c r="E27" s="26" t="s">
        <v>1</v>
      </c>
      <c r="F27" s="26"/>
      <c r="G27" s="26"/>
      <c r="H27" s="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2" t="s">
        <v>98</v>
      </c>
      <c r="E30" s="28"/>
      <c r="F30" s="28"/>
      <c r="G30" s="28"/>
      <c r="H30" s="28"/>
      <c r="I30" s="28"/>
      <c r="J30" s="120">
        <f>J96</f>
        <v>11872.26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21" t="s">
        <v>99</v>
      </c>
      <c r="E31" s="28"/>
      <c r="F31" s="28"/>
      <c r="G31" s="28"/>
      <c r="H31" s="28"/>
      <c r="I31" s="28"/>
      <c r="J31" s="120">
        <f>J111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25.44" customHeight="1">
      <c r="A32" s="28"/>
      <c r="B32" s="29"/>
      <c r="C32" s="28"/>
      <c r="D32" s="122" t="s">
        <v>33</v>
      </c>
      <c r="E32" s="28"/>
      <c r="F32" s="28"/>
      <c r="G32" s="28"/>
      <c r="H32" s="28"/>
      <c r="I32" s="28"/>
      <c r="J32" s="90">
        <f>ROUND(J30 + J31, 2)</f>
        <v>11872.26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6.96" customHeight="1">
      <c r="A33" s="28"/>
      <c r="B33" s="29"/>
      <c r="C33" s="28"/>
      <c r="D33" s="84"/>
      <c r="E33" s="84"/>
      <c r="F33" s="84"/>
      <c r="G33" s="84"/>
      <c r="H33" s="84"/>
      <c r="I33" s="84"/>
      <c r="J33" s="84"/>
      <c r="K33" s="84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28"/>
      <c r="F34" s="33" t="s">
        <v>35</v>
      </c>
      <c r="G34" s="28"/>
      <c r="H34" s="28"/>
      <c r="I34" s="33" t="s">
        <v>34</v>
      </c>
      <c r="J34" s="33" t="s">
        <v>36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="2" customFormat="1" ht="14.4" customHeight="1">
      <c r="A35" s="28"/>
      <c r="B35" s="29"/>
      <c r="C35" s="28"/>
      <c r="D35" s="123" t="s">
        <v>37</v>
      </c>
      <c r="E35" s="35" t="s">
        <v>38</v>
      </c>
      <c r="F35" s="124">
        <f>ROUND((SUM(BE111:BE112) + SUM(BE132:BE195)),  2)</f>
        <v>0</v>
      </c>
      <c r="G35" s="125"/>
      <c r="H35" s="125"/>
      <c r="I35" s="126">
        <v>0.20000000000000001</v>
      </c>
      <c r="J35" s="124">
        <f>ROUND(((SUM(BE111:BE112) + SUM(BE132:BE195))*I35),  2)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14.4" customHeight="1">
      <c r="A36" s="28"/>
      <c r="B36" s="29"/>
      <c r="C36" s="28"/>
      <c r="D36" s="28"/>
      <c r="E36" s="35" t="s">
        <v>39</v>
      </c>
      <c r="F36" s="127">
        <f>ROUND((SUM(BF111:BF112) + SUM(BF132:BF195)),  2)</f>
        <v>11872.26</v>
      </c>
      <c r="G36" s="28"/>
      <c r="H36" s="28"/>
      <c r="I36" s="128">
        <v>0.20000000000000001</v>
      </c>
      <c r="J36" s="127">
        <f>ROUND(((SUM(BF111:BF112) + SUM(BF132:BF195))*I36),  2)</f>
        <v>2374.4499999999998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40</v>
      </c>
      <c r="F37" s="127">
        <f>ROUND((SUM(BG111:BG112) + SUM(BG132:BG195)),  2)</f>
        <v>0</v>
      </c>
      <c r="G37" s="28"/>
      <c r="H37" s="28"/>
      <c r="I37" s="128">
        <v>0.20000000000000001</v>
      </c>
      <c r="J37" s="127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41</v>
      </c>
      <c r="F38" s="127">
        <f>ROUND((SUM(BH111:BH112) + SUM(BH132:BH195)),  2)</f>
        <v>0</v>
      </c>
      <c r="G38" s="28"/>
      <c r="H38" s="28"/>
      <c r="I38" s="128">
        <v>0.20000000000000001</v>
      </c>
      <c r="J38" s="127">
        <f>0</f>
        <v>0</v>
      </c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35" t="s">
        <v>42</v>
      </c>
      <c r="F39" s="124">
        <f>ROUND((SUM(BI111:BI112) + SUM(BI132:BI195)),  2)</f>
        <v>0</v>
      </c>
      <c r="G39" s="125"/>
      <c r="H39" s="125"/>
      <c r="I39" s="126">
        <v>0</v>
      </c>
      <c r="J39" s="124">
        <f>0</f>
        <v>0</v>
      </c>
      <c r="K39" s="28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2" customFormat="1" ht="25.44" customHeight="1">
      <c r="A41" s="28"/>
      <c r="B41" s="29"/>
      <c r="C41" s="129"/>
      <c r="D41" s="130" t="s">
        <v>43</v>
      </c>
      <c r="E41" s="75"/>
      <c r="F41" s="75"/>
      <c r="G41" s="131" t="s">
        <v>44</v>
      </c>
      <c r="H41" s="132" t="s">
        <v>45</v>
      </c>
      <c r="I41" s="75"/>
      <c r="J41" s="133">
        <f>SUM(J32:J39)</f>
        <v>14246.709999999999</v>
      </c>
      <c r="K41" s="134"/>
      <c r="L41" s="4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5" t="s">
        <v>49</v>
      </c>
      <c r="G61" s="52" t="s">
        <v>48</v>
      </c>
      <c r="H61" s="31"/>
      <c r="I61" s="31"/>
      <c r="J61" s="136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5" t="s">
        <v>49</v>
      </c>
      <c r="G76" s="52" t="s">
        <v>48</v>
      </c>
      <c r="H76" s="31"/>
      <c r="I76" s="31"/>
      <c r="J76" s="136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100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6" t="str">
        <f>E7</f>
        <v>Rekonštrukcia farmy Terezov - Objekt SO.27 - spojovacia chodba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96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plyn - Plynofikácia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Kútniky</v>
      </c>
      <c r="G89" s="28"/>
      <c r="H89" s="28"/>
      <c r="I89" s="25" t="s">
        <v>19</v>
      </c>
      <c r="J89" s="63" t="str">
        <f>IF(J12="","",J12)</f>
        <v>12. 9. 2023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 xml:space="preserve">Poľnohospodárske družstvo Kútniky </v>
      </c>
      <c r="G91" s="28"/>
      <c r="H91" s="28"/>
      <c r="I91" s="25" t="s">
        <v>27</v>
      </c>
      <c r="J91" s="26" t="str">
        <f>E21</f>
        <v xml:space="preserve">Ing.arch. Žalman, CSc 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Rosoft s.r.o.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7" t="s">
        <v>101</v>
      </c>
      <c r="D94" s="129"/>
      <c r="E94" s="129"/>
      <c r="F94" s="129"/>
      <c r="G94" s="129"/>
      <c r="H94" s="129"/>
      <c r="I94" s="129"/>
      <c r="J94" s="138" t="s">
        <v>102</v>
      </c>
      <c r="K94" s="129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9" t="s">
        <v>103</v>
      </c>
      <c r="D96" s="28"/>
      <c r="E96" s="28"/>
      <c r="F96" s="28"/>
      <c r="G96" s="28"/>
      <c r="H96" s="28"/>
      <c r="I96" s="28"/>
      <c r="J96" s="90">
        <f>J132</f>
        <v>11872.26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104</v>
      </c>
    </row>
    <row r="97" s="9" customFormat="1" ht="24.96" customHeight="1">
      <c r="A97" s="9"/>
      <c r="B97" s="140"/>
      <c r="C97" s="9"/>
      <c r="D97" s="141" t="s">
        <v>105</v>
      </c>
      <c r="E97" s="142"/>
      <c r="F97" s="142"/>
      <c r="G97" s="142"/>
      <c r="H97" s="142"/>
      <c r="I97" s="142"/>
      <c r="J97" s="143">
        <f>J133</f>
        <v>4695.3800000000001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106</v>
      </c>
      <c r="E98" s="146"/>
      <c r="F98" s="146"/>
      <c r="G98" s="146"/>
      <c r="H98" s="146"/>
      <c r="I98" s="146"/>
      <c r="J98" s="147">
        <f>J134</f>
        <v>3625.9899999999998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109</v>
      </c>
      <c r="E99" s="146"/>
      <c r="F99" s="146"/>
      <c r="G99" s="146"/>
      <c r="H99" s="146"/>
      <c r="I99" s="146"/>
      <c r="J99" s="147">
        <f>J148</f>
        <v>742.25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464</v>
      </c>
      <c r="E100" s="146"/>
      <c r="F100" s="146"/>
      <c r="G100" s="146"/>
      <c r="H100" s="146"/>
      <c r="I100" s="146"/>
      <c r="J100" s="147">
        <f>J153</f>
        <v>98.52000000000001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113</v>
      </c>
      <c r="E101" s="146"/>
      <c r="F101" s="146"/>
      <c r="G101" s="146"/>
      <c r="H101" s="146"/>
      <c r="I101" s="146"/>
      <c r="J101" s="147">
        <f>J156</f>
        <v>228.62000000000001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0"/>
      <c r="C102" s="9"/>
      <c r="D102" s="141" t="s">
        <v>114</v>
      </c>
      <c r="E102" s="142"/>
      <c r="F102" s="142"/>
      <c r="G102" s="142"/>
      <c r="H102" s="142"/>
      <c r="I102" s="142"/>
      <c r="J102" s="143">
        <f>J158</f>
        <v>412.53000000000003</v>
      </c>
      <c r="K102" s="9"/>
      <c r="L102" s="14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4"/>
      <c r="C103" s="10"/>
      <c r="D103" s="145" t="s">
        <v>582</v>
      </c>
      <c r="E103" s="146"/>
      <c r="F103" s="146"/>
      <c r="G103" s="146"/>
      <c r="H103" s="146"/>
      <c r="I103" s="146"/>
      <c r="J103" s="147">
        <f>J159</f>
        <v>396.28000000000003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583</v>
      </c>
      <c r="E104" s="146"/>
      <c r="F104" s="146"/>
      <c r="G104" s="146"/>
      <c r="H104" s="146"/>
      <c r="I104" s="146"/>
      <c r="J104" s="147">
        <f>J170</f>
        <v>16.25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0"/>
      <c r="C105" s="9"/>
      <c r="D105" s="141" t="s">
        <v>584</v>
      </c>
      <c r="E105" s="142"/>
      <c r="F105" s="142"/>
      <c r="G105" s="142"/>
      <c r="H105" s="142"/>
      <c r="I105" s="142"/>
      <c r="J105" s="143">
        <f>J172</f>
        <v>6764.3500000000004</v>
      </c>
      <c r="K105" s="9"/>
      <c r="L105" s="14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4"/>
      <c r="C106" s="10"/>
      <c r="D106" s="145" t="s">
        <v>585</v>
      </c>
      <c r="E106" s="146"/>
      <c r="F106" s="146"/>
      <c r="G106" s="146"/>
      <c r="H106" s="146"/>
      <c r="I106" s="146"/>
      <c r="J106" s="147">
        <f>J173</f>
        <v>49.399999999999999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4"/>
      <c r="C107" s="10"/>
      <c r="D107" s="145" t="s">
        <v>586</v>
      </c>
      <c r="E107" s="146"/>
      <c r="F107" s="146"/>
      <c r="G107" s="146"/>
      <c r="H107" s="146"/>
      <c r="I107" s="146"/>
      <c r="J107" s="147">
        <f>J176</f>
        <v>6667.9800000000005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587</v>
      </c>
      <c r="E108" s="146"/>
      <c r="F108" s="146"/>
      <c r="G108" s="146"/>
      <c r="H108" s="146"/>
      <c r="I108" s="146"/>
      <c r="J108" s="147">
        <f>J192</f>
        <v>46.969999999999999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6.96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29.28" customHeight="1">
      <c r="A111" s="28"/>
      <c r="B111" s="29"/>
      <c r="C111" s="139" t="s">
        <v>119</v>
      </c>
      <c r="D111" s="28"/>
      <c r="E111" s="28"/>
      <c r="F111" s="28"/>
      <c r="G111" s="28"/>
      <c r="H111" s="28"/>
      <c r="I111" s="28"/>
      <c r="J111" s="148">
        <v>0</v>
      </c>
      <c r="K111" s="28"/>
      <c r="L111" s="49"/>
      <c r="N111" s="149" t="s">
        <v>37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8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29.28" customHeight="1">
      <c r="A113" s="28"/>
      <c r="B113" s="29"/>
      <c r="C113" s="150" t="s">
        <v>120</v>
      </c>
      <c r="D113" s="129"/>
      <c r="E113" s="129"/>
      <c r="F113" s="129"/>
      <c r="G113" s="129"/>
      <c r="H113" s="129"/>
      <c r="I113" s="129"/>
      <c r="J113" s="151">
        <f>ROUND(J96+J111,2)</f>
        <v>11872.26</v>
      </c>
      <c r="K113" s="129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6.96" customHeight="1">
      <c r="A114" s="28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8" s="2" customFormat="1" ht="6.96" customHeight="1">
      <c r="A118" s="28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24.96" customHeight="1">
      <c r="A119" s="28"/>
      <c r="B119" s="29"/>
      <c r="C119" s="19" t="s">
        <v>121</v>
      </c>
      <c r="D119" s="28"/>
      <c r="E119" s="28"/>
      <c r="F119" s="28"/>
      <c r="G119" s="28"/>
      <c r="H119" s="28"/>
      <c r="I119" s="28"/>
      <c r="J119" s="28"/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6.96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2" customFormat="1" ht="12" customHeight="1">
      <c r="A121" s="28"/>
      <c r="B121" s="29"/>
      <c r="C121" s="25" t="s">
        <v>13</v>
      </c>
      <c r="D121" s="28"/>
      <c r="E121" s="28"/>
      <c r="F121" s="28"/>
      <c r="G121" s="28"/>
      <c r="H121" s="28"/>
      <c r="I121" s="28"/>
      <c r="J121" s="28"/>
      <c r="K121" s="28"/>
      <c r="L121" s="49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="2" customFormat="1" ht="16.5" customHeight="1">
      <c r="A122" s="28"/>
      <c r="B122" s="29"/>
      <c r="C122" s="28"/>
      <c r="D122" s="28"/>
      <c r="E122" s="116" t="str">
        <f>E7</f>
        <v>Rekonštrukcia farmy Terezov - Objekt SO.27 - spojovacia chodba</v>
      </c>
      <c r="F122" s="25"/>
      <c r="G122" s="25"/>
      <c r="H122" s="25"/>
      <c r="I122" s="28"/>
      <c r="J122" s="28"/>
      <c r="K122" s="28"/>
      <c r="L122" s="49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="2" customFormat="1" ht="12" customHeight="1">
      <c r="A123" s="28"/>
      <c r="B123" s="29"/>
      <c r="C123" s="25" t="s">
        <v>96</v>
      </c>
      <c r="D123" s="28"/>
      <c r="E123" s="28"/>
      <c r="F123" s="28"/>
      <c r="G123" s="28"/>
      <c r="H123" s="28"/>
      <c r="I123" s="28"/>
      <c r="J123" s="28"/>
      <c r="K123" s="28"/>
      <c r="L123" s="49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="2" customFormat="1" ht="16.5" customHeight="1">
      <c r="A124" s="28"/>
      <c r="B124" s="29"/>
      <c r="C124" s="28"/>
      <c r="D124" s="28"/>
      <c r="E124" s="61" t="str">
        <f>E9</f>
        <v>plyn - Plynofikácia</v>
      </c>
      <c r="F124" s="28"/>
      <c r="G124" s="28"/>
      <c r="H124" s="28"/>
      <c r="I124" s="28"/>
      <c r="J124" s="28"/>
      <c r="K124" s="28"/>
      <c r="L124" s="49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="2" customFormat="1" ht="6.96" customHeight="1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49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="2" customFormat="1" ht="12" customHeight="1">
      <c r="A126" s="28"/>
      <c r="B126" s="29"/>
      <c r="C126" s="25" t="s">
        <v>17</v>
      </c>
      <c r="D126" s="28"/>
      <c r="E126" s="28"/>
      <c r="F126" s="22" t="str">
        <f>F12</f>
        <v>Kútniky</v>
      </c>
      <c r="G126" s="28"/>
      <c r="H126" s="28"/>
      <c r="I126" s="25" t="s">
        <v>19</v>
      </c>
      <c r="J126" s="63" t="str">
        <f>IF(J12="","",J12)</f>
        <v>12. 9. 2023</v>
      </c>
      <c r="K126" s="28"/>
      <c r="L126" s="49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="2" customFormat="1" ht="6.96" customHeight="1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49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="2" customFormat="1" ht="25.65" customHeight="1">
      <c r="A128" s="28"/>
      <c r="B128" s="29"/>
      <c r="C128" s="25" t="s">
        <v>21</v>
      </c>
      <c r="D128" s="28"/>
      <c r="E128" s="28"/>
      <c r="F128" s="22" t="str">
        <f>E15</f>
        <v xml:space="preserve">Poľnohospodárske družstvo Kútniky </v>
      </c>
      <c r="G128" s="28"/>
      <c r="H128" s="28"/>
      <c r="I128" s="25" t="s">
        <v>27</v>
      </c>
      <c r="J128" s="26" t="str">
        <f>E21</f>
        <v xml:space="preserve">Ing.arch. Žalman, CSc </v>
      </c>
      <c r="K128" s="28"/>
      <c r="L128" s="4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="2" customFormat="1" ht="15.15" customHeight="1">
      <c r="A129" s="28"/>
      <c r="B129" s="29"/>
      <c r="C129" s="25" t="s">
        <v>25</v>
      </c>
      <c r="D129" s="28"/>
      <c r="E129" s="28"/>
      <c r="F129" s="22" t="str">
        <f>IF(E18="","",E18)</f>
        <v xml:space="preserve"> </v>
      </c>
      <c r="G129" s="28"/>
      <c r="H129" s="28"/>
      <c r="I129" s="25" t="s">
        <v>30</v>
      </c>
      <c r="J129" s="26" t="str">
        <f>E24</f>
        <v>Rosoft s.r.o.</v>
      </c>
      <c r="K129" s="28"/>
      <c r="L129" s="49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="2" customFormat="1" ht="10.32" customHeight="1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49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="11" customFormat="1" ht="29.28" customHeight="1">
      <c r="A131" s="152"/>
      <c r="B131" s="153"/>
      <c r="C131" s="154" t="s">
        <v>122</v>
      </c>
      <c r="D131" s="155" t="s">
        <v>58</v>
      </c>
      <c r="E131" s="155" t="s">
        <v>54</v>
      </c>
      <c r="F131" s="155" t="s">
        <v>55</v>
      </c>
      <c r="G131" s="155" t="s">
        <v>123</v>
      </c>
      <c r="H131" s="155" t="s">
        <v>124</v>
      </c>
      <c r="I131" s="155" t="s">
        <v>125</v>
      </c>
      <c r="J131" s="156" t="s">
        <v>102</v>
      </c>
      <c r="K131" s="157" t="s">
        <v>126</v>
      </c>
      <c r="L131" s="158"/>
      <c r="M131" s="80" t="s">
        <v>1</v>
      </c>
      <c r="N131" s="81" t="s">
        <v>37</v>
      </c>
      <c r="O131" s="81" t="s">
        <v>127</v>
      </c>
      <c r="P131" s="81" t="s">
        <v>128</v>
      </c>
      <c r="Q131" s="81" t="s">
        <v>129</v>
      </c>
      <c r="R131" s="81" t="s">
        <v>130</v>
      </c>
      <c r="S131" s="81" t="s">
        <v>131</v>
      </c>
      <c r="T131" s="82" t="s">
        <v>132</v>
      </c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</row>
    <row r="132" s="2" customFormat="1" ht="22.8" customHeight="1">
      <c r="A132" s="28"/>
      <c r="B132" s="29"/>
      <c r="C132" s="87" t="s">
        <v>98</v>
      </c>
      <c r="D132" s="28"/>
      <c r="E132" s="28"/>
      <c r="F132" s="28"/>
      <c r="G132" s="28"/>
      <c r="H132" s="28"/>
      <c r="I132" s="28"/>
      <c r="J132" s="159">
        <f>BK132</f>
        <v>11872.26</v>
      </c>
      <c r="K132" s="28"/>
      <c r="L132" s="29"/>
      <c r="M132" s="83"/>
      <c r="N132" s="67"/>
      <c r="O132" s="84"/>
      <c r="P132" s="160">
        <f>P133+P158+P172</f>
        <v>485.46085533999997</v>
      </c>
      <c r="Q132" s="84"/>
      <c r="R132" s="160">
        <f>R133+R158+R172</f>
        <v>17.322672879339997</v>
      </c>
      <c r="S132" s="84"/>
      <c r="T132" s="161">
        <f>T133+T158+T172</f>
        <v>0.10929999999999999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5" t="s">
        <v>72</v>
      </c>
      <c r="AU132" s="15" t="s">
        <v>104</v>
      </c>
      <c r="BK132" s="162">
        <f>BK133+BK158+BK172</f>
        <v>11872.26</v>
      </c>
    </row>
    <row r="133" s="12" customFormat="1" ht="25.92" customHeight="1">
      <c r="A133" s="12"/>
      <c r="B133" s="163"/>
      <c r="C133" s="12"/>
      <c r="D133" s="164" t="s">
        <v>72</v>
      </c>
      <c r="E133" s="165" t="s">
        <v>133</v>
      </c>
      <c r="F133" s="165" t="s">
        <v>134</v>
      </c>
      <c r="G133" s="12"/>
      <c r="H133" s="12"/>
      <c r="I133" s="12"/>
      <c r="J133" s="166">
        <f>BK133</f>
        <v>4695.3800000000001</v>
      </c>
      <c r="K133" s="12"/>
      <c r="L133" s="163"/>
      <c r="M133" s="167"/>
      <c r="N133" s="168"/>
      <c r="O133" s="168"/>
      <c r="P133" s="169">
        <f>P134+P148+P153+P156</f>
        <v>316.74728513999997</v>
      </c>
      <c r="Q133" s="168"/>
      <c r="R133" s="169">
        <f>R134+R148+R153+R156</f>
        <v>17.060811479999998</v>
      </c>
      <c r="S133" s="168"/>
      <c r="T133" s="170">
        <f>T134+T148+T153+T156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4" t="s">
        <v>81</v>
      </c>
      <c r="AT133" s="171" t="s">
        <v>72</v>
      </c>
      <c r="AU133" s="171" t="s">
        <v>73</v>
      </c>
      <c r="AY133" s="164" t="s">
        <v>135</v>
      </c>
      <c r="BK133" s="172">
        <f>BK134+BK148+BK153+BK156</f>
        <v>4695.3800000000001</v>
      </c>
    </row>
    <row r="134" s="12" customFormat="1" ht="22.8" customHeight="1">
      <c r="A134" s="12"/>
      <c r="B134" s="163"/>
      <c r="C134" s="12"/>
      <c r="D134" s="164" t="s">
        <v>72</v>
      </c>
      <c r="E134" s="173" t="s">
        <v>81</v>
      </c>
      <c r="F134" s="173" t="s">
        <v>136</v>
      </c>
      <c r="G134" s="12"/>
      <c r="H134" s="12"/>
      <c r="I134" s="12"/>
      <c r="J134" s="174">
        <f>BK134</f>
        <v>3625.9899999999998</v>
      </c>
      <c r="K134" s="12"/>
      <c r="L134" s="163"/>
      <c r="M134" s="167"/>
      <c r="N134" s="168"/>
      <c r="O134" s="168"/>
      <c r="P134" s="169">
        <f>SUM(P135:P147)</f>
        <v>278.26777913999996</v>
      </c>
      <c r="Q134" s="168"/>
      <c r="R134" s="169">
        <f>SUM(R135:R147)</f>
        <v>0.031513680000000002</v>
      </c>
      <c r="S134" s="168"/>
      <c r="T134" s="170">
        <f>SUM(T135:T147)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81</v>
      </c>
      <c r="AT134" s="171" t="s">
        <v>72</v>
      </c>
      <c r="AU134" s="171" t="s">
        <v>81</v>
      </c>
      <c r="AY134" s="164" t="s">
        <v>135</v>
      </c>
      <c r="BK134" s="172">
        <f>SUM(BK135:BK147)</f>
        <v>3625.9899999999998</v>
      </c>
    </row>
    <row r="135" s="2" customFormat="1" ht="21.75" customHeight="1">
      <c r="A135" s="28"/>
      <c r="B135" s="175"/>
      <c r="C135" s="176" t="s">
        <v>81</v>
      </c>
      <c r="D135" s="176" t="s">
        <v>137</v>
      </c>
      <c r="E135" s="177" t="s">
        <v>588</v>
      </c>
      <c r="F135" s="178" t="s">
        <v>589</v>
      </c>
      <c r="G135" s="179" t="s">
        <v>146</v>
      </c>
      <c r="H135" s="180">
        <v>68.507999999999996</v>
      </c>
      <c r="I135" s="181">
        <v>13.880000000000001</v>
      </c>
      <c r="J135" s="181">
        <f>ROUND(I135*H135,2)</f>
        <v>950.88999999999999</v>
      </c>
      <c r="K135" s="182"/>
      <c r="L135" s="29"/>
      <c r="M135" s="183" t="s">
        <v>1</v>
      </c>
      <c r="N135" s="184" t="s">
        <v>39</v>
      </c>
      <c r="O135" s="185">
        <v>0.81699999999999995</v>
      </c>
      <c r="P135" s="185">
        <f>O135*H135</f>
        <v>55.971035999999991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87" t="s">
        <v>141</v>
      </c>
      <c r="AT135" s="187" t="s">
        <v>137</v>
      </c>
      <c r="AU135" s="187" t="s">
        <v>142</v>
      </c>
      <c r="AY135" s="15" t="s">
        <v>135</v>
      </c>
      <c r="BE135" s="188">
        <f>IF(N135="základná",J135,0)</f>
        <v>0</v>
      </c>
      <c r="BF135" s="188">
        <f>IF(N135="znížená",J135,0)</f>
        <v>950.88999999999999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5" t="s">
        <v>142</v>
      </c>
      <c r="BK135" s="188">
        <f>ROUND(I135*H135,2)</f>
        <v>950.88999999999999</v>
      </c>
      <c r="BL135" s="15" t="s">
        <v>141</v>
      </c>
      <c r="BM135" s="187" t="s">
        <v>590</v>
      </c>
    </row>
    <row r="136" s="2" customFormat="1" ht="21.75" customHeight="1">
      <c r="A136" s="28"/>
      <c r="B136" s="175"/>
      <c r="C136" s="176" t="s">
        <v>142</v>
      </c>
      <c r="D136" s="176" t="s">
        <v>137</v>
      </c>
      <c r="E136" s="177" t="s">
        <v>473</v>
      </c>
      <c r="F136" s="178" t="s">
        <v>474</v>
      </c>
      <c r="G136" s="179" t="s">
        <v>146</v>
      </c>
      <c r="H136" s="180">
        <v>35.423999999999999</v>
      </c>
      <c r="I136" s="181">
        <v>40.950000000000003</v>
      </c>
      <c r="J136" s="181">
        <f>ROUND(I136*H136,2)</f>
        <v>1450.6099999999999</v>
      </c>
      <c r="K136" s="182"/>
      <c r="L136" s="29"/>
      <c r="M136" s="183" t="s">
        <v>1</v>
      </c>
      <c r="N136" s="184" t="s">
        <v>39</v>
      </c>
      <c r="O136" s="185">
        <v>2.5139999999999998</v>
      </c>
      <c r="P136" s="185">
        <f>O136*H136</f>
        <v>89.055935999999988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87" t="s">
        <v>141</v>
      </c>
      <c r="AT136" s="187" t="s">
        <v>137</v>
      </c>
      <c r="AU136" s="187" t="s">
        <v>142</v>
      </c>
      <c r="AY136" s="15" t="s">
        <v>135</v>
      </c>
      <c r="BE136" s="188">
        <f>IF(N136="základná",J136,0)</f>
        <v>0</v>
      </c>
      <c r="BF136" s="188">
        <f>IF(N136="znížená",J136,0)</f>
        <v>1450.6099999999999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142</v>
      </c>
      <c r="BK136" s="188">
        <f>ROUND(I136*H136,2)</f>
        <v>1450.6099999999999</v>
      </c>
      <c r="BL136" s="15" t="s">
        <v>141</v>
      </c>
      <c r="BM136" s="187" t="s">
        <v>591</v>
      </c>
    </row>
    <row r="137" s="2" customFormat="1" ht="37.8" customHeight="1">
      <c r="A137" s="28"/>
      <c r="B137" s="175"/>
      <c r="C137" s="176" t="s">
        <v>148</v>
      </c>
      <c r="D137" s="176" t="s">
        <v>137</v>
      </c>
      <c r="E137" s="177" t="s">
        <v>476</v>
      </c>
      <c r="F137" s="178" t="s">
        <v>477</v>
      </c>
      <c r="G137" s="179" t="s">
        <v>146</v>
      </c>
      <c r="H137" s="180">
        <v>35.423999999999999</v>
      </c>
      <c r="I137" s="181">
        <v>11.57</v>
      </c>
      <c r="J137" s="181">
        <f>ROUND(I137*H137,2)</f>
        <v>409.86000000000001</v>
      </c>
      <c r="K137" s="182"/>
      <c r="L137" s="29"/>
      <c r="M137" s="183" t="s">
        <v>1</v>
      </c>
      <c r="N137" s="184" t="s">
        <v>39</v>
      </c>
      <c r="O137" s="185">
        <v>0.61299999999999999</v>
      </c>
      <c r="P137" s="185">
        <f>O137*H137</f>
        <v>21.714911999999998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87" t="s">
        <v>141</v>
      </c>
      <c r="AT137" s="187" t="s">
        <v>137</v>
      </c>
      <c r="AU137" s="187" t="s">
        <v>142</v>
      </c>
      <c r="AY137" s="15" t="s">
        <v>135</v>
      </c>
      <c r="BE137" s="188">
        <f>IF(N137="základná",J137,0)</f>
        <v>0</v>
      </c>
      <c r="BF137" s="188">
        <f>IF(N137="znížená",J137,0)</f>
        <v>409.86000000000001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142</v>
      </c>
      <c r="BK137" s="188">
        <f>ROUND(I137*H137,2)</f>
        <v>409.86000000000001</v>
      </c>
      <c r="BL137" s="15" t="s">
        <v>141</v>
      </c>
      <c r="BM137" s="187" t="s">
        <v>592</v>
      </c>
    </row>
    <row r="138" s="2" customFormat="1" ht="37.8" customHeight="1">
      <c r="A138" s="28"/>
      <c r="B138" s="175"/>
      <c r="C138" s="176" t="s">
        <v>141</v>
      </c>
      <c r="D138" s="176" t="s">
        <v>137</v>
      </c>
      <c r="E138" s="177" t="s">
        <v>593</v>
      </c>
      <c r="F138" s="178" t="s">
        <v>594</v>
      </c>
      <c r="G138" s="179" t="s">
        <v>146</v>
      </c>
      <c r="H138" s="180">
        <v>68.507999999999996</v>
      </c>
      <c r="I138" s="181">
        <v>1.3700000000000001</v>
      </c>
      <c r="J138" s="181">
        <f>ROUND(I138*H138,2)</f>
        <v>93.859999999999999</v>
      </c>
      <c r="K138" s="182"/>
      <c r="L138" s="29"/>
      <c r="M138" s="183" t="s">
        <v>1</v>
      </c>
      <c r="N138" s="184" t="s">
        <v>39</v>
      </c>
      <c r="O138" s="185">
        <v>0.080000000000000002</v>
      </c>
      <c r="P138" s="185">
        <f>O138*H138</f>
        <v>5.4806400000000002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87" t="s">
        <v>141</v>
      </c>
      <c r="AT138" s="187" t="s">
        <v>137</v>
      </c>
      <c r="AU138" s="187" t="s">
        <v>142</v>
      </c>
      <c r="AY138" s="15" t="s">
        <v>135</v>
      </c>
      <c r="BE138" s="188">
        <f>IF(N138="základná",J138,0)</f>
        <v>0</v>
      </c>
      <c r="BF138" s="188">
        <f>IF(N138="znížená",J138,0)</f>
        <v>93.859999999999999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142</v>
      </c>
      <c r="BK138" s="188">
        <f>ROUND(I138*H138,2)</f>
        <v>93.859999999999999</v>
      </c>
      <c r="BL138" s="15" t="s">
        <v>141</v>
      </c>
      <c r="BM138" s="187" t="s">
        <v>595</v>
      </c>
    </row>
    <row r="139" s="2" customFormat="1" ht="24.15" customHeight="1">
      <c r="A139" s="28"/>
      <c r="B139" s="175"/>
      <c r="C139" s="176" t="s">
        <v>154</v>
      </c>
      <c r="D139" s="176" t="s">
        <v>137</v>
      </c>
      <c r="E139" s="177" t="s">
        <v>596</v>
      </c>
      <c r="F139" s="178" t="s">
        <v>597</v>
      </c>
      <c r="G139" s="179" t="s">
        <v>146</v>
      </c>
      <c r="H139" s="180">
        <v>68.507999999999996</v>
      </c>
      <c r="I139" s="181">
        <v>1.1200000000000001</v>
      </c>
      <c r="J139" s="181">
        <f>ROUND(I139*H139,2)</f>
        <v>76.730000000000004</v>
      </c>
      <c r="K139" s="182"/>
      <c r="L139" s="29"/>
      <c r="M139" s="183" t="s">
        <v>1</v>
      </c>
      <c r="N139" s="184" t="s">
        <v>39</v>
      </c>
      <c r="O139" s="185">
        <v>0.126</v>
      </c>
      <c r="P139" s="185">
        <f>O139*H139</f>
        <v>8.632007999999999</v>
      </c>
      <c r="Q139" s="185">
        <v>0.00046000000000000001</v>
      </c>
      <c r="R139" s="185">
        <f>Q139*H139</f>
        <v>0.031513680000000002</v>
      </c>
      <c r="S139" s="185">
        <v>0</v>
      </c>
      <c r="T139" s="18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87" t="s">
        <v>141</v>
      </c>
      <c r="AT139" s="187" t="s">
        <v>137</v>
      </c>
      <c r="AU139" s="187" t="s">
        <v>142</v>
      </c>
      <c r="AY139" s="15" t="s">
        <v>135</v>
      </c>
      <c r="BE139" s="188">
        <f>IF(N139="základná",J139,0)</f>
        <v>0</v>
      </c>
      <c r="BF139" s="188">
        <f>IF(N139="znížená",J139,0)</f>
        <v>76.730000000000004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142</v>
      </c>
      <c r="BK139" s="188">
        <f>ROUND(I139*H139,2)</f>
        <v>76.730000000000004</v>
      </c>
      <c r="BL139" s="15" t="s">
        <v>141</v>
      </c>
      <c r="BM139" s="187" t="s">
        <v>598</v>
      </c>
    </row>
    <row r="140" s="2" customFormat="1" ht="24.15" customHeight="1">
      <c r="A140" s="28"/>
      <c r="B140" s="175"/>
      <c r="C140" s="176" t="s">
        <v>153</v>
      </c>
      <c r="D140" s="176" t="s">
        <v>137</v>
      </c>
      <c r="E140" s="177" t="s">
        <v>599</v>
      </c>
      <c r="F140" s="178" t="s">
        <v>600</v>
      </c>
      <c r="G140" s="179" t="s">
        <v>146</v>
      </c>
      <c r="H140" s="180">
        <v>68.507999999999996</v>
      </c>
      <c r="I140" s="181">
        <v>0.23999999999999999</v>
      </c>
      <c r="J140" s="181">
        <f>ROUND(I140*H140,2)</f>
        <v>16.440000000000001</v>
      </c>
      <c r="K140" s="182"/>
      <c r="L140" s="29"/>
      <c r="M140" s="183" t="s">
        <v>1</v>
      </c>
      <c r="N140" s="184" t="s">
        <v>39</v>
      </c>
      <c r="O140" s="185">
        <v>0.035999999999999997</v>
      </c>
      <c r="P140" s="185">
        <f>O140*H140</f>
        <v>2.4662879999999996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87" t="s">
        <v>141</v>
      </c>
      <c r="AT140" s="187" t="s">
        <v>137</v>
      </c>
      <c r="AU140" s="187" t="s">
        <v>142</v>
      </c>
      <c r="AY140" s="15" t="s">
        <v>135</v>
      </c>
      <c r="BE140" s="188">
        <f>IF(N140="základná",J140,0)</f>
        <v>0</v>
      </c>
      <c r="BF140" s="188">
        <f>IF(N140="znížená",J140,0)</f>
        <v>16.440000000000001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142</v>
      </c>
      <c r="BK140" s="188">
        <f>ROUND(I140*H140,2)</f>
        <v>16.440000000000001</v>
      </c>
      <c r="BL140" s="15" t="s">
        <v>141</v>
      </c>
      <c r="BM140" s="187" t="s">
        <v>601</v>
      </c>
    </row>
    <row r="141" s="2" customFormat="1" ht="21.75" customHeight="1">
      <c r="A141" s="28"/>
      <c r="B141" s="175"/>
      <c r="C141" s="176" t="s">
        <v>161</v>
      </c>
      <c r="D141" s="176" t="s">
        <v>137</v>
      </c>
      <c r="E141" s="177" t="s">
        <v>602</v>
      </c>
      <c r="F141" s="178" t="s">
        <v>603</v>
      </c>
      <c r="G141" s="179" t="s">
        <v>146</v>
      </c>
      <c r="H141" s="180">
        <v>3.149</v>
      </c>
      <c r="I141" s="181">
        <v>3.02</v>
      </c>
      <c r="J141" s="181">
        <f>ROUND(I141*H141,2)</f>
        <v>9.5099999999999998</v>
      </c>
      <c r="K141" s="182"/>
      <c r="L141" s="29"/>
      <c r="M141" s="183" t="s">
        <v>1</v>
      </c>
      <c r="N141" s="184" t="s">
        <v>39</v>
      </c>
      <c r="O141" s="185">
        <v>0.064000000000000001</v>
      </c>
      <c r="P141" s="185">
        <f>O141*H141</f>
        <v>0.20153599999999999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87" t="s">
        <v>141</v>
      </c>
      <c r="AT141" s="187" t="s">
        <v>137</v>
      </c>
      <c r="AU141" s="187" t="s">
        <v>142</v>
      </c>
      <c r="AY141" s="15" t="s">
        <v>135</v>
      </c>
      <c r="BE141" s="188">
        <f>IF(N141="základná",J141,0)</f>
        <v>0</v>
      </c>
      <c r="BF141" s="188">
        <f>IF(N141="znížená",J141,0)</f>
        <v>9.5099999999999998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142</v>
      </c>
      <c r="BK141" s="188">
        <f>ROUND(I141*H141,2)</f>
        <v>9.5099999999999998</v>
      </c>
      <c r="BL141" s="15" t="s">
        <v>141</v>
      </c>
      <c r="BM141" s="187" t="s">
        <v>604</v>
      </c>
    </row>
    <row r="142" s="2" customFormat="1" ht="24.15" customHeight="1">
      <c r="A142" s="28"/>
      <c r="B142" s="175"/>
      <c r="C142" s="176" t="s">
        <v>157</v>
      </c>
      <c r="D142" s="176" t="s">
        <v>137</v>
      </c>
      <c r="E142" s="177" t="s">
        <v>605</v>
      </c>
      <c r="F142" s="178" t="s">
        <v>606</v>
      </c>
      <c r="G142" s="179" t="s">
        <v>146</v>
      </c>
      <c r="H142" s="180">
        <v>31.489999999999998</v>
      </c>
      <c r="I142" s="181">
        <v>0.32000000000000001</v>
      </c>
      <c r="J142" s="181">
        <f>ROUND(I142*H142,2)</f>
        <v>10.08</v>
      </c>
      <c r="K142" s="182"/>
      <c r="L142" s="29"/>
      <c r="M142" s="183" t="s">
        <v>1</v>
      </c>
      <c r="N142" s="184" t="s">
        <v>39</v>
      </c>
      <c r="O142" s="185">
        <v>0.0074000000000000003</v>
      </c>
      <c r="P142" s="185">
        <f>O142*H142</f>
        <v>0.23302600000000001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87" t="s">
        <v>141</v>
      </c>
      <c r="AT142" s="187" t="s">
        <v>137</v>
      </c>
      <c r="AU142" s="187" t="s">
        <v>142</v>
      </c>
      <c r="AY142" s="15" t="s">
        <v>135</v>
      </c>
      <c r="BE142" s="188">
        <f>IF(N142="základná",J142,0)</f>
        <v>0</v>
      </c>
      <c r="BF142" s="188">
        <f>IF(N142="znížená",J142,0)</f>
        <v>10.08</v>
      </c>
      <c r="BG142" s="188">
        <f>IF(N142="zákl. prenesená",J142,0)</f>
        <v>0</v>
      </c>
      <c r="BH142" s="188">
        <f>IF(N142="zníž. prenesená",J142,0)</f>
        <v>0</v>
      </c>
      <c r="BI142" s="188">
        <f>IF(N142="nulová",J142,0)</f>
        <v>0</v>
      </c>
      <c r="BJ142" s="15" t="s">
        <v>142</v>
      </c>
      <c r="BK142" s="188">
        <f>ROUND(I142*H142,2)</f>
        <v>10.08</v>
      </c>
      <c r="BL142" s="15" t="s">
        <v>141</v>
      </c>
      <c r="BM142" s="187" t="s">
        <v>607</v>
      </c>
    </row>
    <row r="143" s="2" customFormat="1" ht="24.15" customHeight="1">
      <c r="A143" s="28"/>
      <c r="B143" s="175"/>
      <c r="C143" s="176" t="s">
        <v>168</v>
      </c>
      <c r="D143" s="176" t="s">
        <v>137</v>
      </c>
      <c r="E143" s="177" t="s">
        <v>485</v>
      </c>
      <c r="F143" s="178" t="s">
        <v>486</v>
      </c>
      <c r="G143" s="179" t="s">
        <v>146</v>
      </c>
      <c r="H143" s="180">
        <v>3.149</v>
      </c>
      <c r="I143" s="181">
        <v>4.2300000000000004</v>
      </c>
      <c r="J143" s="181">
        <f>ROUND(I143*H143,2)</f>
        <v>13.32</v>
      </c>
      <c r="K143" s="182"/>
      <c r="L143" s="29"/>
      <c r="M143" s="183" t="s">
        <v>1</v>
      </c>
      <c r="N143" s="184" t="s">
        <v>39</v>
      </c>
      <c r="O143" s="185">
        <v>0.61646999999999996</v>
      </c>
      <c r="P143" s="185">
        <f>O143*H143</f>
        <v>1.9412640299999999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87" t="s">
        <v>141</v>
      </c>
      <c r="AT143" s="187" t="s">
        <v>137</v>
      </c>
      <c r="AU143" s="187" t="s">
        <v>142</v>
      </c>
      <c r="AY143" s="15" t="s">
        <v>135</v>
      </c>
      <c r="BE143" s="188">
        <f>IF(N143="základná",J143,0)</f>
        <v>0</v>
      </c>
      <c r="BF143" s="188">
        <f>IF(N143="znížená",J143,0)</f>
        <v>13.32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142</v>
      </c>
      <c r="BK143" s="188">
        <f>ROUND(I143*H143,2)</f>
        <v>13.32</v>
      </c>
      <c r="BL143" s="15" t="s">
        <v>141</v>
      </c>
      <c r="BM143" s="187" t="s">
        <v>608</v>
      </c>
    </row>
    <row r="144" s="2" customFormat="1" ht="33" customHeight="1">
      <c r="A144" s="28"/>
      <c r="B144" s="175"/>
      <c r="C144" s="176" t="s">
        <v>160</v>
      </c>
      <c r="D144" s="176" t="s">
        <v>137</v>
      </c>
      <c r="E144" s="177" t="s">
        <v>609</v>
      </c>
      <c r="F144" s="178" t="s">
        <v>610</v>
      </c>
      <c r="G144" s="179" t="s">
        <v>146</v>
      </c>
      <c r="H144" s="180">
        <v>3.149</v>
      </c>
      <c r="I144" s="181">
        <v>0.88</v>
      </c>
      <c r="J144" s="181">
        <f>ROUND(I144*H144,2)</f>
        <v>2.77</v>
      </c>
      <c r="K144" s="182"/>
      <c r="L144" s="29"/>
      <c r="M144" s="183" t="s">
        <v>1</v>
      </c>
      <c r="N144" s="184" t="s">
        <v>39</v>
      </c>
      <c r="O144" s="185">
        <v>0.031189999999999999</v>
      </c>
      <c r="P144" s="185">
        <f>O144*H144</f>
        <v>0.098217310000000002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87" t="s">
        <v>141</v>
      </c>
      <c r="AT144" s="187" t="s">
        <v>137</v>
      </c>
      <c r="AU144" s="187" t="s">
        <v>142</v>
      </c>
      <c r="AY144" s="15" t="s">
        <v>135</v>
      </c>
      <c r="BE144" s="188">
        <f>IF(N144="základná",J144,0)</f>
        <v>0</v>
      </c>
      <c r="BF144" s="188">
        <f>IF(N144="znížená",J144,0)</f>
        <v>2.77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142</v>
      </c>
      <c r="BK144" s="188">
        <f>ROUND(I144*H144,2)</f>
        <v>2.77</v>
      </c>
      <c r="BL144" s="15" t="s">
        <v>141</v>
      </c>
      <c r="BM144" s="187" t="s">
        <v>611</v>
      </c>
    </row>
    <row r="145" s="2" customFormat="1" ht="24.15" customHeight="1">
      <c r="A145" s="28"/>
      <c r="B145" s="175"/>
      <c r="C145" s="176" t="s">
        <v>176</v>
      </c>
      <c r="D145" s="176" t="s">
        <v>137</v>
      </c>
      <c r="E145" s="177" t="s">
        <v>491</v>
      </c>
      <c r="F145" s="178" t="s">
        <v>612</v>
      </c>
      <c r="G145" s="179" t="s">
        <v>146</v>
      </c>
      <c r="H145" s="180">
        <v>69.093000000000004</v>
      </c>
      <c r="I145" s="181">
        <v>2.3199999999999998</v>
      </c>
      <c r="J145" s="181">
        <f>ROUND(I145*H145,2)</f>
        <v>160.30000000000001</v>
      </c>
      <c r="K145" s="182"/>
      <c r="L145" s="29"/>
      <c r="M145" s="183" t="s">
        <v>1</v>
      </c>
      <c r="N145" s="184" t="s">
        <v>39</v>
      </c>
      <c r="O145" s="185">
        <v>0.24199999999999999</v>
      </c>
      <c r="P145" s="185">
        <f>O145*H145</f>
        <v>16.720506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87" t="s">
        <v>141</v>
      </c>
      <c r="AT145" s="187" t="s">
        <v>137</v>
      </c>
      <c r="AU145" s="187" t="s">
        <v>142</v>
      </c>
      <c r="AY145" s="15" t="s">
        <v>135</v>
      </c>
      <c r="BE145" s="188">
        <f>IF(N145="základná",J145,0)</f>
        <v>0</v>
      </c>
      <c r="BF145" s="188">
        <f>IF(N145="znížená",J145,0)</f>
        <v>160.30000000000001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142</v>
      </c>
      <c r="BK145" s="188">
        <f>ROUND(I145*H145,2)</f>
        <v>160.30000000000001</v>
      </c>
      <c r="BL145" s="15" t="s">
        <v>141</v>
      </c>
      <c r="BM145" s="187" t="s">
        <v>613</v>
      </c>
    </row>
    <row r="146" s="2" customFormat="1" ht="24.15" customHeight="1">
      <c r="A146" s="28"/>
      <c r="B146" s="175"/>
      <c r="C146" s="176" t="s">
        <v>164</v>
      </c>
      <c r="D146" s="176" t="s">
        <v>137</v>
      </c>
      <c r="E146" s="177" t="s">
        <v>614</v>
      </c>
      <c r="F146" s="178" t="s">
        <v>615</v>
      </c>
      <c r="G146" s="179" t="s">
        <v>146</v>
      </c>
      <c r="H146" s="180">
        <v>31.690000000000001</v>
      </c>
      <c r="I146" s="181">
        <v>8.5500000000000007</v>
      </c>
      <c r="J146" s="181">
        <f>ROUND(I146*H146,2)</f>
        <v>270.94999999999999</v>
      </c>
      <c r="K146" s="182"/>
      <c r="L146" s="29"/>
      <c r="M146" s="183" t="s">
        <v>1</v>
      </c>
      <c r="N146" s="184" t="s">
        <v>39</v>
      </c>
      <c r="O146" s="185">
        <v>1.5009999999999999</v>
      </c>
      <c r="P146" s="185">
        <f>O146*H146</f>
        <v>47.566690000000001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87" t="s">
        <v>141</v>
      </c>
      <c r="AT146" s="187" t="s">
        <v>137</v>
      </c>
      <c r="AU146" s="187" t="s">
        <v>142</v>
      </c>
      <c r="AY146" s="15" t="s">
        <v>135</v>
      </c>
      <c r="BE146" s="188">
        <f>IF(N146="základná",J146,0)</f>
        <v>0</v>
      </c>
      <c r="BF146" s="188">
        <f>IF(N146="znížená",J146,0)</f>
        <v>270.94999999999999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142</v>
      </c>
      <c r="BK146" s="188">
        <f>ROUND(I146*H146,2)</f>
        <v>270.94999999999999</v>
      </c>
      <c r="BL146" s="15" t="s">
        <v>141</v>
      </c>
      <c r="BM146" s="187" t="s">
        <v>616</v>
      </c>
    </row>
    <row r="147" s="2" customFormat="1" ht="16.5" customHeight="1">
      <c r="A147" s="28"/>
      <c r="B147" s="175"/>
      <c r="C147" s="176" t="s">
        <v>184</v>
      </c>
      <c r="D147" s="176" t="s">
        <v>137</v>
      </c>
      <c r="E147" s="177" t="s">
        <v>617</v>
      </c>
      <c r="F147" s="178" t="s">
        <v>618</v>
      </c>
      <c r="G147" s="179" t="s">
        <v>146</v>
      </c>
      <c r="H147" s="180">
        <v>31.690000000000001</v>
      </c>
      <c r="I147" s="181">
        <v>5.0700000000000003</v>
      </c>
      <c r="J147" s="181">
        <f>ROUND(I147*H147,2)</f>
        <v>160.66999999999999</v>
      </c>
      <c r="K147" s="182"/>
      <c r="L147" s="29"/>
      <c r="M147" s="183" t="s">
        <v>1</v>
      </c>
      <c r="N147" s="184" t="s">
        <v>39</v>
      </c>
      <c r="O147" s="185">
        <v>0.88941999999999999</v>
      </c>
      <c r="P147" s="185">
        <f>O147*H147</f>
        <v>28.185719800000001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87" t="s">
        <v>141</v>
      </c>
      <c r="AT147" s="187" t="s">
        <v>137</v>
      </c>
      <c r="AU147" s="187" t="s">
        <v>142</v>
      </c>
      <c r="AY147" s="15" t="s">
        <v>135</v>
      </c>
      <c r="BE147" s="188">
        <f>IF(N147="základná",J147,0)</f>
        <v>0</v>
      </c>
      <c r="BF147" s="188">
        <f>IF(N147="znížená",J147,0)</f>
        <v>160.66999999999999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142</v>
      </c>
      <c r="BK147" s="188">
        <f>ROUND(I147*H147,2)</f>
        <v>160.66999999999999</v>
      </c>
      <c r="BL147" s="15" t="s">
        <v>141</v>
      </c>
      <c r="BM147" s="187" t="s">
        <v>619</v>
      </c>
    </row>
    <row r="148" s="12" customFormat="1" ht="22.8" customHeight="1">
      <c r="A148" s="12"/>
      <c r="B148" s="163"/>
      <c r="C148" s="12"/>
      <c r="D148" s="164" t="s">
        <v>72</v>
      </c>
      <c r="E148" s="173" t="s">
        <v>141</v>
      </c>
      <c r="F148" s="173" t="s">
        <v>229</v>
      </c>
      <c r="G148" s="12"/>
      <c r="H148" s="12"/>
      <c r="I148" s="12"/>
      <c r="J148" s="174">
        <f>BK148</f>
        <v>742.25</v>
      </c>
      <c r="K148" s="12"/>
      <c r="L148" s="163"/>
      <c r="M148" s="167"/>
      <c r="N148" s="168"/>
      <c r="O148" s="168"/>
      <c r="P148" s="169">
        <f>SUM(P149:P152)</f>
        <v>30.469739999999994</v>
      </c>
      <c r="Q148" s="168"/>
      <c r="R148" s="169">
        <f>SUM(R149:R152)</f>
        <v>16.626665999999997</v>
      </c>
      <c r="S148" s="168"/>
      <c r="T148" s="170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4" t="s">
        <v>81</v>
      </c>
      <c r="AT148" s="171" t="s">
        <v>72</v>
      </c>
      <c r="AU148" s="171" t="s">
        <v>81</v>
      </c>
      <c r="AY148" s="164" t="s">
        <v>135</v>
      </c>
      <c r="BK148" s="172">
        <f>SUM(BK149:BK152)</f>
        <v>742.25</v>
      </c>
    </row>
    <row r="149" s="2" customFormat="1" ht="33" customHeight="1">
      <c r="A149" s="28"/>
      <c r="B149" s="175"/>
      <c r="C149" s="176" t="s">
        <v>188</v>
      </c>
      <c r="D149" s="176" t="s">
        <v>137</v>
      </c>
      <c r="E149" s="177" t="s">
        <v>620</v>
      </c>
      <c r="F149" s="178" t="s">
        <v>495</v>
      </c>
      <c r="G149" s="179" t="s">
        <v>146</v>
      </c>
      <c r="H149" s="180">
        <v>1.3999999999999999</v>
      </c>
      <c r="I149" s="181">
        <v>26.66</v>
      </c>
      <c r="J149" s="181">
        <f>ROUND(I149*H149,2)</f>
        <v>37.32</v>
      </c>
      <c r="K149" s="182"/>
      <c r="L149" s="29"/>
      <c r="M149" s="183" t="s">
        <v>1</v>
      </c>
      <c r="N149" s="184" t="s">
        <v>39</v>
      </c>
      <c r="O149" s="185">
        <v>1.246</v>
      </c>
      <c r="P149" s="185">
        <f>O149*H149</f>
        <v>1.7444</v>
      </c>
      <c r="Q149" s="185">
        <v>1.8907700000000001</v>
      </c>
      <c r="R149" s="185">
        <f>Q149*H149</f>
        <v>2.647078</v>
      </c>
      <c r="S149" s="185">
        <v>0</v>
      </c>
      <c r="T149" s="186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87" t="s">
        <v>141</v>
      </c>
      <c r="AT149" s="187" t="s">
        <v>137</v>
      </c>
      <c r="AU149" s="187" t="s">
        <v>142</v>
      </c>
      <c r="AY149" s="15" t="s">
        <v>135</v>
      </c>
      <c r="BE149" s="188">
        <f>IF(N149="základná",J149,0)</f>
        <v>0</v>
      </c>
      <c r="BF149" s="188">
        <f>IF(N149="znížená",J149,0)</f>
        <v>37.32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142</v>
      </c>
      <c r="BK149" s="188">
        <f>ROUND(I149*H149,2)</f>
        <v>37.32</v>
      </c>
      <c r="BL149" s="15" t="s">
        <v>141</v>
      </c>
      <c r="BM149" s="187" t="s">
        <v>621</v>
      </c>
    </row>
    <row r="150" s="2" customFormat="1" ht="33" customHeight="1">
      <c r="A150" s="28"/>
      <c r="B150" s="175"/>
      <c r="C150" s="176" t="s">
        <v>192</v>
      </c>
      <c r="D150" s="176" t="s">
        <v>137</v>
      </c>
      <c r="E150" s="177" t="s">
        <v>622</v>
      </c>
      <c r="F150" s="178" t="s">
        <v>623</v>
      </c>
      <c r="G150" s="179" t="s">
        <v>500</v>
      </c>
      <c r="H150" s="180">
        <v>14</v>
      </c>
      <c r="I150" s="181">
        <v>2.6000000000000001</v>
      </c>
      <c r="J150" s="181">
        <f>ROUND(I150*H150,2)</f>
        <v>36.399999999999999</v>
      </c>
      <c r="K150" s="182"/>
      <c r="L150" s="29"/>
      <c r="M150" s="183" t="s">
        <v>1</v>
      </c>
      <c r="N150" s="184" t="s">
        <v>39</v>
      </c>
      <c r="O150" s="185">
        <v>0.29781000000000002</v>
      </c>
      <c r="P150" s="185">
        <f>O150*H150</f>
        <v>4.16934</v>
      </c>
      <c r="Q150" s="185">
        <v>0.00165</v>
      </c>
      <c r="R150" s="185">
        <f>Q150*H150</f>
        <v>0.023099999999999999</v>
      </c>
      <c r="S150" s="185">
        <v>0</v>
      </c>
      <c r="T150" s="186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87" t="s">
        <v>141</v>
      </c>
      <c r="AT150" s="187" t="s">
        <v>137</v>
      </c>
      <c r="AU150" s="187" t="s">
        <v>142</v>
      </c>
      <c r="AY150" s="15" t="s">
        <v>135</v>
      </c>
      <c r="BE150" s="188">
        <f>IF(N150="základná",J150,0)</f>
        <v>0</v>
      </c>
      <c r="BF150" s="188">
        <f>IF(N150="znížená",J150,0)</f>
        <v>36.399999999999999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142</v>
      </c>
      <c r="BK150" s="188">
        <f>ROUND(I150*H150,2)</f>
        <v>36.399999999999999</v>
      </c>
      <c r="BL150" s="15" t="s">
        <v>141</v>
      </c>
      <c r="BM150" s="187" t="s">
        <v>624</v>
      </c>
    </row>
    <row r="151" s="2" customFormat="1" ht="16.5" customHeight="1">
      <c r="A151" s="28"/>
      <c r="B151" s="175"/>
      <c r="C151" s="176" t="s">
        <v>197</v>
      </c>
      <c r="D151" s="176" t="s">
        <v>137</v>
      </c>
      <c r="E151" s="177" t="s">
        <v>625</v>
      </c>
      <c r="F151" s="178" t="s">
        <v>626</v>
      </c>
      <c r="G151" s="179" t="s">
        <v>146</v>
      </c>
      <c r="H151" s="180">
        <v>5.5999999999999996</v>
      </c>
      <c r="I151" s="181">
        <v>89.900000000000006</v>
      </c>
      <c r="J151" s="181">
        <f>ROUND(I151*H151,2)</f>
        <v>503.44</v>
      </c>
      <c r="K151" s="182"/>
      <c r="L151" s="29"/>
      <c r="M151" s="183" t="s">
        <v>1</v>
      </c>
      <c r="N151" s="184" t="s">
        <v>39</v>
      </c>
      <c r="O151" s="185">
        <v>1.2649999999999999</v>
      </c>
      <c r="P151" s="185">
        <f>O151*H151</f>
        <v>7.0839999999999987</v>
      </c>
      <c r="Q151" s="185">
        <v>2.4737499999999999</v>
      </c>
      <c r="R151" s="185">
        <f>Q151*H151</f>
        <v>13.852999999999998</v>
      </c>
      <c r="S151" s="185">
        <v>0</v>
      </c>
      <c r="T151" s="18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87" t="s">
        <v>141</v>
      </c>
      <c r="AT151" s="187" t="s">
        <v>137</v>
      </c>
      <c r="AU151" s="187" t="s">
        <v>142</v>
      </c>
      <c r="AY151" s="15" t="s">
        <v>135</v>
      </c>
      <c r="BE151" s="188">
        <f>IF(N151="základná",J151,0)</f>
        <v>0</v>
      </c>
      <c r="BF151" s="188">
        <f>IF(N151="znížená",J151,0)</f>
        <v>503.44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142</v>
      </c>
      <c r="BK151" s="188">
        <f>ROUND(I151*H151,2)</f>
        <v>503.44</v>
      </c>
      <c r="BL151" s="15" t="s">
        <v>141</v>
      </c>
      <c r="BM151" s="187" t="s">
        <v>627</v>
      </c>
    </row>
    <row r="152" s="2" customFormat="1" ht="33" customHeight="1">
      <c r="A152" s="28"/>
      <c r="B152" s="175"/>
      <c r="C152" s="176" t="s">
        <v>201</v>
      </c>
      <c r="D152" s="176" t="s">
        <v>137</v>
      </c>
      <c r="E152" s="177" t="s">
        <v>628</v>
      </c>
      <c r="F152" s="178" t="s">
        <v>629</v>
      </c>
      <c r="G152" s="179" t="s">
        <v>140</v>
      </c>
      <c r="H152" s="180">
        <v>22.399999999999999</v>
      </c>
      <c r="I152" s="181">
        <v>7.3700000000000001</v>
      </c>
      <c r="J152" s="181">
        <f>ROUND(I152*H152,2)</f>
        <v>165.09</v>
      </c>
      <c r="K152" s="182"/>
      <c r="L152" s="29"/>
      <c r="M152" s="183" t="s">
        <v>1</v>
      </c>
      <c r="N152" s="184" t="s">
        <v>39</v>
      </c>
      <c r="O152" s="185">
        <v>0.78000000000000003</v>
      </c>
      <c r="P152" s="185">
        <f>O152*H152</f>
        <v>17.471999999999998</v>
      </c>
      <c r="Q152" s="185">
        <v>0.00462</v>
      </c>
      <c r="R152" s="185">
        <f>Q152*H152</f>
        <v>0.103488</v>
      </c>
      <c r="S152" s="185">
        <v>0</v>
      </c>
      <c r="T152" s="186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87" t="s">
        <v>141</v>
      </c>
      <c r="AT152" s="187" t="s">
        <v>137</v>
      </c>
      <c r="AU152" s="187" t="s">
        <v>142</v>
      </c>
      <c r="AY152" s="15" t="s">
        <v>135</v>
      </c>
      <c r="BE152" s="188">
        <f>IF(N152="základná",J152,0)</f>
        <v>0</v>
      </c>
      <c r="BF152" s="188">
        <f>IF(N152="znížená",J152,0)</f>
        <v>165.09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142</v>
      </c>
      <c r="BK152" s="188">
        <f>ROUND(I152*H152,2)</f>
        <v>165.09</v>
      </c>
      <c r="BL152" s="15" t="s">
        <v>141</v>
      </c>
      <c r="BM152" s="187" t="s">
        <v>630</v>
      </c>
    </row>
    <row r="153" s="12" customFormat="1" ht="22.8" customHeight="1">
      <c r="A153" s="12"/>
      <c r="B153" s="163"/>
      <c r="C153" s="12"/>
      <c r="D153" s="164" t="s">
        <v>72</v>
      </c>
      <c r="E153" s="173" t="s">
        <v>157</v>
      </c>
      <c r="F153" s="173" t="s">
        <v>497</v>
      </c>
      <c r="G153" s="12"/>
      <c r="H153" s="12"/>
      <c r="I153" s="12"/>
      <c r="J153" s="174">
        <f>BK153</f>
        <v>98.52000000000001</v>
      </c>
      <c r="K153" s="12"/>
      <c r="L153" s="163"/>
      <c r="M153" s="167"/>
      <c r="N153" s="168"/>
      <c r="O153" s="168"/>
      <c r="P153" s="169">
        <f>SUM(P154:P155)</f>
        <v>2.4478800000000001</v>
      </c>
      <c r="Q153" s="168"/>
      <c r="R153" s="169">
        <f>SUM(R154:R155)</f>
        <v>0.40263179999999998</v>
      </c>
      <c r="S153" s="168"/>
      <c r="T153" s="170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4" t="s">
        <v>81</v>
      </c>
      <c r="AT153" s="171" t="s">
        <v>72</v>
      </c>
      <c r="AU153" s="171" t="s">
        <v>81</v>
      </c>
      <c r="AY153" s="164" t="s">
        <v>135</v>
      </c>
      <c r="BK153" s="172">
        <f>SUM(BK154:BK155)</f>
        <v>98.52000000000001</v>
      </c>
    </row>
    <row r="154" s="2" customFormat="1" ht="16.5" customHeight="1">
      <c r="A154" s="28"/>
      <c r="B154" s="175"/>
      <c r="C154" s="176" t="s">
        <v>205</v>
      </c>
      <c r="D154" s="176" t="s">
        <v>137</v>
      </c>
      <c r="E154" s="177" t="s">
        <v>631</v>
      </c>
      <c r="F154" s="178" t="s">
        <v>632</v>
      </c>
      <c r="G154" s="179" t="s">
        <v>500</v>
      </c>
      <c r="H154" s="180">
        <v>3</v>
      </c>
      <c r="I154" s="181">
        <v>13.59</v>
      </c>
      <c r="J154" s="181">
        <f>ROUND(I154*H154,2)</f>
        <v>40.770000000000003</v>
      </c>
      <c r="K154" s="182"/>
      <c r="L154" s="29"/>
      <c r="M154" s="183" t="s">
        <v>1</v>
      </c>
      <c r="N154" s="184" t="s">
        <v>39</v>
      </c>
      <c r="O154" s="185">
        <v>0.81596000000000002</v>
      </c>
      <c r="P154" s="185">
        <f>O154*H154</f>
        <v>2.4478800000000001</v>
      </c>
      <c r="Q154" s="185">
        <v>0.1182106</v>
      </c>
      <c r="R154" s="185">
        <f>Q154*H154</f>
        <v>0.3546318</v>
      </c>
      <c r="S154" s="185">
        <v>0</v>
      </c>
      <c r="T154" s="186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87" t="s">
        <v>141</v>
      </c>
      <c r="AT154" s="187" t="s">
        <v>137</v>
      </c>
      <c r="AU154" s="187" t="s">
        <v>142</v>
      </c>
      <c r="AY154" s="15" t="s">
        <v>135</v>
      </c>
      <c r="BE154" s="188">
        <f>IF(N154="základná",J154,0)</f>
        <v>0</v>
      </c>
      <c r="BF154" s="188">
        <f>IF(N154="znížená",J154,0)</f>
        <v>40.770000000000003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142</v>
      </c>
      <c r="BK154" s="188">
        <f>ROUND(I154*H154,2)</f>
        <v>40.770000000000003</v>
      </c>
      <c r="BL154" s="15" t="s">
        <v>141</v>
      </c>
      <c r="BM154" s="187" t="s">
        <v>633</v>
      </c>
    </row>
    <row r="155" s="2" customFormat="1" ht="16.5" customHeight="1">
      <c r="A155" s="28"/>
      <c r="B155" s="175"/>
      <c r="C155" s="189" t="s">
        <v>209</v>
      </c>
      <c r="D155" s="189" t="s">
        <v>299</v>
      </c>
      <c r="E155" s="190" t="s">
        <v>634</v>
      </c>
      <c r="F155" s="191" t="s">
        <v>635</v>
      </c>
      <c r="G155" s="192" t="s">
        <v>636</v>
      </c>
      <c r="H155" s="193">
        <v>3</v>
      </c>
      <c r="I155" s="194">
        <v>19.25</v>
      </c>
      <c r="J155" s="194">
        <f>ROUND(I155*H155,2)</f>
        <v>57.75</v>
      </c>
      <c r="K155" s="195"/>
      <c r="L155" s="196"/>
      <c r="M155" s="197" t="s">
        <v>1</v>
      </c>
      <c r="N155" s="198" t="s">
        <v>39</v>
      </c>
      <c r="O155" s="185">
        <v>0</v>
      </c>
      <c r="P155" s="185">
        <f>O155*H155</f>
        <v>0</v>
      </c>
      <c r="Q155" s="185">
        <v>0.016</v>
      </c>
      <c r="R155" s="185">
        <f>Q155*H155</f>
        <v>0.048000000000000001</v>
      </c>
      <c r="S155" s="185">
        <v>0</v>
      </c>
      <c r="T155" s="186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87" t="s">
        <v>157</v>
      </c>
      <c r="AT155" s="187" t="s">
        <v>299</v>
      </c>
      <c r="AU155" s="187" t="s">
        <v>142</v>
      </c>
      <c r="AY155" s="15" t="s">
        <v>135</v>
      </c>
      <c r="BE155" s="188">
        <f>IF(N155="základná",J155,0)</f>
        <v>0</v>
      </c>
      <c r="BF155" s="188">
        <f>IF(N155="znížená",J155,0)</f>
        <v>57.75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142</v>
      </c>
      <c r="BK155" s="188">
        <f>ROUND(I155*H155,2)</f>
        <v>57.75</v>
      </c>
      <c r="BL155" s="15" t="s">
        <v>141</v>
      </c>
      <c r="BM155" s="187" t="s">
        <v>637</v>
      </c>
    </row>
    <row r="156" s="12" customFormat="1" ht="22.8" customHeight="1">
      <c r="A156" s="12"/>
      <c r="B156" s="163"/>
      <c r="C156" s="12"/>
      <c r="D156" s="164" t="s">
        <v>72</v>
      </c>
      <c r="E156" s="173" t="s">
        <v>317</v>
      </c>
      <c r="F156" s="173" t="s">
        <v>318</v>
      </c>
      <c r="G156" s="12"/>
      <c r="H156" s="12"/>
      <c r="I156" s="12"/>
      <c r="J156" s="174">
        <f>BK156</f>
        <v>228.62000000000001</v>
      </c>
      <c r="K156" s="12"/>
      <c r="L156" s="163"/>
      <c r="M156" s="167"/>
      <c r="N156" s="168"/>
      <c r="O156" s="168"/>
      <c r="P156" s="169">
        <f>P157</f>
        <v>5.5618860000000003</v>
      </c>
      <c r="Q156" s="168"/>
      <c r="R156" s="169">
        <f>R157</f>
        <v>0</v>
      </c>
      <c r="S156" s="168"/>
      <c r="T156" s="17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4" t="s">
        <v>81</v>
      </c>
      <c r="AT156" s="171" t="s">
        <v>72</v>
      </c>
      <c r="AU156" s="171" t="s">
        <v>81</v>
      </c>
      <c r="AY156" s="164" t="s">
        <v>135</v>
      </c>
      <c r="BK156" s="172">
        <f>BK157</f>
        <v>228.62000000000001</v>
      </c>
    </row>
    <row r="157" s="2" customFormat="1" ht="24.15" customHeight="1">
      <c r="A157" s="28"/>
      <c r="B157" s="175"/>
      <c r="C157" s="176" t="s">
        <v>7</v>
      </c>
      <c r="D157" s="176" t="s">
        <v>137</v>
      </c>
      <c r="E157" s="177" t="s">
        <v>638</v>
      </c>
      <c r="F157" s="178" t="s">
        <v>639</v>
      </c>
      <c r="G157" s="179" t="s">
        <v>212</v>
      </c>
      <c r="H157" s="180">
        <v>17.061</v>
      </c>
      <c r="I157" s="181">
        <v>13.4</v>
      </c>
      <c r="J157" s="181">
        <f>ROUND(I157*H157,2)</f>
        <v>228.62000000000001</v>
      </c>
      <c r="K157" s="182"/>
      <c r="L157" s="29"/>
      <c r="M157" s="183" t="s">
        <v>1</v>
      </c>
      <c r="N157" s="184" t="s">
        <v>39</v>
      </c>
      <c r="O157" s="185">
        <v>0.32600000000000001</v>
      </c>
      <c r="P157" s="185">
        <f>O157*H157</f>
        <v>5.5618860000000003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87" t="s">
        <v>141</v>
      </c>
      <c r="AT157" s="187" t="s">
        <v>137</v>
      </c>
      <c r="AU157" s="187" t="s">
        <v>142</v>
      </c>
      <c r="AY157" s="15" t="s">
        <v>135</v>
      </c>
      <c r="BE157" s="188">
        <f>IF(N157="základná",J157,0)</f>
        <v>0</v>
      </c>
      <c r="BF157" s="188">
        <f>IF(N157="znížená",J157,0)</f>
        <v>228.62000000000001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142</v>
      </c>
      <c r="BK157" s="188">
        <f>ROUND(I157*H157,2)</f>
        <v>228.62000000000001</v>
      </c>
      <c r="BL157" s="15" t="s">
        <v>141</v>
      </c>
      <c r="BM157" s="187" t="s">
        <v>640</v>
      </c>
    </row>
    <row r="158" s="12" customFormat="1" ht="25.92" customHeight="1">
      <c r="A158" s="12"/>
      <c r="B158" s="163"/>
      <c r="C158" s="12"/>
      <c r="D158" s="164" t="s">
        <v>72</v>
      </c>
      <c r="E158" s="165" t="s">
        <v>323</v>
      </c>
      <c r="F158" s="165" t="s">
        <v>324</v>
      </c>
      <c r="G158" s="12"/>
      <c r="H158" s="12"/>
      <c r="I158" s="12"/>
      <c r="J158" s="166">
        <f>BK158</f>
        <v>412.53000000000003</v>
      </c>
      <c r="K158" s="12"/>
      <c r="L158" s="163"/>
      <c r="M158" s="167"/>
      <c r="N158" s="168"/>
      <c r="O158" s="168"/>
      <c r="P158" s="169">
        <f>P159+P170</f>
        <v>11.837695000000002</v>
      </c>
      <c r="Q158" s="168"/>
      <c r="R158" s="169">
        <f>R159+R170</f>
        <v>0.025377355000000001</v>
      </c>
      <c r="S158" s="168"/>
      <c r="T158" s="170">
        <f>T159+T170</f>
        <v>0.10929999999999999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64" t="s">
        <v>142</v>
      </c>
      <c r="AT158" s="171" t="s">
        <v>72</v>
      </c>
      <c r="AU158" s="171" t="s">
        <v>73</v>
      </c>
      <c r="AY158" s="164" t="s">
        <v>135</v>
      </c>
      <c r="BK158" s="172">
        <f>BK159+BK170</f>
        <v>412.53000000000003</v>
      </c>
    </row>
    <row r="159" s="12" customFormat="1" ht="22.8" customHeight="1">
      <c r="A159" s="12"/>
      <c r="B159" s="163"/>
      <c r="C159" s="12"/>
      <c r="D159" s="164" t="s">
        <v>72</v>
      </c>
      <c r="E159" s="173" t="s">
        <v>641</v>
      </c>
      <c r="F159" s="173" t="s">
        <v>642</v>
      </c>
      <c r="G159" s="12"/>
      <c r="H159" s="12"/>
      <c r="I159" s="12"/>
      <c r="J159" s="174">
        <f>BK159</f>
        <v>396.28000000000003</v>
      </c>
      <c r="K159" s="12"/>
      <c r="L159" s="163"/>
      <c r="M159" s="167"/>
      <c r="N159" s="168"/>
      <c r="O159" s="168"/>
      <c r="P159" s="169">
        <f>SUM(P160:P169)</f>
        <v>11.286795000000002</v>
      </c>
      <c r="Q159" s="168"/>
      <c r="R159" s="169">
        <f>SUM(R160:R169)</f>
        <v>0.024888155000000002</v>
      </c>
      <c r="S159" s="168"/>
      <c r="T159" s="170">
        <f>SUM(T160:T169)</f>
        <v>0.10929999999999999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4" t="s">
        <v>142</v>
      </c>
      <c r="AT159" s="171" t="s">
        <v>72</v>
      </c>
      <c r="AU159" s="171" t="s">
        <v>81</v>
      </c>
      <c r="AY159" s="164" t="s">
        <v>135</v>
      </c>
      <c r="BK159" s="172">
        <f>SUM(BK160:BK169)</f>
        <v>396.28000000000003</v>
      </c>
    </row>
    <row r="160" s="2" customFormat="1" ht="24.15" customHeight="1">
      <c r="A160" s="28"/>
      <c r="B160" s="175"/>
      <c r="C160" s="176" t="s">
        <v>217</v>
      </c>
      <c r="D160" s="176" t="s">
        <v>137</v>
      </c>
      <c r="E160" s="177" t="s">
        <v>643</v>
      </c>
      <c r="F160" s="178" t="s">
        <v>644</v>
      </c>
      <c r="G160" s="179" t="s">
        <v>261</v>
      </c>
      <c r="H160" s="180">
        <v>5</v>
      </c>
      <c r="I160" s="181">
        <v>17.190000000000001</v>
      </c>
      <c r="J160" s="181">
        <f>ROUND(I160*H160,2)</f>
        <v>85.950000000000003</v>
      </c>
      <c r="K160" s="182"/>
      <c r="L160" s="29"/>
      <c r="M160" s="183" t="s">
        <v>1</v>
      </c>
      <c r="N160" s="184" t="s">
        <v>39</v>
      </c>
      <c r="O160" s="185">
        <v>0.42571999999999999</v>
      </c>
      <c r="P160" s="185">
        <f>O160*H160</f>
        <v>2.1286</v>
      </c>
      <c r="Q160" s="185">
        <v>0.00274091</v>
      </c>
      <c r="R160" s="185">
        <f>Q160*H160</f>
        <v>0.013704549999999999</v>
      </c>
      <c r="S160" s="185">
        <v>0</v>
      </c>
      <c r="T160" s="18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87" t="s">
        <v>197</v>
      </c>
      <c r="AT160" s="187" t="s">
        <v>137</v>
      </c>
      <c r="AU160" s="187" t="s">
        <v>142</v>
      </c>
      <c r="AY160" s="15" t="s">
        <v>135</v>
      </c>
      <c r="BE160" s="188">
        <f>IF(N160="základná",J160,0)</f>
        <v>0</v>
      </c>
      <c r="BF160" s="188">
        <f>IF(N160="znížená",J160,0)</f>
        <v>85.950000000000003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142</v>
      </c>
      <c r="BK160" s="188">
        <f>ROUND(I160*H160,2)</f>
        <v>85.950000000000003</v>
      </c>
      <c r="BL160" s="15" t="s">
        <v>197</v>
      </c>
      <c r="BM160" s="187" t="s">
        <v>645</v>
      </c>
    </row>
    <row r="161" s="2" customFormat="1" ht="24.15" customHeight="1">
      <c r="A161" s="28"/>
      <c r="B161" s="175"/>
      <c r="C161" s="176" t="s">
        <v>221</v>
      </c>
      <c r="D161" s="176" t="s">
        <v>137</v>
      </c>
      <c r="E161" s="177" t="s">
        <v>646</v>
      </c>
      <c r="F161" s="178" t="s">
        <v>647</v>
      </c>
      <c r="G161" s="179" t="s">
        <v>261</v>
      </c>
      <c r="H161" s="180">
        <v>36</v>
      </c>
      <c r="I161" s="181">
        <v>1.0800000000000001</v>
      </c>
      <c r="J161" s="181">
        <f>ROUND(I161*H161,2)</f>
        <v>38.880000000000003</v>
      </c>
      <c r="K161" s="182"/>
      <c r="L161" s="29"/>
      <c r="M161" s="183" t="s">
        <v>1</v>
      </c>
      <c r="N161" s="184" t="s">
        <v>39</v>
      </c>
      <c r="O161" s="185">
        <v>0.028230000000000002</v>
      </c>
      <c r="P161" s="185">
        <f>O161*H161</f>
        <v>1.0162800000000001</v>
      </c>
      <c r="Q161" s="185">
        <v>0.00011346</v>
      </c>
      <c r="R161" s="185">
        <f>Q161*H161</f>
        <v>0.0040845600000000001</v>
      </c>
      <c r="S161" s="185">
        <v>0.00215</v>
      </c>
      <c r="T161" s="186">
        <f>S161*H161</f>
        <v>0.077399999999999997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87" t="s">
        <v>197</v>
      </c>
      <c r="AT161" s="187" t="s">
        <v>137</v>
      </c>
      <c r="AU161" s="187" t="s">
        <v>142</v>
      </c>
      <c r="AY161" s="15" t="s">
        <v>135</v>
      </c>
      <c r="BE161" s="188">
        <f>IF(N161="základná",J161,0)</f>
        <v>0</v>
      </c>
      <c r="BF161" s="188">
        <f>IF(N161="znížená",J161,0)</f>
        <v>38.880000000000003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142</v>
      </c>
      <c r="BK161" s="188">
        <f>ROUND(I161*H161,2)</f>
        <v>38.880000000000003</v>
      </c>
      <c r="BL161" s="15" t="s">
        <v>197</v>
      </c>
      <c r="BM161" s="187" t="s">
        <v>648</v>
      </c>
    </row>
    <row r="162" s="2" customFormat="1" ht="24.15" customHeight="1">
      <c r="A162" s="28"/>
      <c r="B162" s="175"/>
      <c r="C162" s="176" t="s">
        <v>225</v>
      </c>
      <c r="D162" s="176" t="s">
        <v>137</v>
      </c>
      <c r="E162" s="177" t="s">
        <v>649</v>
      </c>
      <c r="F162" s="178" t="s">
        <v>650</v>
      </c>
      <c r="G162" s="179" t="s">
        <v>261</v>
      </c>
      <c r="H162" s="180">
        <v>1.5</v>
      </c>
      <c r="I162" s="181">
        <v>21.84</v>
      </c>
      <c r="J162" s="181">
        <f>ROUND(I162*H162,2)</f>
        <v>32.759999999999998</v>
      </c>
      <c r="K162" s="182"/>
      <c r="L162" s="29"/>
      <c r="M162" s="183" t="s">
        <v>1</v>
      </c>
      <c r="N162" s="184" t="s">
        <v>39</v>
      </c>
      <c r="O162" s="185">
        <v>0.36503999999999998</v>
      </c>
      <c r="P162" s="185">
        <f>O162*H162</f>
        <v>0.54755999999999994</v>
      </c>
      <c r="Q162" s="185">
        <v>0.0042888300000000004</v>
      </c>
      <c r="R162" s="185">
        <f>Q162*H162</f>
        <v>0.0064332450000000006</v>
      </c>
      <c r="S162" s="185">
        <v>0</v>
      </c>
      <c r="T162" s="186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87" t="s">
        <v>197</v>
      </c>
      <c r="AT162" s="187" t="s">
        <v>137</v>
      </c>
      <c r="AU162" s="187" t="s">
        <v>142</v>
      </c>
      <c r="AY162" s="15" t="s">
        <v>135</v>
      </c>
      <c r="BE162" s="188">
        <f>IF(N162="základná",J162,0)</f>
        <v>0</v>
      </c>
      <c r="BF162" s="188">
        <f>IF(N162="znížená",J162,0)</f>
        <v>32.759999999999998</v>
      </c>
      <c r="BG162" s="188">
        <f>IF(N162="zákl. prenesená",J162,0)</f>
        <v>0</v>
      </c>
      <c r="BH162" s="188">
        <f>IF(N162="zníž. prenesená",J162,0)</f>
        <v>0</v>
      </c>
      <c r="BI162" s="188">
        <f>IF(N162="nulová",J162,0)</f>
        <v>0</v>
      </c>
      <c r="BJ162" s="15" t="s">
        <v>142</v>
      </c>
      <c r="BK162" s="188">
        <f>ROUND(I162*H162,2)</f>
        <v>32.759999999999998</v>
      </c>
      <c r="BL162" s="15" t="s">
        <v>197</v>
      </c>
      <c r="BM162" s="187" t="s">
        <v>651</v>
      </c>
    </row>
    <row r="163" s="2" customFormat="1" ht="24.15" customHeight="1">
      <c r="A163" s="28"/>
      <c r="B163" s="175"/>
      <c r="C163" s="176" t="s">
        <v>187</v>
      </c>
      <c r="D163" s="176" t="s">
        <v>137</v>
      </c>
      <c r="E163" s="177" t="s">
        <v>652</v>
      </c>
      <c r="F163" s="178" t="s">
        <v>653</v>
      </c>
      <c r="G163" s="179" t="s">
        <v>500</v>
      </c>
      <c r="H163" s="180">
        <v>4</v>
      </c>
      <c r="I163" s="181">
        <v>1.6000000000000001</v>
      </c>
      <c r="J163" s="181">
        <f>ROUND(I163*H163,2)</f>
        <v>6.4000000000000004</v>
      </c>
      <c r="K163" s="182"/>
      <c r="L163" s="29"/>
      <c r="M163" s="183" t="s">
        <v>1</v>
      </c>
      <c r="N163" s="184" t="s">
        <v>39</v>
      </c>
      <c r="O163" s="185">
        <v>0.059999999999999998</v>
      </c>
      <c r="P163" s="185">
        <f>O163*H163</f>
        <v>0.23999999999999999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87" t="s">
        <v>197</v>
      </c>
      <c r="AT163" s="187" t="s">
        <v>137</v>
      </c>
      <c r="AU163" s="187" t="s">
        <v>142</v>
      </c>
      <c r="AY163" s="15" t="s">
        <v>135</v>
      </c>
      <c r="BE163" s="188">
        <f>IF(N163="základná",J163,0)</f>
        <v>0</v>
      </c>
      <c r="BF163" s="188">
        <f>IF(N163="znížená",J163,0)</f>
        <v>6.4000000000000004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142</v>
      </c>
      <c r="BK163" s="188">
        <f>ROUND(I163*H163,2)</f>
        <v>6.4000000000000004</v>
      </c>
      <c r="BL163" s="15" t="s">
        <v>197</v>
      </c>
      <c r="BM163" s="187" t="s">
        <v>654</v>
      </c>
    </row>
    <row r="164" s="2" customFormat="1" ht="24.15" customHeight="1">
      <c r="A164" s="28"/>
      <c r="B164" s="175"/>
      <c r="C164" s="176" t="s">
        <v>235</v>
      </c>
      <c r="D164" s="176" t="s">
        <v>137</v>
      </c>
      <c r="E164" s="177" t="s">
        <v>655</v>
      </c>
      <c r="F164" s="178" t="s">
        <v>656</v>
      </c>
      <c r="G164" s="179" t="s">
        <v>261</v>
      </c>
      <c r="H164" s="180">
        <v>100</v>
      </c>
      <c r="I164" s="181">
        <v>1.3899999999999999</v>
      </c>
      <c r="J164" s="181">
        <f>ROUND(I164*H164,2)</f>
        <v>139</v>
      </c>
      <c r="K164" s="182"/>
      <c r="L164" s="29"/>
      <c r="M164" s="183" t="s">
        <v>1</v>
      </c>
      <c r="N164" s="184" t="s">
        <v>39</v>
      </c>
      <c r="O164" s="185">
        <v>0.058000000000000003</v>
      </c>
      <c r="P164" s="185">
        <f>O164*H164</f>
        <v>5.8000000000000007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87" t="s">
        <v>197</v>
      </c>
      <c r="AT164" s="187" t="s">
        <v>137</v>
      </c>
      <c r="AU164" s="187" t="s">
        <v>142</v>
      </c>
      <c r="AY164" s="15" t="s">
        <v>135</v>
      </c>
      <c r="BE164" s="188">
        <f>IF(N164="základná",J164,0)</f>
        <v>0</v>
      </c>
      <c r="BF164" s="188">
        <f>IF(N164="znížená",J164,0)</f>
        <v>139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5" t="s">
        <v>142</v>
      </c>
      <c r="BK164" s="188">
        <f>ROUND(I164*H164,2)</f>
        <v>139</v>
      </c>
      <c r="BL164" s="15" t="s">
        <v>197</v>
      </c>
      <c r="BM164" s="187" t="s">
        <v>657</v>
      </c>
    </row>
    <row r="165" s="2" customFormat="1" ht="24.15" customHeight="1">
      <c r="A165" s="28"/>
      <c r="B165" s="175"/>
      <c r="C165" s="176" t="s">
        <v>191</v>
      </c>
      <c r="D165" s="176" t="s">
        <v>137</v>
      </c>
      <c r="E165" s="177" t="s">
        <v>658</v>
      </c>
      <c r="F165" s="178" t="s">
        <v>659</v>
      </c>
      <c r="G165" s="179" t="s">
        <v>660</v>
      </c>
      <c r="H165" s="180">
        <v>1</v>
      </c>
      <c r="I165" s="181">
        <v>9.6799999999999997</v>
      </c>
      <c r="J165" s="181">
        <f>ROUND(I165*H165,2)</f>
        <v>9.6799999999999997</v>
      </c>
      <c r="K165" s="182"/>
      <c r="L165" s="29"/>
      <c r="M165" s="183" t="s">
        <v>1</v>
      </c>
      <c r="N165" s="184" t="s">
        <v>39</v>
      </c>
      <c r="O165" s="185">
        <v>0.499</v>
      </c>
      <c r="P165" s="185">
        <f>O165*H165</f>
        <v>0.499</v>
      </c>
      <c r="Q165" s="185">
        <v>0</v>
      </c>
      <c r="R165" s="185">
        <f>Q165*H165</f>
        <v>0</v>
      </c>
      <c r="S165" s="185">
        <v>0.031899999999999998</v>
      </c>
      <c r="T165" s="186">
        <f>S165*H165</f>
        <v>0.031899999999999998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87" t="s">
        <v>197</v>
      </c>
      <c r="AT165" s="187" t="s">
        <v>137</v>
      </c>
      <c r="AU165" s="187" t="s">
        <v>142</v>
      </c>
      <c r="AY165" s="15" t="s">
        <v>135</v>
      </c>
      <c r="BE165" s="188">
        <f>IF(N165="základná",J165,0)</f>
        <v>0</v>
      </c>
      <c r="BF165" s="188">
        <f>IF(N165="znížená",J165,0)</f>
        <v>9.6799999999999997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142</v>
      </c>
      <c r="BK165" s="188">
        <f>ROUND(I165*H165,2)</f>
        <v>9.6799999999999997</v>
      </c>
      <c r="BL165" s="15" t="s">
        <v>197</v>
      </c>
      <c r="BM165" s="187" t="s">
        <v>661</v>
      </c>
    </row>
    <row r="166" s="2" customFormat="1" ht="16.5" customHeight="1">
      <c r="A166" s="28"/>
      <c r="B166" s="175"/>
      <c r="C166" s="176" t="s">
        <v>242</v>
      </c>
      <c r="D166" s="176" t="s">
        <v>137</v>
      </c>
      <c r="E166" s="177" t="s">
        <v>662</v>
      </c>
      <c r="F166" s="178" t="s">
        <v>663</v>
      </c>
      <c r="G166" s="179" t="s">
        <v>500</v>
      </c>
      <c r="H166" s="180">
        <v>2</v>
      </c>
      <c r="I166" s="181">
        <v>6.0300000000000002</v>
      </c>
      <c r="J166" s="181">
        <f>ROUND(I166*H166,2)</f>
        <v>12.060000000000001</v>
      </c>
      <c r="K166" s="182"/>
      <c r="L166" s="29"/>
      <c r="M166" s="183" t="s">
        <v>1</v>
      </c>
      <c r="N166" s="184" t="s">
        <v>39</v>
      </c>
      <c r="O166" s="185">
        <v>0.24021000000000001</v>
      </c>
      <c r="P166" s="185">
        <f>O166*H166</f>
        <v>0.48042000000000001</v>
      </c>
      <c r="Q166" s="185">
        <v>7.9000000000000006E-06</v>
      </c>
      <c r="R166" s="185">
        <f>Q166*H166</f>
        <v>1.5800000000000001E-05</v>
      </c>
      <c r="S166" s="185">
        <v>0</v>
      </c>
      <c r="T166" s="186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87" t="s">
        <v>197</v>
      </c>
      <c r="AT166" s="187" t="s">
        <v>137</v>
      </c>
      <c r="AU166" s="187" t="s">
        <v>142</v>
      </c>
      <c r="AY166" s="15" t="s">
        <v>135</v>
      </c>
      <c r="BE166" s="188">
        <f>IF(N166="základná",J166,0)</f>
        <v>0</v>
      </c>
      <c r="BF166" s="188">
        <f>IF(N166="znížená",J166,0)</f>
        <v>12.060000000000001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142</v>
      </c>
      <c r="BK166" s="188">
        <f>ROUND(I166*H166,2)</f>
        <v>12.060000000000001</v>
      </c>
      <c r="BL166" s="15" t="s">
        <v>197</v>
      </c>
      <c r="BM166" s="187" t="s">
        <v>664</v>
      </c>
    </row>
    <row r="167" s="2" customFormat="1" ht="33" customHeight="1">
      <c r="A167" s="28"/>
      <c r="B167" s="175"/>
      <c r="C167" s="189" t="s">
        <v>195</v>
      </c>
      <c r="D167" s="189" t="s">
        <v>299</v>
      </c>
      <c r="E167" s="190" t="s">
        <v>665</v>
      </c>
      <c r="F167" s="191" t="s">
        <v>666</v>
      </c>
      <c r="G167" s="192" t="s">
        <v>500</v>
      </c>
      <c r="H167" s="193">
        <v>2</v>
      </c>
      <c r="I167" s="194">
        <v>28.530000000000001</v>
      </c>
      <c r="J167" s="194">
        <f>ROUND(I167*H167,2)</f>
        <v>57.060000000000002</v>
      </c>
      <c r="K167" s="195"/>
      <c r="L167" s="196"/>
      <c r="M167" s="197" t="s">
        <v>1</v>
      </c>
      <c r="N167" s="198" t="s">
        <v>39</v>
      </c>
      <c r="O167" s="185">
        <v>0</v>
      </c>
      <c r="P167" s="185">
        <f>O167*H167</f>
        <v>0</v>
      </c>
      <c r="Q167" s="185">
        <v>0.00031</v>
      </c>
      <c r="R167" s="185">
        <f>Q167*H167</f>
        <v>0.00062</v>
      </c>
      <c r="S167" s="185">
        <v>0</v>
      </c>
      <c r="T167" s="186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87" t="s">
        <v>263</v>
      </c>
      <c r="AT167" s="187" t="s">
        <v>299</v>
      </c>
      <c r="AU167" s="187" t="s">
        <v>142</v>
      </c>
      <c r="AY167" s="15" t="s">
        <v>135</v>
      </c>
      <c r="BE167" s="188">
        <f>IF(N167="základná",J167,0)</f>
        <v>0</v>
      </c>
      <c r="BF167" s="188">
        <f>IF(N167="znížená",J167,0)</f>
        <v>57.060000000000002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142</v>
      </c>
      <c r="BK167" s="188">
        <f>ROUND(I167*H167,2)</f>
        <v>57.060000000000002</v>
      </c>
      <c r="BL167" s="15" t="s">
        <v>197</v>
      </c>
      <c r="BM167" s="187" t="s">
        <v>667</v>
      </c>
    </row>
    <row r="168" s="2" customFormat="1" ht="24.15" customHeight="1">
      <c r="A168" s="28"/>
      <c r="B168" s="175"/>
      <c r="C168" s="176" t="s">
        <v>250</v>
      </c>
      <c r="D168" s="176" t="s">
        <v>137</v>
      </c>
      <c r="E168" s="177" t="s">
        <v>668</v>
      </c>
      <c r="F168" s="178" t="s">
        <v>669</v>
      </c>
      <c r="G168" s="179" t="s">
        <v>660</v>
      </c>
      <c r="H168" s="180">
        <v>1</v>
      </c>
      <c r="I168" s="181">
        <v>13.789999999999999</v>
      </c>
      <c r="J168" s="181">
        <f>ROUND(I168*H168,2)</f>
        <v>13.789999999999999</v>
      </c>
      <c r="K168" s="182"/>
      <c r="L168" s="29"/>
      <c r="M168" s="183" t="s">
        <v>1</v>
      </c>
      <c r="N168" s="184" t="s">
        <v>39</v>
      </c>
      <c r="O168" s="185">
        <v>0.54330999999999996</v>
      </c>
      <c r="P168" s="185">
        <f>O168*H168</f>
        <v>0.54330999999999996</v>
      </c>
      <c r="Q168" s="185">
        <v>3.0000000000000001E-05</v>
      </c>
      <c r="R168" s="185">
        <f>Q168*H168</f>
        <v>3.0000000000000001E-05</v>
      </c>
      <c r="S168" s="185">
        <v>0</v>
      </c>
      <c r="T168" s="186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87" t="s">
        <v>197</v>
      </c>
      <c r="AT168" s="187" t="s">
        <v>137</v>
      </c>
      <c r="AU168" s="187" t="s">
        <v>142</v>
      </c>
      <c r="AY168" s="15" t="s">
        <v>135</v>
      </c>
      <c r="BE168" s="188">
        <f>IF(N168="základná",J168,0)</f>
        <v>0</v>
      </c>
      <c r="BF168" s="188">
        <f>IF(N168="znížená",J168,0)</f>
        <v>13.789999999999999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142</v>
      </c>
      <c r="BK168" s="188">
        <f>ROUND(I168*H168,2)</f>
        <v>13.789999999999999</v>
      </c>
      <c r="BL168" s="15" t="s">
        <v>197</v>
      </c>
      <c r="BM168" s="187" t="s">
        <v>670</v>
      </c>
    </row>
    <row r="169" s="2" customFormat="1" ht="24.15" customHeight="1">
      <c r="A169" s="28"/>
      <c r="B169" s="175"/>
      <c r="C169" s="176" t="s">
        <v>254</v>
      </c>
      <c r="D169" s="176" t="s">
        <v>137</v>
      </c>
      <c r="E169" s="177" t="s">
        <v>671</v>
      </c>
      <c r="F169" s="178" t="s">
        <v>672</v>
      </c>
      <c r="G169" s="179" t="s">
        <v>212</v>
      </c>
      <c r="H169" s="180">
        <v>0.025000000000000001</v>
      </c>
      <c r="I169" s="181">
        <v>28.16</v>
      </c>
      <c r="J169" s="181">
        <f>ROUND(I169*H169,2)</f>
        <v>0.69999999999999996</v>
      </c>
      <c r="K169" s="182"/>
      <c r="L169" s="29"/>
      <c r="M169" s="183" t="s">
        <v>1</v>
      </c>
      <c r="N169" s="184" t="s">
        <v>39</v>
      </c>
      <c r="O169" s="185">
        <v>1.2649999999999999</v>
      </c>
      <c r="P169" s="185">
        <f>O169*H169</f>
        <v>0.031625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87" t="s">
        <v>197</v>
      </c>
      <c r="AT169" s="187" t="s">
        <v>137</v>
      </c>
      <c r="AU169" s="187" t="s">
        <v>142</v>
      </c>
      <c r="AY169" s="15" t="s">
        <v>135</v>
      </c>
      <c r="BE169" s="188">
        <f>IF(N169="základná",J169,0)</f>
        <v>0</v>
      </c>
      <c r="BF169" s="188">
        <f>IF(N169="znížená",J169,0)</f>
        <v>0.69999999999999996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142</v>
      </c>
      <c r="BK169" s="188">
        <f>ROUND(I169*H169,2)</f>
        <v>0.69999999999999996</v>
      </c>
      <c r="BL169" s="15" t="s">
        <v>197</v>
      </c>
      <c r="BM169" s="187" t="s">
        <v>673</v>
      </c>
    </row>
    <row r="170" s="12" customFormat="1" ht="22.8" customHeight="1">
      <c r="A170" s="12"/>
      <c r="B170" s="163"/>
      <c r="C170" s="12"/>
      <c r="D170" s="164" t="s">
        <v>72</v>
      </c>
      <c r="E170" s="173" t="s">
        <v>674</v>
      </c>
      <c r="F170" s="173" t="s">
        <v>675</v>
      </c>
      <c r="G170" s="12"/>
      <c r="H170" s="12"/>
      <c r="I170" s="12"/>
      <c r="J170" s="174">
        <f>BK170</f>
        <v>16.25</v>
      </c>
      <c r="K170" s="12"/>
      <c r="L170" s="163"/>
      <c r="M170" s="167"/>
      <c r="N170" s="168"/>
      <c r="O170" s="168"/>
      <c r="P170" s="169">
        <f>P171</f>
        <v>0.55089999999999995</v>
      </c>
      <c r="Q170" s="168"/>
      <c r="R170" s="169">
        <f>R171</f>
        <v>0.00048919999999999996</v>
      </c>
      <c r="S170" s="168"/>
      <c r="T170" s="170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4" t="s">
        <v>142</v>
      </c>
      <c r="AT170" s="171" t="s">
        <v>72</v>
      </c>
      <c r="AU170" s="171" t="s">
        <v>81</v>
      </c>
      <c r="AY170" s="164" t="s">
        <v>135</v>
      </c>
      <c r="BK170" s="172">
        <f>BK171</f>
        <v>16.25</v>
      </c>
    </row>
    <row r="171" s="2" customFormat="1" ht="33" customHeight="1">
      <c r="A171" s="28"/>
      <c r="B171" s="175"/>
      <c r="C171" s="176" t="s">
        <v>258</v>
      </c>
      <c r="D171" s="176" t="s">
        <v>137</v>
      </c>
      <c r="E171" s="177" t="s">
        <v>676</v>
      </c>
      <c r="F171" s="178" t="s">
        <v>677</v>
      </c>
      <c r="G171" s="179" t="s">
        <v>261</v>
      </c>
      <c r="H171" s="180">
        <v>5</v>
      </c>
      <c r="I171" s="181">
        <v>3.25</v>
      </c>
      <c r="J171" s="181">
        <f>ROUND(I171*H171,2)</f>
        <v>16.25</v>
      </c>
      <c r="K171" s="182"/>
      <c r="L171" s="29"/>
      <c r="M171" s="183" t="s">
        <v>1</v>
      </c>
      <c r="N171" s="184" t="s">
        <v>39</v>
      </c>
      <c r="O171" s="185">
        <v>0.11018</v>
      </c>
      <c r="P171" s="185">
        <f>O171*H171</f>
        <v>0.55089999999999995</v>
      </c>
      <c r="Q171" s="185">
        <v>9.7839999999999998E-05</v>
      </c>
      <c r="R171" s="185">
        <f>Q171*H171</f>
        <v>0.00048919999999999996</v>
      </c>
      <c r="S171" s="185">
        <v>0</v>
      </c>
      <c r="T171" s="186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87" t="s">
        <v>197</v>
      </c>
      <c r="AT171" s="187" t="s">
        <v>137</v>
      </c>
      <c r="AU171" s="187" t="s">
        <v>142</v>
      </c>
      <c r="AY171" s="15" t="s">
        <v>135</v>
      </c>
      <c r="BE171" s="188">
        <f>IF(N171="základná",J171,0)</f>
        <v>0</v>
      </c>
      <c r="BF171" s="188">
        <f>IF(N171="znížená",J171,0)</f>
        <v>16.25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142</v>
      </c>
      <c r="BK171" s="188">
        <f>ROUND(I171*H171,2)</f>
        <v>16.25</v>
      </c>
      <c r="BL171" s="15" t="s">
        <v>197</v>
      </c>
      <c r="BM171" s="187" t="s">
        <v>678</v>
      </c>
    </row>
    <row r="172" s="12" customFormat="1" ht="25.92" customHeight="1">
      <c r="A172" s="12"/>
      <c r="B172" s="163"/>
      <c r="C172" s="12"/>
      <c r="D172" s="164" t="s">
        <v>72</v>
      </c>
      <c r="E172" s="165" t="s">
        <v>299</v>
      </c>
      <c r="F172" s="165" t="s">
        <v>679</v>
      </c>
      <c r="G172" s="12"/>
      <c r="H172" s="12"/>
      <c r="I172" s="12"/>
      <c r="J172" s="166">
        <f>BK172</f>
        <v>6764.3500000000004</v>
      </c>
      <c r="K172" s="12"/>
      <c r="L172" s="163"/>
      <c r="M172" s="167"/>
      <c r="N172" s="168"/>
      <c r="O172" s="168"/>
      <c r="P172" s="169">
        <f>P173+P176+P192</f>
        <v>156.8758752</v>
      </c>
      <c r="Q172" s="168"/>
      <c r="R172" s="169">
        <f>R173+R176+R192</f>
        <v>0.23648404434000001</v>
      </c>
      <c r="S172" s="168"/>
      <c r="T172" s="170">
        <f>T173+T176+T192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4" t="s">
        <v>148</v>
      </c>
      <c r="AT172" s="171" t="s">
        <v>72</v>
      </c>
      <c r="AU172" s="171" t="s">
        <v>73</v>
      </c>
      <c r="AY172" s="164" t="s">
        <v>135</v>
      </c>
      <c r="BK172" s="172">
        <f>BK173+BK176+BK192</f>
        <v>6764.3500000000004</v>
      </c>
    </row>
    <row r="173" s="12" customFormat="1" ht="22.8" customHeight="1">
      <c r="A173" s="12"/>
      <c r="B173" s="163"/>
      <c r="C173" s="12"/>
      <c r="D173" s="164" t="s">
        <v>72</v>
      </c>
      <c r="E173" s="173" t="s">
        <v>680</v>
      </c>
      <c r="F173" s="173" t="s">
        <v>681</v>
      </c>
      <c r="G173" s="12"/>
      <c r="H173" s="12"/>
      <c r="I173" s="12"/>
      <c r="J173" s="174">
        <f>BK173</f>
        <v>49.399999999999999</v>
      </c>
      <c r="K173" s="12"/>
      <c r="L173" s="163"/>
      <c r="M173" s="167"/>
      <c r="N173" s="168"/>
      <c r="O173" s="168"/>
      <c r="P173" s="169">
        <f>SUM(P174:P175)</f>
        <v>4.2825000000000006</v>
      </c>
      <c r="Q173" s="168"/>
      <c r="R173" s="169">
        <f>SUM(R174:R175)</f>
        <v>0</v>
      </c>
      <c r="S173" s="168"/>
      <c r="T173" s="170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4" t="s">
        <v>148</v>
      </c>
      <c r="AT173" s="171" t="s">
        <v>72</v>
      </c>
      <c r="AU173" s="171" t="s">
        <v>81</v>
      </c>
      <c r="AY173" s="164" t="s">
        <v>135</v>
      </c>
      <c r="BK173" s="172">
        <f>SUM(BK174:BK175)</f>
        <v>49.399999999999999</v>
      </c>
    </row>
    <row r="174" s="2" customFormat="1" ht="16.5" customHeight="1">
      <c r="A174" s="28"/>
      <c r="B174" s="175"/>
      <c r="C174" s="176" t="s">
        <v>263</v>
      </c>
      <c r="D174" s="176" t="s">
        <v>137</v>
      </c>
      <c r="E174" s="177" t="s">
        <v>682</v>
      </c>
      <c r="F174" s="178" t="s">
        <v>683</v>
      </c>
      <c r="G174" s="179" t="s">
        <v>261</v>
      </c>
      <c r="H174" s="180">
        <v>50</v>
      </c>
      <c r="I174" s="181">
        <v>0.81999999999999995</v>
      </c>
      <c r="J174" s="181">
        <f>ROUND(I174*H174,2)</f>
        <v>41</v>
      </c>
      <c r="K174" s="182"/>
      <c r="L174" s="29"/>
      <c r="M174" s="183" t="s">
        <v>1</v>
      </c>
      <c r="N174" s="184" t="s">
        <v>39</v>
      </c>
      <c r="O174" s="185">
        <v>0.085650000000000004</v>
      </c>
      <c r="P174" s="185">
        <f>O174*H174</f>
        <v>4.2825000000000006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87" t="s">
        <v>270</v>
      </c>
      <c r="AT174" s="187" t="s">
        <v>137</v>
      </c>
      <c r="AU174" s="187" t="s">
        <v>142</v>
      </c>
      <c r="AY174" s="15" t="s">
        <v>135</v>
      </c>
      <c r="BE174" s="188">
        <f>IF(N174="základná",J174,0)</f>
        <v>0</v>
      </c>
      <c r="BF174" s="188">
        <f>IF(N174="znížená",J174,0)</f>
        <v>41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5" t="s">
        <v>142</v>
      </c>
      <c r="BK174" s="188">
        <f>ROUND(I174*H174,2)</f>
        <v>41</v>
      </c>
      <c r="BL174" s="15" t="s">
        <v>270</v>
      </c>
      <c r="BM174" s="187" t="s">
        <v>684</v>
      </c>
    </row>
    <row r="175" s="2" customFormat="1" ht="16.5" customHeight="1">
      <c r="A175" s="28"/>
      <c r="B175" s="175"/>
      <c r="C175" s="189" t="s">
        <v>267</v>
      </c>
      <c r="D175" s="189" t="s">
        <v>299</v>
      </c>
      <c r="E175" s="190" t="s">
        <v>685</v>
      </c>
      <c r="F175" s="191" t="s">
        <v>686</v>
      </c>
      <c r="G175" s="192" t="s">
        <v>261</v>
      </c>
      <c r="H175" s="193">
        <v>52.5</v>
      </c>
      <c r="I175" s="194">
        <v>0.16</v>
      </c>
      <c r="J175" s="194">
        <f>ROUND(I175*H175,2)</f>
        <v>8.4000000000000004</v>
      </c>
      <c r="K175" s="195"/>
      <c r="L175" s="196"/>
      <c r="M175" s="197" t="s">
        <v>1</v>
      </c>
      <c r="N175" s="198" t="s">
        <v>39</v>
      </c>
      <c r="O175" s="185">
        <v>0</v>
      </c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87" t="s">
        <v>687</v>
      </c>
      <c r="AT175" s="187" t="s">
        <v>299</v>
      </c>
      <c r="AU175" s="187" t="s">
        <v>142</v>
      </c>
      <c r="AY175" s="15" t="s">
        <v>135</v>
      </c>
      <c r="BE175" s="188">
        <f>IF(N175="základná",J175,0)</f>
        <v>0</v>
      </c>
      <c r="BF175" s="188">
        <f>IF(N175="znížená",J175,0)</f>
        <v>8.4000000000000004</v>
      </c>
      <c r="BG175" s="188">
        <f>IF(N175="zákl. prenesená",J175,0)</f>
        <v>0</v>
      </c>
      <c r="BH175" s="188">
        <f>IF(N175="zníž. prenesená",J175,0)</f>
        <v>0</v>
      </c>
      <c r="BI175" s="188">
        <f>IF(N175="nulová",J175,0)</f>
        <v>0</v>
      </c>
      <c r="BJ175" s="15" t="s">
        <v>142</v>
      </c>
      <c r="BK175" s="188">
        <f>ROUND(I175*H175,2)</f>
        <v>8.4000000000000004</v>
      </c>
      <c r="BL175" s="15" t="s">
        <v>687</v>
      </c>
      <c r="BM175" s="187" t="s">
        <v>688</v>
      </c>
    </row>
    <row r="176" s="12" customFormat="1" ht="22.8" customHeight="1">
      <c r="A176" s="12"/>
      <c r="B176" s="163"/>
      <c r="C176" s="12"/>
      <c r="D176" s="164" t="s">
        <v>72</v>
      </c>
      <c r="E176" s="173" t="s">
        <v>689</v>
      </c>
      <c r="F176" s="173" t="s">
        <v>690</v>
      </c>
      <c r="G176" s="12"/>
      <c r="H176" s="12"/>
      <c r="I176" s="12"/>
      <c r="J176" s="174">
        <f>BK176</f>
        <v>6667.9800000000005</v>
      </c>
      <c r="K176" s="12"/>
      <c r="L176" s="163"/>
      <c r="M176" s="167"/>
      <c r="N176" s="168"/>
      <c r="O176" s="168"/>
      <c r="P176" s="169">
        <f>SUM(P177:P191)</f>
        <v>151.3433752</v>
      </c>
      <c r="Q176" s="168"/>
      <c r="R176" s="169">
        <f>SUM(R177:R191)</f>
        <v>0.23648404434000001</v>
      </c>
      <c r="S176" s="168"/>
      <c r="T176" s="170">
        <f>SUM(T177:T191)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4" t="s">
        <v>148</v>
      </c>
      <c r="AT176" s="171" t="s">
        <v>72</v>
      </c>
      <c r="AU176" s="171" t="s">
        <v>81</v>
      </c>
      <c r="AY176" s="164" t="s">
        <v>135</v>
      </c>
      <c r="BK176" s="172">
        <f>SUM(BK177:BK191)</f>
        <v>6667.9800000000005</v>
      </c>
    </row>
    <row r="177" s="2" customFormat="1" ht="16.5" customHeight="1">
      <c r="A177" s="28"/>
      <c r="B177" s="175"/>
      <c r="C177" s="176" t="s">
        <v>275</v>
      </c>
      <c r="D177" s="176" t="s">
        <v>137</v>
      </c>
      <c r="E177" s="177" t="s">
        <v>691</v>
      </c>
      <c r="F177" s="178" t="s">
        <v>692</v>
      </c>
      <c r="G177" s="179" t="s">
        <v>261</v>
      </c>
      <c r="H177" s="180">
        <v>9.4000000000000004</v>
      </c>
      <c r="I177" s="181">
        <v>284</v>
      </c>
      <c r="J177" s="181">
        <f>ROUND(I177*H177,2)</f>
        <v>2669.5999999999999</v>
      </c>
      <c r="K177" s="182"/>
      <c r="L177" s="29"/>
      <c r="M177" s="183" t="s">
        <v>1</v>
      </c>
      <c r="N177" s="184" t="s">
        <v>39</v>
      </c>
      <c r="O177" s="185">
        <v>8.3409999999999993</v>
      </c>
      <c r="P177" s="185">
        <f>O177*H177</f>
        <v>78.4054</v>
      </c>
      <c r="Q177" s="185">
        <v>0.010114750000000001</v>
      </c>
      <c r="R177" s="185">
        <f>Q177*H177</f>
        <v>0.095078650000000015</v>
      </c>
      <c r="S177" s="185">
        <v>0</v>
      </c>
      <c r="T177" s="186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87" t="s">
        <v>270</v>
      </c>
      <c r="AT177" s="187" t="s">
        <v>137</v>
      </c>
      <c r="AU177" s="187" t="s">
        <v>142</v>
      </c>
      <c r="AY177" s="15" t="s">
        <v>135</v>
      </c>
      <c r="BE177" s="188">
        <f>IF(N177="základná",J177,0)</f>
        <v>0</v>
      </c>
      <c r="BF177" s="188">
        <f>IF(N177="znížená",J177,0)</f>
        <v>2669.5999999999999</v>
      </c>
      <c r="BG177" s="188">
        <f>IF(N177="zákl. prenesená",J177,0)</f>
        <v>0</v>
      </c>
      <c r="BH177" s="188">
        <f>IF(N177="zníž. prenesená",J177,0)</f>
        <v>0</v>
      </c>
      <c r="BI177" s="188">
        <f>IF(N177="nulová",J177,0)</f>
        <v>0</v>
      </c>
      <c r="BJ177" s="15" t="s">
        <v>142</v>
      </c>
      <c r="BK177" s="188">
        <f>ROUND(I177*H177,2)</f>
        <v>2669.5999999999999</v>
      </c>
      <c r="BL177" s="15" t="s">
        <v>270</v>
      </c>
      <c r="BM177" s="187" t="s">
        <v>693</v>
      </c>
    </row>
    <row r="178" s="2" customFormat="1" ht="21.75" customHeight="1">
      <c r="A178" s="28"/>
      <c r="B178" s="175"/>
      <c r="C178" s="189" t="s">
        <v>279</v>
      </c>
      <c r="D178" s="189" t="s">
        <v>299</v>
      </c>
      <c r="E178" s="190" t="s">
        <v>694</v>
      </c>
      <c r="F178" s="191" t="s">
        <v>695</v>
      </c>
      <c r="G178" s="192" t="s">
        <v>261</v>
      </c>
      <c r="H178" s="193">
        <v>9.4000000000000004</v>
      </c>
      <c r="I178" s="194">
        <v>6.0599999999999996</v>
      </c>
      <c r="J178" s="194">
        <f>ROUND(I178*H178,2)</f>
        <v>56.960000000000001</v>
      </c>
      <c r="K178" s="195"/>
      <c r="L178" s="196"/>
      <c r="M178" s="197" t="s">
        <v>1</v>
      </c>
      <c r="N178" s="198" t="s">
        <v>39</v>
      </c>
      <c r="O178" s="185">
        <v>0</v>
      </c>
      <c r="P178" s="185">
        <f>O178*H178</f>
        <v>0</v>
      </c>
      <c r="Q178" s="185">
        <v>0.0016900000000000001</v>
      </c>
      <c r="R178" s="185">
        <f>Q178*H178</f>
        <v>0.015886000000000001</v>
      </c>
      <c r="S178" s="185">
        <v>0</v>
      </c>
      <c r="T178" s="186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87" t="s">
        <v>687</v>
      </c>
      <c r="AT178" s="187" t="s">
        <v>299</v>
      </c>
      <c r="AU178" s="187" t="s">
        <v>142</v>
      </c>
      <c r="AY178" s="15" t="s">
        <v>135</v>
      </c>
      <c r="BE178" s="188">
        <f>IF(N178="základná",J178,0)</f>
        <v>0</v>
      </c>
      <c r="BF178" s="188">
        <f>IF(N178="znížená",J178,0)</f>
        <v>56.960000000000001</v>
      </c>
      <c r="BG178" s="188">
        <f>IF(N178="zákl. prenesená",J178,0)</f>
        <v>0</v>
      </c>
      <c r="BH178" s="188">
        <f>IF(N178="zníž. prenesená",J178,0)</f>
        <v>0</v>
      </c>
      <c r="BI178" s="188">
        <f>IF(N178="nulová",J178,0)</f>
        <v>0</v>
      </c>
      <c r="BJ178" s="15" t="s">
        <v>142</v>
      </c>
      <c r="BK178" s="188">
        <f>ROUND(I178*H178,2)</f>
        <v>56.960000000000001</v>
      </c>
      <c r="BL178" s="15" t="s">
        <v>687</v>
      </c>
      <c r="BM178" s="187" t="s">
        <v>696</v>
      </c>
    </row>
    <row r="179" s="2" customFormat="1" ht="16.5" customHeight="1">
      <c r="A179" s="28"/>
      <c r="B179" s="175"/>
      <c r="C179" s="176" t="s">
        <v>213</v>
      </c>
      <c r="D179" s="176" t="s">
        <v>137</v>
      </c>
      <c r="E179" s="177" t="s">
        <v>697</v>
      </c>
      <c r="F179" s="178" t="s">
        <v>698</v>
      </c>
      <c r="G179" s="179" t="s">
        <v>261</v>
      </c>
      <c r="H179" s="180">
        <v>9.6600000000000001</v>
      </c>
      <c r="I179" s="181">
        <v>158.93000000000001</v>
      </c>
      <c r="J179" s="181">
        <f>ROUND(I179*H179,2)</f>
        <v>1535.26</v>
      </c>
      <c r="K179" s="182"/>
      <c r="L179" s="29"/>
      <c r="M179" s="183" t="s">
        <v>1</v>
      </c>
      <c r="N179" s="184" t="s">
        <v>39</v>
      </c>
      <c r="O179" s="185">
        <v>5.9887199999999998</v>
      </c>
      <c r="P179" s="185">
        <f>O179*H179</f>
        <v>57.851035199999998</v>
      </c>
      <c r="Q179" s="185">
        <v>0.010461899</v>
      </c>
      <c r="R179" s="185">
        <f>Q179*H179</f>
        <v>0.10106194434</v>
      </c>
      <c r="S179" s="185">
        <v>0</v>
      </c>
      <c r="T179" s="186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87" t="s">
        <v>270</v>
      </c>
      <c r="AT179" s="187" t="s">
        <v>137</v>
      </c>
      <c r="AU179" s="187" t="s">
        <v>142</v>
      </c>
      <c r="AY179" s="15" t="s">
        <v>135</v>
      </c>
      <c r="BE179" s="188">
        <f>IF(N179="základná",J179,0)</f>
        <v>0</v>
      </c>
      <c r="BF179" s="188">
        <f>IF(N179="znížená",J179,0)</f>
        <v>1535.26</v>
      </c>
      <c r="BG179" s="188">
        <f>IF(N179="zákl. prenesená",J179,0)</f>
        <v>0</v>
      </c>
      <c r="BH179" s="188">
        <f>IF(N179="zníž. prenesená",J179,0)</f>
        <v>0</v>
      </c>
      <c r="BI179" s="188">
        <f>IF(N179="nulová",J179,0)</f>
        <v>0</v>
      </c>
      <c r="BJ179" s="15" t="s">
        <v>142</v>
      </c>
      <c r="BK179" s="188">
        <f>ROUND(I179*H179,2)</f>
        <v>1535.26</v>
      </c>
      <c r="BL179" s="15" t="s">
        <v>270</v>
      </c>
      <c r="BM179" s="187" t="s">
        <v>699</v>
      </c>
    </row>
    <row r="180" s="2" customFormat="1" ht="21.75" customHeight="1">
      <c r="A180" s="28"/>
      <c r="B180" s="175"/>
      <c r="C180" s="189" t="s">
        <v>286</v>
      </c>
      <c r="D180" s="189" t="s">
        <v>299</v>
      </c>
      <c r="E180" s="190" t="s">
        <v>700</v>
      </c>
      <c r="F180" s="191" t="s">
        <v>701</v>
      </c>
      <c r="G180" s="192" t="s">
        <v>261</v>
      </c>
      <c r="H180" s="193">
        <v>9.6600000000000001</v>
      </c>
      <c r="I180" s="194">
        <v>8.7400000000000002</v>
      </c>
      <c r="J180" s="194">
        <f>ROUND(I180*H180,2)</f>
        <v>84.430000000000007</v>
      </c>
      <c r="K180" s="195"/>
      <c r="L180" s="196"/>
      <c r="M180" s="197" t="s">
        <v>1</v>
      </c>
      <c r="N180" s="198" t="s">
        <v>39</v>
      </c>
      <c r="O180" s="185">
        <v>0</v>
      </c>
      <c r="P180" s="185">
        <f>O180*H180</f>
        <v>0</v>
      </c>
      <c r="Q180" s="185">
        <v>0.0025000000000000001</v>
      </c>
      <c r="R180" s="185">
        <f>Q180*H180</f>
        <v>0.024150000000000001</v>
      </c>
      <c r="S180" s="185">
        <v>0</v>
      </c>
      <c r="T180" s="186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87" t="s">
        <v>702</v>
      </c>
      <c r="AT180" s="187" t="s">
        <v>299</v>
      </c>
      <c r="AU180" s="187" t="s">
        <v>142</v>
      </c>
      <c r="AY180" s="15" t="s">
        <v>135</v>
      </c>
      <c r="BE180" s="188">
        <f>IF(N180="základná",J180,0)</f>
        <v>0</v>
      </c>
      <c r="BF180" s="188">
        <f>IF(N180="znížená",J180,0)</f>
        <v>84.430000000000007</v>
      </c>
      <c r="BG180" s="188">
        <f>IF(N180="zákl. prenesená",J180,0)</f>
        <v>0</v>
      </c>
      <c r="BH180" s="188">
        <f>IF(N180="zníž. prenesená",J180,0)</f>
        <v>0</v>
      </c>
      <c r="BI180" s="188">
        <f>IF(N180="nulová",J180,0)</f>
        <v>0</v>
      </c>
      <c r="BJ180" s="15" t="s">
        <v>142</v>
      </c>
      <c r="BK180" s="188">
        <f>ROUND(I180*H180,2)</f>
        <v>84.430000000000007</v>
      </c>
      <c r="BL180" s="15" t="s">
        <v>270</v>
      </c>
      <c r="BM180" s="187" t="s">
        <v>703</v>
      </c>
    </row>
    <row r="181" s="2" customFormat="1" ht="16.5" customHeight="1">
      <c r="A181" s="28"/>
      <c r="B181" s="175"/>
      <c r="C181" s="176" t="s">
        <v>290</v>
      </c>
      <c r="D181" s="176" t="s">
        <v>137</v>
      </c>
      <c r="E181" s="177" t="s">
        <v>704</v>
      </c>
      <c r="F181" s="178" t="s">
        <v>705</v>
      </c>
      <c r="G181" s="179" t="s">
        <v>500</v>
      </c>
      <c r="H181" s="180">
        <v>3</v>
      </c>
      <c r="I181" s="181">
        <v>7.6299999999999999</v>
      </c>
      <c r="J181" s="181">
        <f>ROUND(I181*H181,2)</f>
        <v>22.890000000000001</v>
      </c>
      <c r="K181" s="182"/>
      <c r="L181" s="29"/>
      <c r="M181" s="183" t="s">
        <v>1</v>
      </c>
      <c r="N181" s="184" t="s">
        <v>39</v>
      </c>
      <c r="O181" s="185">
        <v>0.59482000000000002</v>
      </c>
      <c r="P181" s="185">
        <f>O181*H181</f>
        <v>1.7844600000000002</v>
      </c>
      <c r="Q181" s="185">
        <v>0</v>
      </c>
      <c r="R181" s="185">
        <f>Q181*H181</f>
        <v>0</v>
      </c>
      <c r="S181" s="185">
        <v>0</v>
      </c>
      <c r="T181" s="186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87" t="s">
        <v>270</v>
      </c>
      <c r="AT181" s="187" t="s">
        <v>137</v>
      </c>
      <c r="AU181" s="187" t="s">
        <v>142</v>
      </c>
      <c r="AY181" s="15" t="s">
        <v>135</v>
      </c>
      <c r="BE181" s="188">
        <f>IF(N181="základná",J181,0)</f>
        <v>0</v>
      </c>
      <c r="BF181" s="188">
        <f>IF(N181="znížená",J181,0)</f>
        <v>22.890000000000001</v>
      </c>
      <c r="BG181" s="188">
        <f>IF(N181="zákl. prenesená",J181,0)</f>
        <v>0</v>
      </c>
      <c r="BH181" s="188">
        <f>IF(N181="zníž. prenesená",J181,0)</f>
        <v>0</v>
      </c>
      <c r="BI181" s="188">
        <f>IF(N181="nulová",J181,0)</f>
        <v>0</v>
      </c>
      <c r="BJ181" s="15" t="s">
        <v>142</v>
      </c>
      <c r="BK181" s="188">
        <f>ROUND(I181*H181,2)</f>
        <v>22.890000000000001</v>
      </c>
      <c r="BL181" s="15" t="s">
        <v>270</v>
      </c>
      <c r="BM181" s="187" t="s">
        <v>706</v>
      </c>
    </row>
    <row r="182" s="2" customFormat="1" ht="21.75" customHeight="1">
      <c r="A182" s="28"/>
      <c r="B182" s="175"/>
      <c r="C182" s="176" t="s">
        <v>295</v>
      </c>
      <c r="D182" s="176" t="s">
        <v>137</v>
      </c>
      <c r="E182" s="177" t="s">
        <v>707</v>
      </c>
      <c r="F182" s="178" t="s">
        <v>708</v>
      </c>
      <c r="G182" s="179" t="s">
        <v>261</v>
      </c>
      <c r="H182" s="180">
        <v>55</v>
      </c>
      <c r="I182" s="181">
        <v>3.1899999999999999</v>
      </c>
      <c r="J182" s="181">
        <f>ROUND(I182*H182,2)</f>
        <v>175.44999999999999</v>
      </c>
      <c r="K182" s="182"/>
      <c r="L182" s="29"/>
      <c r="M182" s="183" t="s">
        <v>1</v>
      </c>
      <c r="N182" s="184" t="s">
        <v>39</v>
      </c>
      <c r="O182" s="185">
        <v>0.154</v>
      </c>
      <c r="P182" s="185">
        <f>O182*H182</f>
        <v>8.4700000000000006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87" t="s">
        <v>270</v>
      </c>
      <c r="AT182" s="187" t="s">
        <v>137</v>
      </c>
      <c r="AU182" s="187" t="s">
        <v>142</v>
      </c>
      <c r="AY182" s="15" t="s">
        <v>135</v>
      </c>
      <c r="BE182" s="188">
        <f>IF(N182="základná",J182,0)</f>
        <v>0</v>
      </c>
      <c r="BF182" s="188">
        <f>IF(N182="znížená",J182,0)</f>
        <v>175.44999999999999</v>
      </c>
      <c r="BG182" s="188">
        <f>IF(N182="zákl. prenesená",J182,0)</f>
        <v>0</v>
      </c>
      <c r="BH182" s="188">
        <f>IF(N182="zníž. prenesená",J182,0)</f>
        <v>0</v>
      </c>
      <c r="BI182" s="188">
        <f>IF(N182="nulová",J182,0)</f>
        <v>0</v>
      </c>
      <c r="BJ182" s="15" t="s">
        <v>142</v>
      </c>
      <c r="BK182" s="188">
        <f>ROUND(I182*H182,2)</f>
        <v>175.44999999999999</v>
      </c>
      <c r="BL182" s="15" t="s">
        <v>270</v>
      </c>
      <c r="BM182" s="187" t="s">
        <v>709</v>
      </c>
    </row>
    <row r="183" s="2" customFormat="1" ht="16.5" customHeight="1">
      <c r="A183" s="28"/>
      <c r="B183" s="175"/>
      <c r="C183" s="176" t="s">
        <v>220</v>
      </c>
      <c r="D183" s="176" t="s">
        <v>137</v>
      </c>
      <c r="E183" s="177" t="s">
        <v>710</v>
      </c>
      <c r="F183" s="178" t="s">
        <v>711</v>
      </c>
      <c r="G183" s="179" t="s">
        <v>261</v>
      </c>
      <c r="H183" s="180">
        <v>50</v>
      </c>
      <c r="I183" s="181">
        <v>0.29999999999999999</v>
      </c>
      <c r="J183" s="181">
        <f>ROUND(I183*H183,2)</f>
        <v>15</v>
      </c>
      <c r="K183" s="182"/>
      <c r="L183" s="29"/>
      <c r="M183" s="183" t="s">
        <v>1</v>
      </c>
      <c r="N183" s="184" t="s">
        <v>39</v>
      </c>
      <c r="O183" s="185">
        <v>0.011010000000000001</v>
      </c>
      <c r="P183" s="185">
        <f>O183*H183</f>
        <v>0.55049999999999999</v>
      </c>
      <c r="Q183" s="185">
        <v>0</v>
      </c>
      <c r="R183" s="185">
        <f>Q183*H183</f>
        <v>0</v>
      </c>
      <c r="S183" s="185">
        <v>0</v>
      </c>
      <c r="T183" s="186">
        <f>S183*H183</f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87" t="s">
        <v>270</v>
      </c>
      <c r="AT183" s="187" t="s">
        <v>137</v>
      </c>
      <c r="AU183" s="187" t="s">
        <v>142</v>
      </c>
      <c r="AY183" s="15" t="s">
        <v>135</v>
      </c>
      <c r="BE183" s="188">
        <f>IF(N183="základná",J183,0)</f>
        <v>0</v>
      </c>
      <c r="BF183" s="188">
        <f>IF(N183="znížená",J183,0)</f>
        <v>15</v>
      </c>
      <c r="BG183" s="188">
        <f>IF(N183="zákl. prenesená",J183,0)</f>
        <v>0</v>
      </c>
      <c r="BH183" s="188">
        <f>IF(N183="zníž. prenesená",J183,0)</f>
        <v>0</v>
      </c>
      <c r="BI183" s="188">
        <f>IF(N183="nulová",J183,0)</f>
        <v>0</v>
      </c>
      <c r="BJ183" s="15" t="s">
        <v>142</v>
      </c>
      <c r="BK183" s="188">
        <f>ROUND(I183*H183,2)</f>
        <v>15</v>
      </c>
      <c r="BL183" s="15" t="s">
        <v>270</v>
      </c>
      <c r="BM183" s="187" t="s">
        <v>712</v>
      </c>
    </row>
    <row r="184" s="2" customFormat="1" ht="24.15" customHeight="1">
      <c r="A184" s="28"/>
      <c r="B184" s="175"/>
      <c r="C184" s="176" t="s">
        <v>303</v>
      </c>
      <c r="D184" s="176" t="s">
        <v>137</v>
      </c>
      <c r="E184" s="177" t="s">
        <v>713</v>
      </c>
      <c r="F184" s="178" t="s">
        <v>714</v>
      </c>
      <c r="G184" s="179" t="s">
        <v>715</v>
      </c>
      <c r="H184" s="180">
        <v>1</v>
      </c>
      <c r="I184" s="181">
        <v>102.26000000000001</v>
      </c>
      <c r="J184" s="181">
        <f>ROUND(I184*H184,2)</f>
        <v>102.26000000000001</v>
      </c>
      <c r="K184" s="182"/>
      <c r="L184" s="29"/>
      <c r="M184" s="183" t="s">
        <v>1</v>
      </c>
      <c r="N184" s="184" t="s">
        <v>39</v>
      </c>
      <c r="O184" s="185">
        <v>4.2364300000000004</v>
      </c>
      <c r="P184" s="185">
        <f>O184*H184</f>
        <v>4.2364300000000004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87" t="s">
        <v>270</v>
      </c>
      <c r="AT184" s="187" t="s">
        <v>137</v>
      </c>
      <c r="AU184" s="187" t="s">
        <v>142</v>
      </c>
      <c r="AY184" s="15" t="s">
        <v>135</v>
      </c>
      <c r="BE184" s="188">
        <f>IF(N184="základná",J184,0)</f>
        <v>0</v>
      </c>
      <c r="BF184" s="188">
        <f>IF(N184="znížená",J184,0)</f>
        <v>102.26000000000001</v>
      </c>
      <c r="BG184" s="188">
        <f>IF(N184="zákl. prenesená",J184,0)</f>
        <v>0</v>
      </c>
      <c r="BH184" s="188">
        <f>IF(N184="zníž. prenesená",J184,0)</f>
        <v>0</v>
      </c>
      <c r="BI184" s="188">
        <f>IF(N184="nulová",J184,0)</f>
        <v>0</v>
      </c>
      <c r="BJ184" s="15" t="s">
        <v>142</v>
      </c>
      <c r="BK184" s="188">
        <f>ROUND(I184*H184,2)</f>
        <v>102.26000000000001</v>
      </c>
      <c r="BL184" s="15" t="s">
        <v>270</v>
      </c>
      <c r="BM184" s="187" t="s">
        <v>716</v>
      </c>
    </row>
    <row r="185" s="2" customFormat="1" ht="21.75" customHeight="1">
      <c r="A185" s="28"/>
      <c r="B185" s="175"/>
      <c r="C185" s="176" t="s">
        <v>224</v>
      </c>
      <c r="D185" s="176" t="s">
        <v>137</v>
      </c>
      <c r="E185" s="177" t="s">
        <v>717</v>
      </c>
      <c r="F185" s="178" t="s">
        <v>718</v>
      </c>
      <c r="G185" s="179" t="s">
        <v>261</v>
      </c>
      <c r="H185" s="180">
        <v>5</v>
      </c>
      <c r="I185" s="181">
        <v>0.34999999999999998</v>
      </c>
      <c r="J185" s="181">
        <f>ROUND(I185*H185,2)</f>
        <v>1.75</v>
      </c>
      <c r="K185" s="182"/>
      <c r="L185" s="29"/>
      <c r="M185" s="183" t="s">
        <v>1</v>
      </c>
      <c r="N185" s="184" t="s">
        <v>39</v>
      </c>
      <c r="O185" s="185">
        <v>0.00911</v>
      </c>
      <c r="P185" s="185">
        <f>O185*H185</f>
        <v>0.04555</v>
      </c>
      <c r="Q185" s="185">
        <v>6.1489999999999996E-05</v>
      </c>
      <c r="R185" s="185">
        <f>Q185*H185</f>
        <v>0.00030744999999999997</v>
      </c>
      <c r="S185" s="185">
        <v>0</v>
      </c>
      <c r="T185" s="186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87" t="s">
        <v>270</v>
      </c>
      <c r="AT185" s="187" t="s">
        <v>137</v>
      </c>
      <c r="AU185" s="187" t="s">
        <v>142</v>
      </c>
      <c r="AY185" s="15" t="s">
        <v>135</v>
      </c>
      <c r="BE185" s="188">
        <f>IF(N185="základná",J185,0)</f>
        <v>0</v>
      </c>
      <c r="BF185" s="188">
        <f>IF(N185="znížená",J185,0)</f>
        <v>1.75</v>
      </c>
      <c r="BG185" s="188">
        <f>IF(N185="zákl. prenesená",J185,0)</f>
        <v>0</v>
      </c>
      <c r="BH185" s="188">
        <f>IF(N185="zníž. prenesená",J185,0)</f>
        <v>0</v>
      </c>
      <c r="BI185" s="188">
        <f>IF(N185="nulová",J185,0)</f>
        <v>0</v>
      </c>
      <c r="BJ185" s="15" t="s">
        <v>142</v>
      </c>
      <c r="BK185" s="188">
        <f>ROUND(I185*H185,2)</f>
        <v>1.75</v>
      </c>
      <c r="BL185" s="15" t="s">
        <v>270</v>
      </c>
      <c r="BM185" s="187" t="s">
        <v>719</v>
      </c>
    </row>
    <row r="186" s="2" customFormat="1" ht="16.5" customHeight="1">
      <c r="A186" s="28"/>
      <c r="B186" s="175"/>
      <c r="C186" s="189" t="s">
        <v>310</v>
      </c>
      <c r="D186" s="189" t="s">
        <v>299</v>
      </c>
      <c r="E186" s="190" t="s">
        <v>720</v>
      </c>
      <c r="F186" s="191" t="s">
        <v>721</v>
      </c>
      <c r="G186" s="192" t="s">
        <v>500</v>
      </c>
      <c r="H186" s="193">
        <v>6</v>
      </c>
      <c r="I186" s="194">
        <v>64.730000000000004</v>
      </c>
      <c r="J186" s="194">
        <f>ROUND(I186*H186,2)</f>
        <v>388.38</v>
      </c>
      <c r="K186" s="195"/>
      <c r="L186" s="196"/>
      <c r="M186" s="197" t="s">
        <v>1</v>
      </c>
      <c r="N186" s="198" t="s">
        <v>39</v>
      </c>
      <c r="O186" s="185">
        <v>0</v>
      </c>
      <c r="P186" s="185">
        <f>O186*H186</f>
        <v>0</v>
      </c>
      <c r="Q186" s="185">
        <v>0</v>
      </c>
      <c r="R186" s="185">
        <f>Q186*H186</f>
        <v>0</v>
      </c>
      <c r="S186" s="185">
        <v>0</v>
      </c>
      <c r="T186" s="186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87" t="s">
        <v>687</v>
      </c>
      <c r="AT186" s="187" t="s">
        <v>299</v>
      </c>
      <c r="AU186" s="187" t="s">
        <v>142</v>
      </c>
      <c r="AY186" s="15" t="s">
        <v>135</v>
      </c>
      <c r="BE186" s="188">
        <f>IF(N186="základná",J186,0)</f>
        <v>0</v>
      </c>
      <c r="BF186" s="188">
        <f>IF(N186="znížená",J186,0)</f>
        <v>388.38</v>
      </c>
      <c r="BG186" s="188">
        <f>IF(N186="zákl. prenesená",J186,0)</f>
        <v>0</v>
      </c>
      <c r="BH186" s="188">
        <f>IF(N186="zníž. prenesená",J186,0)</f>
        <v>0</v>
      </c>
      <c r="BI186" s="188">
        <f>IF(N186="nulová",J186,0)</f>
        <v>0</v>
      </c>
      <c r="BJ186" s="15" t="s">
        <v>142</v>
      </c>
      <c r="BK186" s="188">
        <f>ROUND(I186*H186,2)</f>
        <v>388.38</v>
      </c>
      <c r="BL186" s="15" t="s">
        <v>687</v>
      </c>
      <c r="BM186" s="187" t="s">
        <v>722</v>
      </c>
    </row>
    <row r="187" s="2" customFormat="1" ht="16.5" customHeight="1">
      <c r="A187" s="28"/>
      <c r="B187" s="175"/>
      <c r="C187" s="189" t="s">
        <v>228</v>
      </c>
      <c r="D187" s="189" t="s">
        <v>299</v>
      </c>
      <c r="E187" s="190" t="s">
        <v>723</v>
      </c>
      <c r="F187" s="191" t="s">
        <v>724</v>
      </c>
      <c r="G187" s="192" t="s">
        <v>500</v>
      </c>
      <c r="H187" s="193">
        <v>12</v>
      </c>
      <c r="I187" s="194">
        <v>8.3000000000000007</v>
      </c>
      <c r="J187" s="194">
        <f>ROUND(I187*H187,2)</f>
        <v>99.599999999999994</v>
      </c>
      <c r="K187" s="195"/>
      <c r="L187" s="196"/>
      <c r="M187" s="197" t="s">
        <v>1</v>
      </c>
      <c r="N187" s="198" t="s">
        <v>39</v>
      </c>
      <c r="O187" s="185">
        <v>0</v>
      </c>
      <c r="P187" s="185">
        <f>O187*H187</f>
        <v>0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87" t="s">
        <v>687</v>
      </c>
      <c r="AT187" s="187" t="s">
        <v>299</v>
      </c>
      <c r="AU187" s="187" t="s">
        <v>142</v>
      </c>
      <c r="AY187" s="15" t="s">
        <v>135</v>
      </c>
      <c r="BE187" s="188">
        <f>IF(N187="základná",J187,0)</f>
        <v>0</v>
      </c>
      <c r="BF187" s="188">
        <f>IF(N187="znížená",J187,0)</f>
        <v>99.599999999999994</v>
      </c>
      <c r="BG187" s="188">
        <f>IF(N187="zákl. prenesená",J187,0)</f>
        <v>0</v>
      </c>
      <c r="BH187" s="188">
        <f>IF(N187="zníž. prenesená",J187,0)</f>
        <v>0</v>
      </c>
      <c r="BI187" s="188">
        <f>IF(N187="nulová",J187,0)</f>
        <v>0</v>
      </c>
      <c r="BJ187" s="15" t="s">
        <v>142</v>
      </c>
      <c r="BK187" s="188">
        <f>ROUND(I187*H187,2)</f>
        <v>99.599999999999994</v>
      </c>
      <c r="BL187" s="15" t="s">
        <v>687</v>
      </c>
      <c r="BM187" s="187" t="s">
        <v>725</v>
      </c>
    </row>
    <row r="188" s="2" customFormat="1" ht="16.5" customHeight="1">
      <c r="A188" s="28"/>
      <c r="B188" s="175"/>
      <c r="C188" s="189" t="s">
        <v>319</v>
      </c>
      <c r="D188" s="189" t="s">
        <v>299</v>
      </c>
      <c r="E188" s="190" t="s">
        <v>726</v>
      </c>
      <c r="F188" s="191" t="s">
        <v>727</v>
      </c>
      <c r="G188" s="192" t="s">
        <v>500</v>
      </c>
      <c r="H188" s="193">
        <v>8</v>
      </c>
      <c r="I188" s="194">
        <v>8.3000000000000007</v>
      </c>
      <c r="J188" s="194">
        <f>ROUND(I188*H188,2)</f>
        <v>66.400000000000006</v>
      </c>
      <c r="K188" s="195"/>
      <c r="L188" s="196"/>
      <c r="M188" s="197" t="s">
        <v>1</v>
      </c>
      <c r="N188" s="198" t="s">
        <v>39</v>
      </c>
      <c r="O188" s="185">
        <v>0</v>
      </c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87" t="s">
        <v>687</v>
      </c>
      <c r="AT188" s="187" t="s">
        <v>299</v>
      </c>
      <c r="AU188" s="187" t="s">
        <v>142</v>
      </c>
      <c r="AY188" s="15" t="s">
        <v>135</v>
      </c>
      <c r="BE188" s="188">
        <f>IF(N188="základná",J188,0)</f>
        <v>0</v>
      </c>
      <c r="BF188" s="188">
        <f>IF(N188="znížená",J188,0)</f>
        <v>66.400000000000006</v>
      </c>
      <c r="BG188" s="188">
        <f>IF(N188="zákl. prenesená",J188,0)</f>
        <v>0</v>
      </c>
      <c r="BH188" s="188">
        <f>IF(N188="zníž. prenesená",J188,0)</f>
        <v>0</v>
      </c>
      <c r="BI188" s="188">
        <f>IF(N188="nulová",J188,0)</f>
        <v>0</v>
      </c>
      <c r="BJ188" s="15" t="s">
        <v>142</v>
      </c>
      <c r="BK188" s="188">
        <f>ROUND(I188*H188,2)</f>
        <v>66.400000000000006</v>
      </c>
      <c r="BL188" s="15" t="s">
        <v>687</v>
      </c>
      <c r="BM188" s="187" t="s">
        <v>728</v>
      </c>
    </row>
    <row r="189" s="2" customFormat="1" ht="16.5" customHeight="1">
      <c r="A189" s="28"/>
      <c r="B189" s="175"/>
      <c r="C189" s="176" t="s">
        <v>327</v>
      </c>
      <c r="D189" s="176" t="s">
        <v>137</v>
      </c>
      <c r="E189" s="177" t="s">
        <v>726</v>
      </c>
      <c r="F189" s="178" t="s">
        <v>729</v>
      </c>
      <c r="G189" s="179" t="s">
        <v>730</v>
      </c>
      <c r="H189" s="180">
        <v>1</v>
      </c>
      <c r="I189" s="181">
        <v>300</v>
      </c>
      <c r="J189" s="181">
        <f>ROUND(I189*H189,2)</f>
        <v>300</v>
      </c>
      <c r="K189" s="182"/>
      <c r="L189" s="29"/>
      <c r="M189" s="183" t="s">
        <v>1</v>
      </c>
      <c r="N189" s="184" t="s">
        <v>39</v>
      </c>
      <c r="O189" s="185">
        <v>0</v>
      </c>
      <c r="P189" s="185">
        <f>O189*H189</f>
        <v>0</v>
      </c>
      <c r="Q189" s="185">
        <v>0</v>
      </c>
      <c r="R189" s="185">
        <f>Q189*H189</f>
        <v>0</v>
      </c>
      <c r="S189" s="185">
        <v>0</v>
      </c>
      <c r="T189" s="186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87" t="s">
        <v>141</v>
      </c>
      <c r="AT189" s="187" t="s">
        <v>137</v>
      </c>
      <c r="AU189" s="187" t="s">
        <v>142</v>
      </c>
      <c r="AY189" s="15" t="s">
        <v>135</v>
      </c>
      <c r="BE189" s="188">
        <f>IF(N189="základná",J189,0)</f>
        <v>0</v>
      </c>
      <c r="BF189" s="188">
        <f>IF(N189="znížená",J189,0)</f>
        <v>300</v>
      </c>
      <c r="BG189" s="188">
        <f>IF(N189="zákl. prenesená",J189,0)</f>
        <v>0</v>
      </c>
      <c r="BH189" s="188">
        <f>IF(N189="zníž. prenesená",J189,0)</f>
        <v>0</v>
      </c>
      <c r="BI189" s="188">
        <f>IF(N189="nulová",J189,0)</f>
        <v>0</v>
      </c>
      <c r="BJ189" s="15" t="s">
        <v>142</v>
      </c>
      <c r="BK189" s="188">
        <f>ROUND(I189*H189,2)</f>
        <v>300</v>
      </c>
      <c r="BL189" s="15" t="s">
        <v>141</v>
      </c>
      <c r="BM189" s="187" t="s">
        <v>731</v>
      </c>
    </row>
    <row r="190" s="2" customFormat="1" ht="16.5" customHeight="1">
      <c r="A190" s="28"/>
      <c r="B190" s="175"/>
      <c r="C190" s="176" t="s">
        <v>331</v>
      </c>
      <c r="D190" s="176" t="s">
        <v>137</v>
      </c>
      <c r="E190" s="177" t="s">
        <v>732</v>
      </c>
      <c r="F190" s="178" t="s">
        <v>733</v>
      </c>
      <c r="G190" s="179" t="s">
        <v>730</v>
      </c>
      <c r="H190" s="180">
        <v>1</v>
      </c>
      <c r="I190" s="181">
        <v>350</v>
      </c>
      <c r="J190" s="181">
        <f>ROUND(I190*H190,2)</f>
        <v>350</v>
      </c>
      <c r="K190" s="182"/>
      <c r="L190" s="29"/>
      <c r="M190" s="183" t="s">
        <v>1</v>
      </c>
      <c r="N190" s="184" t="s">
        <v>39</v>
      </c>
      <c r="O190" s="185">
        <v>0</v>
      </c>
      <c r="P190" s="185">
        <f>O190*H190</f>
        <v>0</v>
      </c>
      <c r="Q190" s="185">
        <v>0</v>
      </c>
      <c r="R190" s="185">
        <f>Q190*H190</f>
        <v>0</v>
      </c>
      <c r="S190" s="185">
        <v>0</v>
      </c>
      <c r="T190" s="186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87" t="s">
        <v>141</v>
      </c>
      <c r="AT190" s="187" t="s">
        <v>137</v>
      </c>
      <c r="AU190" s="187" t="s">
        <v>142</v>
      </c>
      <c r="AY190" s="15" t="s">
        <v>135</v>
      </c>
      <c r="BE190" s="188">
        <f>IF(N190="základná",J190,0)</f>
        <v>0</v>
      </c>
      <c r="BF190" s="188">
        <f>IF(N190="znížená",J190,0)</f>
        <v>350</v>
      </c>
      <c r="BG190" s="188">
        <f>IF(N190="zákl. prenesená",J190,0)</f>
        <v>0</v>
      </c>
      <c r="BH190" s="188">
        <f>IF(N190="zníž. prenesená",J190,0)</f>
        <v>0</v>
      </c>
      <c r="BI190" s="188">
        <f>IF(N190="nulová",J190,0)</f>
        <v>0</v>
      </c>
      <c r="BJ190" s="15" t="s">
        <v>142</v>
      </c>
      <c r="BK190" s="188">
        <f>ROUND(I190*H190,2)</f>
        <v>350</v>
      </c>
      <c r="BL190" s="15" t="s">
        <v>141</v>
      </c>
      <c r="BM190" s="187" t="s">
        <v>734</v>
      </c>
    </row>
    <row r="191" s="2" customFormat="1" ht="21.75" customHeight="1">
      <c r="A191" s="28"/>
      <c r="B191" s="175"/>
      <c r="C191" s="176" t="s">
        <v>335</v>
      </c>
      <c r="D191" s="176" t="s">
        <v>137</v>
      </c>
      <c r="E191" s="177" t="s">
        <v>735</v>
      </c>
      <c r="F191" s="178" t="s">
        <v>736</v>
      </c>
      <c r="G191" s="179" t="s">
        <v>737</v>
      </c>
      <c r="H191" s="180">
        <v>16</v>
      </c>
      <c r="I191" s="181">
        <v>50</v>
      </c>
      <c r="J191" s="181">
        <f>ROUND(I191*H191,2)</f>
        <v>800</v>
      </c>
      <c r="K191" s="182"/>
      <c r="L191" s="29"/>
      <c r="M191" s="183" t="s">
        <v>1</v>
      </c>
      <c r="N191" s="184" t="s">
        <v>39</v>
      </c>
      <c r="O191" s="185">
        <v>0</v>
      </c>
      <c r="P191" s="185">
        <f>O191*H191</f>
        <v>0</v>
      </c>
      <c r="Q191" s="185">
        <v>0</v>
      </c>
      <c r="R191" s="185">
        <f>Q191*H191</f>
        <v>0</v>
      </c>
      <c r="S191" s="185">
        <v>0</v>
      </c>
      <c r="T191" s="186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87" t="s">
        <v>141</v>
      </c>
      <c r="AT191" s="187" t="s">
        <v>137</v>
      </c>
      <c r="AU191" s="187" t="s">
        <v>142</v>
      </c>
      <c r="AY191" s="15" t="s">
        <v>135</v>
      </c>
      <c r="BE191" s="188">
        <f>IF(N191="základná",J191,0)</f>
        <v>0</v>
      </c>
      <c r="BF191" s="188">
        <f>IF(N191="znížená",J191,0)</f>
        <v>800</v>
      </c>
      <c r="BG191" s="188">
        <f>IF(N191="zákl. prenesená",J191,0)</f>
        <v>0</v>
      </c>
      <c r="BH191" s="188">
        <f>IF(N191="zníž. prenesená",J191,0)</f>
        <v>0</v>
      </c>
      <c r="BI191" s="188">
        <f>IF(N191="nulová",J191,0)</f>
        <v>0</v>
      </c>
      <c r="BJ191" s="15" t="s">
        <v>142</v>
      </c>
      <c r="BK191" s="188">
        <f>ROUND(I191*H191,2)</f>
        <v>800</v>
      </c>
      <c r="BL191" s="15" t="s">
        <v>141</v>
      </c>
      <c r="BM191" s="187" t="s">
        <v>738</v>
      </c>
    </row>
    <row r="192" s="12" customFormat="1" ht="22.8" customHeight="1">
      <c r="A192" s="12"/>
      <c r="B192" s="163"/>
      <c r="C192" s="12"/>
      <c r="D192" s="164" t="s">
        <v>72</v>
      </c>
      <c r="E192" s="173" t="s">
        <v>739</v>
      </c>
      <c r="F192" s="173" t="s">
        <v>740</v>
      </c>
      <c r="G192" s="12"/>
      <c r="H192" s="12"/>
      <c r="I192" s="12"/>
      <c r="J192" s="174">
        <f>BK192</f>
        <v>46.969999999999999</v>
      </c>
      <c r="K192" s="12"/>
      <c r="L192" s="163"/>
      <c r="M192" s="167"/>
      <c r="N192" s="168"/>
      <c r="O192" s="168"/>
      <c r="P192" s="169">
        <f>SUM(P193:P195)</f>
        <v>1.25</v>
      </c>
      <c r="Q192" s="168"/>
      <c r="R192" s="169">
        <f>SUM(R193:R195)</f>
        <v>0</v>
      </c>
      <c r="S192" s="168"/>
      <c r="T192" s="170">
        <f>SUM(T193:T195)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64" t="s">
        <v>148</v>
      </c>
      <c r="AT192" s="171" t="s">
        <v>72</v>
      </c>
      <c r="AU192" s="171" t="s">
        <v>81</v>
      </c>
      <c r="AY192" s="164" t="s">
        <v>135</v>
      </c>
      <c r="BK192" s="172">
        <f>SUM(BK193:BK195)</f>
        <v>46.969999999999999</v>
      </c>
    </row>
    <row r="193" s="2" customFormat="1" ht="24.15" customHeight="1">
      <c r="A193" s="28"/>
      <c r="B193" s="175"/>
      <c r="C193" s="176" t="s">
        <v>339</v>
      </c>
      <c r="D193" s="176" t="s">
        <v>137</v>
      </c>
      <c r="E193" s="177" t="s">
        <v>741</v>
      </c>
      <c r="F193" s="178" t="s">
        <v>742</v>
      </c>
      <c r="G193" s="179" t="s">
        <v>261</v>
      </c>
      <c r="H193" s="180">
        <v>50</v>
      </c>
      <c r="I193" s="181">
        <v>0.40999999999999998</v>
      </c>
      <c r="J193" s="181">
        <f>ROUND(I193*H193,2)</f>
        <v>20.5</v>
      </c>
      <c r="K193" s="182"/>
      <c r="L193" s="29"/>
      <c r="M193" s="183" t="s">
        <v>1</v>
      </c>
      <c r="N193" s="184" t="s">
        <v>39</v>
      </c>
      <c r="O193" s="185">
        <v>0.025000000000000001</v>
      </c>
      <c r="P193" s="185">
        <f>O193*H193</f>
        <v>1.25</v>
      </c>
      <c r="Q193" s="185">
        <v>0</v>
      </c>
      <c r="R193" s="185">
        <f>Q193*H193</f>
        <v>0</v>
      </c>
      <c r="S193" s="185">
        <v>0</v>
      </c>
      <c r="T193" s="186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87" t="s">
        <v>270</v>
      </c>
      <c r="AT193" s="187" t="s">
        <v>137</v>
      </c>
      <c r="AU193" s="187" t="s">
        <v>142</v>
      </c>
      <c r="AY193" s="15" t="s">
        <v>135</v>
      </c>
      <c r="BE193" s="188">
        <f>IF(N193="základná",J193,0)</f>
        <v>0</v>
      </c>
      <c r="BF193" s="188">
        <f>IF(N193="znížená",J193,0)</f>
        <v>20.5</v>
      </c>
      <c r="BG193" s="188">
        <f>IF(N193="zákl. prenesená",J193,0)</f>
        <v>0</v>
      </c>
      <c r="BH193" s="188">
        <f>IF(N193="zníž. prenesená",J193,0)</f>
        <v>0</v>
      </c>
      <c r="BI193" s="188">
        <f>IF(N193="nulová",J193,0)</f>
        <v>0</v>
      </c>
      <c r="BJ193" s="15" t="s">
        <v>142</v>
      </c>
      <c r="BK193" s="188">
        <f>ROUND(I193*H193,2)</f>
        <v>20.5</v>
      </c>
      <c r="BL193" s="15" t="s">
        <v>270</v>
      </c>
      <c r="BM193" s="187" t="s">
        <v>743</v>
      </c>
    </row>
    <row r="194" s="2" customFormat="1" ht="16.5" customHeight="1">
      <c r="A194" s="28"/>
      <c r="B194" s="175"/>
      <c r="C194" s="189" t="s">
        <v>343</v>
      </c>
      <c r="D194" s="189" t="s">
        <v>299</v>
      </c>
      <c r="E194" s="190" t="s">
        <v>744</v>
      </c>
      <c r="F194" s="191" t="s">
        <v>745</v>
      </c>
      <c r="G194" s="192" t="s">
        <v>261</v>
      </c>
      <c r="H194" s="193">
        <v>50</v>
      </c>
      <c r="I194" s="194">
        <v>0.52000000000000002</v>
      </c>
      <c r="J194" s="194">
        <f>ROUND(I194*H194,2)</f>
        <v>26</v>
      </c>
      <c r="K194" s="195"/>
      <c r="L194" s="196"/>
      <c r="M194" s="197" t="s">
        <v>1</v>
      </c>
      <c r="N194" s="198" t="s">
        <v>39</v>
      </c>
      <c r="O194" s="185">
        <v>0</v>
      </c>
      <c r="P194" s="185">
        <f>O194*H194</f>
        <v>0</v>
      </c>
      <c r="Q194" s="185">
        <v>0</v>
      </c>
      <c r="R194" s="185">
        <f>Q194*H194</f>
        <v>0</v>
      </c>
      <c r="S194" s="185">
        <v>0</v>
      </c>
      <c r="T194" s="186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87" t="s">
        <v>687</v>
      </c>
      <c r="AT194" s="187" t="s">
        <v>299</v>
      </c>
      <c r="AU194" s="187" t="s">
        <v>142</v>
      </c>
      <c r="AY194" s="15" t="s">
        <v>135</v>
      </c>
      <c r="BE194" s="188">
        <f>IF(N194="základná",J194,0)</f>
        <v>0</v>
      </c>
      <c r="BF194" s="188">
        <f>IF(N194="znížená",J194,0)</f>
        <v>26</v>
      </c>
      <c r="BG194" s="188">
        <f>IF(N194="zákl. prenesená",J194,0)</f>
        <v>0</v>
      </c>
      <c r="BH194" s="188">
        <f>IF(N194="zníž. prenesená",J194,0)</f>
        <v>0</v>
      </c>
      <c r="BI194" s="188">
        <f>IF(N194="nulová",J194,0)</f>
        <v>0</v>
      </c>
      <c r="BJ194" s="15" t="s">
        <v>142</v>
      </c>
      <c r="BK194" s="188">
        <f>ROUND(I194*H194,2)</f>
        <v>26</v>
      </c>
      <c r="BL194" s="15" t="s">
        <v>687</v>
      </c>
      <c r="BM194" s="187" t="s">
        <v>746</v>
      </c>
    </row>
    <row r="195" s="2" customFormat="1" ht="16.5" customHeight="1">
      <c r="A195" s="28"/>
      <c r="B195" s="175"/>
      <c r="C195" s="176" t="s">
        <v>347</v>
      </c>
      <c r="D195" s="176" t="s">
        <v>137</v>
      </c>
      <c r="E195" s="177" t="s">
        <v>747</v>
      </c>
      <c r="F195" s="178" t="s">
        <v>748</v>
      </c>
      <c r="G195" s="179" t="s">
        <v>357</v>
      </c>
      <c r="H195" s="180">
        <v>0.46500000000000002</v>
      </c>
      <c r="I195" s="181">
        <v>1</v>
      </c>
      <c r="J195" s="181">
        <f>ROUND(I195*H195,2)</f>
        <v>0.46999999999999997</v>
      </c>
      <c r="K195" s="182"/>
      <c r="L195" s="29"/>
      <c r="M195" s="199" t="s">
        <v>1</v>
      </c>
      <c r="N195" s="200" t="s">
        <v>39</v>
      </c>
      <c r="O195" s="201">
        <v>0</v>
      </c>
      <c r="P195" s="201">
        <f>O195*H195</f>
        <v>0</v>
      </c>
      <c r="Q195" s="201">
        <v>0</v>
      </c>
      <c r="R195" s="201">
        <f>Q195*H195</f>
        <v>0</v>
      </c>
      <c r="S195" s="201">
        <v>0</v>
      </c>
      <c r="T195" s="202">
        <f>S195*H195</f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87" t="s">
        <v>270</v>
      </c>
      <c r="AT195" s="187" t="s">
        <v>137</v>
      </c>
      <c r="AU195" s="187" t="s">
        <v>142</v>
      </c>
      <c r="AY195" s="15" t="s">
        <v>135</v>
      </c>
      <c r="BE195" s="188">
        <f>IF(N195="základná",J195,0)</f>
        <v>0</v>
      </c>
      <c r="BF195" s="188">
        <f>IF(N195="znížená",J195,0)</f>
        <v>0.46999999999999997</v>
      </c>
      <c r="BG195" s="188">
        <f>IF(N195="zákl. prenesená",J195,0)</f>
        <v>0</v>
      </c>
      <c r="BH195" s="188">
        <f>IF(N195="zníž. prenesená",J195,0)</f>
        <v>0</v>
      </c>
      <c r="BI195" s="188">
        <f>IF(N195="nulová",J195,0)</f>
        <v>0</v>
      </c>
      <c r="BJ195" s="15" t="s">
        <v>142</v>
      </c>
      <c r="BK195" s="188">
        <f>ROUND(I195*H195,2)</f>
        <v>0.46999999999999997</v>
      </c>
      <c r="BL195" s="15" t="s">
        <v>270</v>
      </c>
      <c r="BM195" s="187" t="s">
        <v>749</v>
      </c>
    </row>
    <row r="196" s="2" customFormat="1" ht="6.96" customHeight="1">
      <c r="A196" s="28"/>
      <c r="B196" s="54"/>
      <c r="C196" s="55"/>
      <c r="D196" s="55"/>
      <c r="E196" s="55"/>
      <c r="F196" s="55"/>
      <c r="G196" s="55"/>
      <c r="H196" s="55"/>
      <c r="I196" s="55"/>
      <c r="J196" s="55"/>
      <c r="K196" s="55"/>
      <c r="L196" s="29"/>
      <c r="M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</row>
  </sheetData>
  <autoFilter ref="C131:K195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4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5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16" t="str">
        <f>'Rekapitulácia stavby'!K6</f>
        <v>Rekonštrukcia farmy Terezov - Objekt SO.27 - spojovacia chodba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96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750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12. 9. 2023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7"/>
      <c r="B27" s="118"/>
      <c r="C27" s="117"/>
      <c r="D27" s="117"/>
      <c r="E27" s="26" t="s">
        <v>1</v>
      </c>
      <c r="F27" s="26"/>
      <c r="G27" s="26"/>
      <c r="H27" s="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2" t="s">
        <v>98</v>
      </c>
      <c r="E30" s="28"/>
      <c r="F30" s="28"/>
      <c r="G30" s="28"/>
      <c r="H30" s="28"/>
      <c r="I30" s="28"/>
      <c r="J30" s="120">
        <f>J96</f>
        <v>34064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21" t="s">
        <v>99</v>
      </c>
      <c r="E31" s="28"/>
      <c r="F31" s="28"/>
      <c r="G31" s="28"/>
      <c r="H31" s="28"/>
      <c r="I31" s="28"/>
      <c r="J31" s="120">
        <f>J101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25.44" customHeight="1">
      <c r="A32" s="28"/>
      <c r="B32" s="29"/>
      <c r="C32" s="28"/>
      <c r="D32" s="122" t="s">
        <v>33</v>
      </c>
      <c r="E32" s="28"/>
      <c r="F32" s="28"/>
      <c r="G32" s="28"/>
      <c r="H32" s="28"/>
      <c r="I32" s="28"/>
      <c r="J32" s="90">
        <f>ROUND(J30 + J31, 2)</f>
        <v>34064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6.96" customHeight="1">
      <c r="A33" s="28"/>
      <c r="B33" s="29"/>
      <c r="C33" s="28"/>
      <c r="D33" s="84"/>
      <c r="E33" s="84"/>
      <c r="F33" s="84"/>
      <c r="G33" s="84"/>
      <c r="H33" s="84"/>
      <c r="I33" s="84"/>
      <c r="J33" s="84"/>
      <c r="K33" s="84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28"/>
      <c r="F34" s="33" t="s">
        <v>35</v>
      </c>
      <c r="G34" s="28"/>
      <c r="H34" s="28"/>
      <c r="I34" s="33" t="s">
        <v>34</v>
      </c>
      <c r="J34" s="33" t="s">
        <v>36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="2" customFormat="1" ht="14.4" customHeight="1">
      <c r="A35" s="28"/>
      <c r="B35" s="29"/>
      <c r="C35" s="28"/>
      <c r="D35" s="123" t="s">
        <v>37</v>
      </c>
      <c r="E35" s="35" t="s">
        <v>38</v>
      </c>
      <c r="F35" s="124">
        <f>ROUND((SUM(BE101:BE102) + SUM(BE122:BE169)),  2)</f>
        <v>0</v>
      </c>
      <c r="G35" s="125"/>
      <c r="H35" s="125"/>
      <c r="I35" s="126">
        <v>0.20000000000000001</v>
      </c>
      <c r="J35" s="124">
        <f>ROUND(((SUM(BE101:BE102) + SUM(BE122:BE169))*I35),  2)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14.4" customHeight="1">
      <c r="A36" s="28"/>
      <c r="B36" s="29"/>
      <c r="C36" s="28"/>
      <c r="D36" s="28"/>
      <c r="E36" s="35" t="s">
        <v>39</v>
      </c>
      <c r="F36" s="127">
        <f>ROUND((SUM(BF101:BF102) + SUM(BF122:BF169)),  2)</f>
        <v>34064</v>
      </c>
      <c r="G36" s="28"/>
      <c r="H36" s="28"/>
      <c r="I36" s="128">
        <v>0.20000000000000001</v>
      </c>
      <c r="J36" s="127">
        <f>ROUND(((SUM(BF101:BF102) + SUM(BF122:BF169))*I36),  2)</f>
        <v>6812.8000000000002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40</v>
      </c>
      <c r="F37" s="127">
        <f>ROUND((SUM(BG101:BG102) + SUM(BG122:BG169)),  2)</f>
        <v>0</v>
      </c>
      <c r="G37" s="28"/>
      <c r="H37" s="28"/>
      <c r="I37" s="128">
        <v>0.20000000000000001</v>
      </c>
      <c r="J37" s="127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41</v>
      </c>
      <c r="F38" s="127">
        <f>ROUND((SUM(BH101:BH102) + SUM(BH122:BH169)),  2)</f>
        <v>0</v>
      </c>
      <c r="G38" s="28"/>
      <c r="H38" s="28"/>
      <c r="I38" s="128">
        <v>0.20000000000000001</v>
      </c>
      <c r="J38" s="127">
        <f>0</f>
        <v>0</v>
      </c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35" t="s">
        <v>42</v>
      </c>
      <c r="F39" s="124">
        <f>ROUND((SUM(BI101:BI102) + SUM(BI122:BI169)),  2)</f>
        <v>0</v>
      </c>
      <c r="G39" s="125"/>
      <c r="H39" s="125"/>
      <c r="I39" s="126">
        <v>0</v>
      </c>
      <c r="J39" s="124">
        <f>0</f>
        <v>0</v>
      </c>
      <c r="K39" s="28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2" customFormat="1" ht="25.44" customHeight="1">
      <c r="A41" s="28"/>
      <c r="B41" s="29"/>
      <c r="C41" s="129"/>
      <c r="D41" s="130" t="s">
        <v>43</v>
      </c>
      <c r="E41" s="75"/>
      <c r="F41" s="75"/>
      <c r="G41" s="131" t="s">
        <v>44</v>
      </c>
      <c r="H41" s="132" t="s">
        <v>45</v>
      </c>
      <c r="I41" s="75"/>
      <c r="J41" s="133">
        <f>SUM(J32:J39)</f>
        <v>40876.800000000003</v>
      </c>
      <c r="K41" s="134"/>
      <c r="L41" s="4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5" t="s">
        <v>49</v>
      </c>
      <c r="G61" s="52" t="s">
        <v>48</v>
      </c>
      <c r="H61" s="31"/>
      <c r="I61" s="31"/>
      <c r="J61" s="136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5" t="s">
        <v>49</v>
      </c>
      <c r="G76" s="52" t="s">
        <v>48</v>
      </c>
      <c r="H76" s="31"/>
      <c r="I76" s="31"/>
      <c r="J76" s="136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100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6" t="str">
        <f>E7</f>
        <v>Rekonštrukcia farmy Terezov - Objekt SO.27 - spojovacia chodba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96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ele - Elektroinštalácia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Kútniky</v>
      </c>
      <c r="G89" s="28"/>
      <c r="H89" s="28"/>
      <c r="I89" s="25" t="s">
        <v>19</v>
      </c>
      <c r="J89" s="63" t="str">
        <f>IF(J12="","",J12)</f>
        <v>12. 9. 2023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 xml:space="preserve">Poľnohospodárske družstvo Kútniky </v>
      </c>
      <c r="G91" s="28"/>
      <c r="H91" s="28"/>
      <c r="I91" s="25" t="s">
        <v>27</v>
      </c>
      <c r="J91" s="26" t="str">
        <f>E21</f>
        <v xml:space="preserve">Ing.arch. Žalman, CSc 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Rosoft s.r.o.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7" t="s">
        <v>101</v>
      </c>
      <c r="D94" s="129"/>
      <c r="E94" s="129"/>
      <c r="F94" s="129"/>
      <c r="G94" s="129"/>
      <c r="H94" s="129"/>
      <c r="I94" s="129"/>
      <c r="J94" s="138" t="s">
        <v>102</v>
      </c>
      <c r="K94" s="129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9" t="s">
        <v>103</v>
      </c>
      <c r="D96" s="28"/>
      <c r="E96" s="28"/>
      <c r="F96" s="28"/>
      <c r="G96" s="28"/>
      <c r="H96" s="28"/>
      <c r="I96" s="28"/>
      <c r="J96" s="90">
        <f>J122</f>
        <v>34064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104</v>
      </c>
    </row>
    <row r="97" s="9" customFormat="1" ht="24.96" customHeight="1">
      <c r="A97" s="9"/>
      <c r="B97" s="140"/>
      <c r="C97" s="9"/>
      <c r="D97" s="141" t="s">
        <v>584</v>
      </c>
      <c r="E97" s="142"/>
      <c r="F97" s="142"/>
      <c r="G97" s="142"/>
      <c r="H97" s="142"/>
      <c r="I97" s="142"/>
      <c r="J97" s="143">
        <f>J123</f>
        <v>34064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585</v>
      </c>
      <c r="E98" s="146"/>
      <c r="F98" s="146"/>
      <c r="G98" s="146"/>
      <c r="H98" s="146"/>
      <c r="I98" s="146"/>
      <c r="J98" s="147">
        <f>J124</f>
        <v>34064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9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="2" customFormat="1" ht="6.96" customHeight="1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49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="2" customFormat="1" ht="29.28" customHeight="1">
      <c r="A101" s="28"/>
      <c r="B101" s="29"/>
      <c r="C101" s="139" t="s">
        <v>119</v>
      </c>
      <c r="D101" s="28"/>
      <c r="E101" s="28"/>
      <c r="F101" s="28"/>
      <c r="G101" s="28"/>
      <c r="H101" s="28"/>
      <c r="I101" s="28"/>
      <c r="J101" s="148">
        <v>0</v>
      </c>
      <c r="K101" s="28"/>
      <c r="L101" s="49"/>
      <c r="N101" s="149" t="s">
        <v>37</v>
      </c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="2" customFormat="1" ht="18" customHeight="1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49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="2" customFormat="1" ht="29.28" customHeight="1">
      <c r="A103" s="28"/>
      <c r="B103" s="29"/>
      <c r="C103" s="150" t="s">
        <v>120</v>
      </c>
      <c r="D103" s="129"/>
      <c r="E103" s="129"/>
      <c r="F103" s="129"/>
      <c r="G103" s="129"/>
      <c r="H103" s="129"/>
      <c r="I103" s="129"/>
      <c r="J103" s="151">
        <f>ROUND(J96+J101,2)</f>
        <v>34064</v>
      </c>
      <c r="K103" s="129"/>
      <c r="L103" s="49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="2" customFormat="1" ht="6.96" customHeight="1">
      <c r="A104" s="28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4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8" s="2" customFormat="1" ht="6.96" customHeight="1">
      <c r="A108" s="28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24.96" customHeight="1">
      <c r="A109" s="28"/>
      <c r="B109" s="29"/>
      <c r="C109" s="19" t="s">
        <v>121</v>
      </c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6.96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12" customHeight="1">
      <c r="A111" s="28"/>
      <c r="B111" s="29"/>
      <c r="C111" s="25" t="s">
        <v>13</v>
      </c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6.5" customHeight="1">
      <c r="A112" s="28"/>
      <c r="B112" s="29"/>
      <c r="C112" s="28"/>
      <c r="D112" s="28"/>
      <c r="E112" s="116" t="str">
        <f>E7</f>
        <v>Rekonštrukcia farmy Terezov - Objekt SO.27 - spojovacia chodba</v>
      </c>
      <c r="F112" s="25"/>
      <c r="G112" s="25"/>
      <c r="H112" s="25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12" customHeight="1">
      <c r="A113" s="28"/>
      <c r="B113" s="29"/>
      <c r="C113" s="25" t="s">
        <v>96</v>
      </c>
      <c r="D113" s="28"/>
      <c r="E113" s="28"/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6.5" customHeight="1">
      <c r="A114" s="28"/>
      <c r="B114" s="29"/>
      <c r="C114" s="28"/>
      <c r="D114" s="28"/>
      <c r="E114" s="61" t="str">
        <f>E9</f>
        <v>ele - Elektroinštalácia</v>
      </c>
      <c r="F114" s="28"/>
      <c r="G114" s="28"/>
      <c r="H114" s="28"/>
      <c r="I114" s="28"/>
      <c r="J114" s="28"/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6.96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2" customHeight="1">
      <c r="A116" s="28"/>
      <c r="B116" s="29"/>
      <c r="C116" s="25" t="s">
        <v>17</v>
      </c>
      <c r="D116" s="28"/>
      <c r="E116" s="28"/>
      <c r="F116" s="22" t="str">
        <f>F12</f>
        <v>Kútniky</v>
      </c>
      <c r="G116" s="28"/>
      <c r="H116" s="28"/>
      <c r="I116" s="25" t="s">
        <v>19</v>
      </c>
      <c r="J116" s="63" t="str">
        <f>IF(J12="","",J12)</f>
        <v>12. 9. 2023</v>
      </c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6.96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25.65" customHeight="1">
      <c r="A118" s="28"/>
      <c r="B118" s="29"/>
      <c r="C118" s="25" t="s">
        <v>21</v>
      </c>
      <c r="D118" s="28"/>
      <c r="E118" s="28"/>
      <c r="F118" s="22" t="str">
        <f>E15</f>
        <v xml:space="preserve">Poľnohospodárske družstvo Kútniky </v>
      </c>
      <c r="G118" s="28"/>
      <c r="H118" s="28"/>
      <c r="I118" s="25" t="s">
        <v>27</v>
      </c>
      <c r="J118" s="26" t="str">
        <f>E21</f>
        <v xml:space="preserve">Ing.arch. Žalman, CSc </v>
      </c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5.15" customHeight="1">
      <c r="A119" s="28"/>
      <c r="B119" s="29"/>
      <c r="C119" s="25" t="s">
        <v>25</v>
      </c>
      <c r="D119" s="28"/>
      <c r="E119" s="28"/>
      <c r="F119" s="22" t="str">
        <f>IF(E18="","",E18)</f>
        <v xml:space="preserve"> </v>
      </c>
      <c r="G119" s="28"/>
      <c r="H119" s="28"/>
      <c r="I119" s="25" t="s">
        <v>30</v>
      </c>
      <c r="J119" s="26" t="str">
        <f>E24</f>
        <v>Rosoft s.r.o.</v>
      </c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0.32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11" customFormat="1" ht="29.28" customHeight="1">
      <c r="A121" s="152"/>
      <c r="B121" s="153"/>
      <c r="C121" s="154" t="s">
        <v>122</v>
      </c>
      <c r="D121" s="155" t="s">
        <v>58</v>
      </c>
      <c r="E121" s="155" t="s">
        <v>54</v>
      </c>
      <c r="F121" s="155" t="s">
        <v>55</v>
      </c>
      <c r="G121" s="155" t="s">
        <v>123</v>
      </c>
      <c r="H121" s="155" t="s">
        <v>124</v>
      </c>
      <c r="I121" s="155" t="s">
        <v>125</v>
      </c>
      <c r="J121" s="156" t="s">
        <v>102</v>
      </c>
      <c r="K121" s="157" t="s">
        <v>126</v>
      </c>
      <c r="L121" s="158"/>
      <c r="M121" s="80" t="s">
        <v>1</v>
      </c>
      <c r="N121" s="81" t="s">
        <v>37</v>
      </c>
      <c r="O121" s="81" t="s">
        <v>127</v>
      </c>
      <c r="P121" s="81" t="s">
        <v>128</v>
      </c>
      <c r="Q121" s="81" t="s">
        <v>129</v>
      </c>
      <c r="R121" s="81" t="s">
        <v>130</v>
      </c>
      <c r="S121" s="81" t="s">
        <v>131</v>
      </c>
      <c r="T121" s="82" t="s">
        <v>132</v>
      </c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</row>
    <row r="122" s="2" customFormat="1" ht="22.8" customHeight="1">
      <c r="A122" s="28"/>
      <c r="B122" s="29"/>
      <c r="C122" s="87" t="s">
        <v>98</v>
      </c>
      <c r="D122" s="28"/>
      <c r="E122" s="28"/>
      <c r="F122" s="28"/>
      <c r="G122" s="28"/>
      <c r="H122" s="28"/>
      <c r="I122" s="28"/>
      <c r="J122" s="159">
        <f>BK122</f>
        <v>34064</v>
      </c>
      <c r="K122" s="28"/>
      <c r="L122" s="29"/>
      <c r="M122" s="83"/>
      <c r="N122" s="67"/>
      <c r="O122" s="84"/>
      <c r="P122" s="160">
        <f>P123</f>
        <v>0</v>
      </c>
      <c r="Q122" s="84"/>
      <c r="R122" s="160">
        <f>R123</f>
        <v>0</v>
      </c>
      <c r="S122" s="84"/>
      <c r="T122" s="161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5" t="s">
        <v>72</v>
      </c>
      <c r="AU122" s="15" t="s">
        <v>104</v>
      </c>
      <c r="BK122" s="162">
        <f>BK123</f>
        <v>34064</v>
      </c>
    </row>
    <row r="123" s="12" customFormat="1" ht="25.92" customHeight="1">
      <c r="A123" s="12"/>
      <c r="B123" s="163"/>
      <c r="C123" s="12"/>
      <c r="D123" s="164" t="s">
        <v>72</v>
      </c>
      <c r="E123" s="165" t="s">
        <v>299</v>
      </c>
      <c r="F123" s="165" t="s">
        <v>679</v>
      </c>
      <c r="G123" s="12"/>
      <c r="H123" s="12"/>
      <c r="I123" s="12"/>
      <c r="J123" s="166">
        <f>BK123</f>
        <v>34064</v>
      </c>
      <c r="K123" s="12"/>
      <c r="L123" s="163"/>
      <c r="M123" s="167"/>
      <c r="N123" s="168"/>
      <c r="O123" s="168"/>
      <c r="P123" s="169">
        <f>P124</f>
        <v>0</v>
      </c>
      <c r="Q123" s="168"/>
      <c r="R123" s="169">
        <f>R124</f>
        <v>0</v>
      </c>
      <c r="S123" s="168"/>
      <c r="T123" s="17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4" t="s">
        <v>148</v>
      </c>
      <c r="AT123" s="171" t="s">
        <v>72</v>
      </c>
      <c r="AU123" s="171" t="s">
        <v>73</v>
      </c>
      <c r="AY123" s="164" t="s">
        <v>135</v>
      </c>
      <c r="BK123" s="172">
        <f>BK124</f>
        <v>34064</v>
      </c>
    </row>
    <row r="124" s="12" customFormat="1" ht="22.8" customHeight="1">
      <c r="A124" s="12"/>
      <c r="B124" s="163"/>
      <c r="C124" s="12"/>
      <c r="D124" s="164" t="s">
        <v>72</v>
      </c>
      <c r="E124" s="173" t="s">
        <v>680</v>
      </c>
      <c r="F124" s="173" t="s">
        <v>681</v>
      </c>
      <c r="G124" s="12"/>
      <c r="H124" s="12"/>
      <c r="I124" s="12"/>
      <c r="J124" s="174">
        <f>BK124</f>
        <v>34064</v>
      </c>
      <c r="K124" s="12"/>
      <c r="L124" s="163"/>
      <c r="M124" s="167"/>
      <c r="N124" s="168"/>
      <c r="O124" s="168"/>
      <c r="P124" s="169">
        <f>SUM(P125:P169)</f>
        <v>0</v>
      </c>
      <c r="Q124" s="168"/>
      <c r="R124" s="169">
        <f>SUM(R125:R169)</f>
        <v>0</v>
      </c>
      <c r="S124" s="168"/>
      <c r="T124" s="170">
        <f>SUM(T125:T169)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4" t="s">
        <v>148</v>
      </c>
      <c r="AT124" s="171" t="s">
        <v>72</v>
      </c>
      <c r="AU124" s="171" t="s">
        <v>81</v>
      </c>
      <c r="AY124" s="164" t="s">
        <v>135</v>
      </c>
      <c r="BK124" s="172">
        <f>SUM(BK125:BK169)</f>
        <v>34064</v>
      </c>
    </row>
    <row r="125" s="2" customFormat="1" ht="16.5" customHeight="1">
      <c r="A125" s="28"/>
      <c r="B125" s="175"/>
      <c r="C125" s="176" t="s">
        <v>81</v>
      </c>
      <c r="D125" s="176" t="s">
        <v>137</v>
      </c>
      <c r="E125" s="177" t="s">
        <v>751</v>
      </c>
      <c r="F125" s="178" t="s">
        <v>752</v>
      </c>
      <c r="G125" s="179" t="s">
        <v>261</v>
      </c>
      <c r="H125" s="180">
        <v>470</v>
      </c>
      <c r="I125" s="181">
        <v>0.80000000000000004</v>
      </c>
      <c r="J125" s="181">
        <f>ROUND(I125*H125,2)</f>
        <v>376</v>
      </c>
      <c r="K125" s="182"/>
      <c r="L125" s="29"/>
      <c r="M125" s="183" t="s">
        <v>1</v>
      </c>
      <c r="N125" s="184" t="s">
        <v>39</v>
      </c>
      <c r="O125" s="185">
        <v>0</v>
      </c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87" t="s">
        <v>141</v>
      </c>
      <c r="AT125" s="187" t="s">
        <v>137</v>
      </c>
      <c r="AU125" s="187" t="s">
        <v>142</v>
      </c>
      <c r="AY125" s="15" t="s">
        <v>135</v>
      </c>
      <c r="BE125" s="188">
        <f>IF(N125="základná",J125,0)</f>
        <v>0</v>
      </c>
      <c r="BF125" s="188">
        <f>IF(N125="znížená",J125,0)</f>
        <v>376</v>
      </c>
      <c r="BG125" s="188">
        <f>IF(N125="zákl. prenesená",J125,0)</f>
        <v>0</v>
      </c>
      <c r="BH125" s="188">
        <f>IF(N125="zníž. prenesená",J125,0)</f>
        <v>0</v>
      </c>
      <c r="BI125" s="188">
        <f>IF(N125="nulová",J125,0)</f>
        <v>0</v>
      </c>
      <c r="BJ125" s="15" t="s">
        <v>142</v>
      </c>
      <c r="BK125" s="188">
        <f>ROUND(I125*H125,2)</f>
        <v>376</v>
      </c>
      <c r="BL125" s="15" t="s">
        <v>141</v>
      </c>
      <c r="BM125" s="187" t="s">
        <v>753</v>
      </c>
    </row>
    <row r="126" s="2" customFormat="1" ht="16.5" customHeight="1">
      <c r="A126" s="28"/>
      <c r="B126" s="175"/>
      <c r="C126" s="189" t="s">
        <v>142</v>
      </c>
      <c r="D126" s="189" t="s">
        <v>299</v>
      </c>
      <c r="E126" s="190" t="s">
        <v>754</v>
      </c>
      <c r="F126" s="191" t="s">
        <v>752</v>
      </c>
      <c r="G126" s="192" t="s">
        <v>261</v>
      </c>
      <c r="H126" s="193">
        <v>470</v>
      </c>
      <c r="I126" s="194">
        <v>0.65000000000000002</v>
      </c>
      <c r="J126" s="194">
        <f>ROUND(I126*H126,2)</f>
        <v>305.5</v>
      </c>
      <c r="K126" s="195"/>
      <c r="L126" s="196"/>
      <c r="M126" s="197" t="s">
        <v>1</v>
      </c>
      <c r="N126" s="198" t="s">
        <v>39</v>
      </c>
      <c r="O126" s="185">
        <v>0</v>
      </c>
      <c r="P126" s="185">
        <f>O126*H126</f>
        <v>0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87" t="s">
        <v>157</v>
      </c>
      <c r="AT126" s="187" t="s">
        <v>299</v>
      </c>
      <c r="AU126" s="187" t="s">
        <v>142</v>
      </c>
      <c r="AY126" s="15" t="s">
        <v>135</v>
      </c>
      <c r="BE126" s="188">
        <f>IF(N126="základná",J126,0)</f>
        <v>0</v>
      </c>
      <c r="BF126" s="188">
        <f>IF(N126="znížená",J126,0)</f>
        <v>305.5</v>
      </c>
      <c r="BG126" s="188">
        <f>IF(N126="zákl. prenesená",J126,0)</f>
        <v>0</v>
      </c>
      <c r="BH126" s="188">
        <f>IF(N126="zníž. prenesená",J126,0)</f>
        <v>0</v>
      </c>
      <c r="BI126" s="188">
        <f>IF(N126="nulová",J126,0)</f>
        <v>0</v>
      </c>
      <c r="BJ126" s="15" t="s">
        <v>142</v>
      </c>
      <c r="BK126" s="188">
        <f>ROUND(I126*H126,2)</f>
        <v>305.5</v>
      </c>
      <c r="BL126" s="15" t="s">
        <v>141</v>
      </c>
      <c r="BM126" s="187" t="s">
        <v>755</v>
      </c>
    </row>
    <row r="127" s="2" customFormat="1" ht="16.5" customHeight="1">
      <c r="A127" s="28"/>
      <c r="B127" s="175"/>
      <c r="C127" s="176" t="s">
        <v>148</v>
      </c>
      <c r="D127" s="176" t="s">
        <v>137</v>
      </c>
      <c r="E127" s="177" t="s">
        <v>756</v>
      </c>
      <c r="F127" s="178" t="s">
        <v>757</v>
      </c>
      <c r="G127" s="179" t="s">
        <v>261</v>
      </c>
      <c r="H127" s="180">
        <v>1050</v>
      </c>
      <c r="I127" s="181">
        <v>0.90000000000000002</v>
      </c>
      <c r="J127" s="181">
        <f>ROUND(I127*H127,2)</f>
        <v>945</v>
      </c>
      <c r="K127" s="182"/>
      <c r="L127" s="29"/>
      <c r="M127" s="183" t="s">
        <v>1</v>
      </c>
      <c r="N127" s="184" t="s">
        <v>39</v>
      </c>
      <c r="O127" s="185">
        <v>0</v>
      </c>
      <c r="P127" s="185">
        <f>O127*H127</f>
        <v>0</v>
      </c>
      <c r="Q127" s="185">
        <v>0</v>
      </c>
      <c r="R127" s="185">
        <f>Q127*H127</f>
        <v>0</v>
      </c>
      <c r="S127" s="185">
        <v>0</v>
      </c>
      <c r="T127" s="186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87" t="s">
        <v>141</v>
      </c>
      <c r="AT127" s="187" t="s">
        <v>137</v>
      </c>
      <c r="AU127" s="187" t="s">
        <v>142</v>
      </c>
      <c r="AY127" s="15" t="s">
        <v>135</v>
      </c>
      <c r="BE127" s="188">
        <f>IF(N127="základná",J127,0)</f>
        <v>0</v>
      </c>
      <c r="BF127" s="188">
        <f>IF(N127="znížená",J127,0)</f>
        <v>945</v>
      </c>
      <c r="BG127" s="188">
        <f>IF(N127="zákl. prenesená",J127,0)</f>
        <v>0</v>
      </c>
      <c r="BH127" s="188">
        <f>IF(N127="zníž. prenesená",J127,0)</f>
        <v>0</v>
      </c>
      <c r="BI127" s="188">
        <f>IF(N127="nulová",J127,0)</f>
        <v>0</v>
      </c>
      <c r="BJ127" s="15" t="s">
        <v>142</v>
      </c>
      <c r="BK127" s="188">
        <f>ROUND(I127*H127,2)</f>
        <v>945</v>
      </c>
      <c r="BL127" s="15" t="s">
        <v>141</v>
      </c>
      <c r="BM127" s="187" t="s">
        <v>758</v>
      </c>
    </row>
    <row r="128" s="2" customFormat="1" ht="16.5" customHeight="1">
      <c r="A128" s="28"/>
      <c r="B128" s="175"/>
      <c r="C128" s="189" t="s">
        <v>141</v>
      </c>
      <c r="D128" s="189" t="s">
        <v>299</v>
      </c>
      <c r="E128" s="190" t="s">
        <v>759</v>
      </c>
      <c r="F128" s="191" t="s">
        <v>757</v>
      </c>
      <c r="G128" s="192" t="s">
        <v>261</v>
      </c>
      <c r="H128" s="193">
        <v>1050</v>
      </c>
      <c r="I128" s="194">
        <v>0.69999999999999996</v>
      </c>
      <c r="J128" s="194">
        <f>ROUND(I128*H128,2)</f>
        <v>735</v>
      </c>
      <c r="K128" s="195"/>
      <c r="L128" s="196"/>
      <c r="M128" s="197" t="s">
        <v>1</v>
      </c>
      <c r="N128" s="198" t="s">
        <v>39</v>
      </c>
      <c r="O128" s="185">
        <v>0</v>
      </c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87" t="s">
        <v>157</v>
      </c>
      <c r="AT128" s="187" t="s">
        <v>299</v>
      </c>
      <c r="AU128" s="187" t="s">
        <v>142</v>
      </c>
      <c r="AY128" s="15" t="s">
        <v>135</v>
      </c>
      <c r="BE128" s="188">
        <f>IF(N128="základná",J128,0)</f>
        <v>0</v>
      </c>
      <c r="BF128" s="188">
        <f>IF(N128="znížená",J128,0)</f>
        <v>735</v>
      </c>
      <c r="BG128" s="188">
        <f>IF(N128="zákl. prenesená",J128,0)</f>
        <v>0</v>
      </c>
      <c r="BH128" s="188">
        <f>IF(N128="zníž. prenesená",J128,0)</f>
        <v>0</v>
      </c>
      <c r="BI128" s="188">
        <f>IF(N128="nulová",J128,0)</f>
        <v>0</v>
      </c>
      <c r="BJ128" s="15" t="s">
        <v>142</v>
      </c>
      <c r="BK128" s="188">
        <f>ROUND(I128*H128,2)</f>
        <v>735</v>
      </c>
      <c r="BL128" s="15" t="s">
        <v>141</v>
      </c>
      <c r="BM128" s="187" t="s">
        <v>760</v>
      </c>
    </row>
    <row r="129" s="2" customFormat="1" ht="16.5" customHeight="1">
      <c r="A129" s="28"/>
      <c r="B129" s="175"/>
      <c r="C129" s="176" t="s">
        <v>154</v>
      </c>
      <c r="D129" s="176" t="s">
        <v>137</v>
      </c>
      <c r="E129" s="177" t="s">
        <v>761</v>
      </c>
      <c r="F129" s="178" t="s">
        <v>762</v>
      </c>
      <c r="G129" s="179" t="s">
        <v>261</v>
      </c>
      <c r="H129" s="180">
        <v>130</v>
      </c>
      <c r="I129" s="181">
        <v>1.3</v>
      </c>
      <c r="J129" s="181">
        <f>ROUND(I129*H129,2)</f>
        <v>169</v>
      </c>
      <c r="K129" s="182"/>
      <c r="L129" s="29"/>
      <c r="M129" s="183" t="s">
        <v>1</v>
      </c>
      <c r="N129" s="184" t="s">
        <v>39</v>
      </c>
      <c r="O129" s="185">
        <v>0</v>
      </c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87" t="s">
        <v>141</v>
      </c>
      <c r="AT129" s="187" t="s">
        <v>137</v>
      </c>
      <c r="AU129" s="187" t="s">
        <v>142</v>
      </c>
      <c r="AY129" s="15" t="s">
        <v>135</v>
      </c>
      <c r="BE129" s="188">
        <f>IF(N129="základná",J129,0)</f>
        <v>0</v>
      </c>
      <c r="BF129" s="188">
        <f>IF(N129="znížená",J129,0)</f>
        <v>169</v>
      </c>
      <c r="BG129" s="188">
        <f>IF(N129="zákl. prenesená",J129,0)</f>
        <v>0</v>
      </c>
      <c r="BH129" s="188">
        <f>IF(N129="zníž. prenesená",J129,0)</f>
        <v>0</v>
      </c>
      <c r="BI129" s="188">
        <f>IF(N129="nulová",J129,0)</f>
        <v>0</v>
      </c>
      <c r="BJ129" s="15" t="s">
        <v>142</v>
      </c>
      <c r="BK129" s="188">
        <f>ROUND(I129*H129,2)</f>
        <v>169</v>
      </c>
      <c r="BL129" s="15" t="s">
        <v>141</v>
      </c>
      <c r="BM129" s="187" t="s">
        <v>763</v>
      </c>
    </row>
    <row r="130" s="2" customFormat="1" ht="16.5" customHeight="1">
      <c r="A130" s="28"/>
      <c r="B130" s="175"/>
      <c r="C130" s="189" t="s">
        <v>153</v>
      </c>
      <c r="D130" s="189" t="s">
        <v>299</v>
      </c>
      <c r="E130" s="190" t="s">
        <v>764</v>
      </c>
      <c r="F130" s="191" t="s">
        <v>762</v>
      </c>
      <c r="G130" s="192" t="s">
        <v>261</v>
      </c>
      <c r="H130" s="193">
        <v>130</v>
      </c>
      <c r="I130" s="194">
        <v>0.75</v>
      </c>
      <c r="J130" s="194">
        <f>ROUND(I130*H130,2)</f>
        <v>97.5</v>
      </c>
      <c r="K130" s="195"/>
      <c r="L130" s="196"/>
      <c r="M130" s="197" t="s">
        <v>1</v>
      </c>
      <c r="N130" s="198" t="s">
        <v>39</v>
      </c>
      <c r="O130" s="185">
        <v>0</v>
      </c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87" t="s">
        <v>157</v>
      </c>
      <c r="AT130" s="187" t="s">
        <v>299</v>
      </c>
      <c r="AU130" s="187" t="s">
        <v>142</v>
      </c>
      <c r="AY130" s="15" t="s">
        <v>135</v>
      </c>
      <c r="BE130" s="188">
        <f>IF(N130="základná",J130,0)</f>
        <v>0</v>
      </c>
      <c r="BF130" s="188">
        <f>IF(N130="znížená",J130,0)</f>
        <v>97.5</v>
      </c>
      <c r="BG130" s="188">
        <f>IF(N130="zákl. prenesená",J130,0)</f>
        <v>0</v>
      </c>
      <c r="BH130" s="188">
        <f>IF(N130="zníž. prenesená",J130,0)</f>
        <v>0</v>
      </c>
      <c r="BI130" s="188">
        <f>IF(N130="nulová",J130,0)</f>
        <v>0</v>
      </c>
      <c r="BJ130" s="15" t="s">
        <v>142</v>
      </c>
      <c r="BK130" s="188">
        <f>ROUND(I130*H130,2)</f>
        <v>97.5</v>
      </c>
      <c r="BL130" s="15" t="s">
        <v>141</v>
      </c>
      <c r="BM130" s="187" t="s">
        <v>765</v>
      </c>
    </row>
    <row r="131" s="2" customFormat="1" ht="16.5" customHeight="1">
      <c r="A131" s="28"/>
      <c r="B131" s="175"/>
      <c r="C131" s="176" t="s">
        <v>161</v>
      </c>
      <c r="D131" s="176" t="s">
        <v>137</v>
      </c>
      <c r="E131" s="177" t="s">
        <v>766</v>
      </c>
      <c r="F131" s="178" t="s">
        <v>767</v>
      </c>
      <c r="G131" s="179" t="s">
        <v>261</v>
      </c>
      <c r="H131" s="180">
        <v>380</v>
      </c>
      <c r="I131" s="181">
        <v>6</v>
      </c>
      <c r="J131" s="181">
        <f>ROUND(I131*H131,2)</f>
        <v>2280</v>
      </c>
      <c r="K131" s="182"/>
      <c r="L131" s="29"/>
      <c r="M131" s="183" t="s">
        <v>1</v>
      </c>
      <c r="N131" s="184" t="s">
        <v>39</v>
      </c>
      <c r="O131" s="185">
        <v>0</v>
      </c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87" t="s">
        <v>141</v>
      </c>
      <c r="AT131" s="187" t="s">
        <v>137</v>
      </c>
      <c r="AU131" s="187" t="s">
        <v>142</v>
      </c>
      <c r="AY131" s="15" t="s">
        <v>135</v>
      </c>
      <c r="BE131" s="188">
        <f>IF(N131="základná",J131,0)</f>
        <v>0</v>
      </c>
      <c r="BF131" s="188">
        <f>IF(N131="znížená",J131,0)</f>
        <v>2280</v>
      </c>
      <c r="BG131" s="188">
        <f>IF(N131="zákl. prenesená",J131,0)</f>
        <v>0</v>
      </c>
      <c r="BH131" s="188">
        <f>IF(N131="zníž. prenesená",J131,0)</f>
        <v>0</v>
      </c>
      <c r="BI131" s="188">
        <f>IF(N131="nulová",J131,0)</f>
        <v>0</v>
      </c>
      <c r="BJ131" s="15" t="s">
        <v>142</v>
      </c>
      <c r="BK131" s="188">
        <f>ROUND(I131*H131,2)</f>
        <v>2280</v>
      </c>
      <c r="BL131" s="15" t="s">
        <v>141</v>
      </c>
      <c r="BM131" s="187" t="s">
        <v>768</v>
      </c>
    </row>
    <row r="132" s="2" customFormat="1" ht="16.5" customHeight="1">
      <c r="A132" s="28"/>
      <c r="B132" s="175"/>
      <c r="C132" s="189" t="s">
        <v>157</v>
      </c>
      <c r="D132" s="189" t="s">
        <v>299</v>
      </c>
      <c r="E132" s="190" t="s">
        <v>769</v>
      </c>
      <c r="F132" s="191" t="s">
        <v>767</v>
      </c>
      <c r="G132" s="192" t="s">
        <v>261</v>
      </c>
      <c r="H132" s="193">
        <v>380</v>
      </c>
      <c r="I132" s="194">
        <v>4.2999999999999998</v>
      </c>
      <c r="J132" s="194">
        <f>ROUND(I132*H132,2)</f>
        <v>1634</v>
      </c>
      <c r="K132" s="195"/>
      <c r="L132" s="196"/>
      <c r="M132" s="197" t="s">
        <v>1</v>
      </c>
      <c r="N132" s="198" t="s">
        <v>39</v>
      </c>
      <c r="O132" s="185">
        <v>0</v>
      </c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87" t="s">
        <v>157</v>
      </c>
      <c r="AT132" s="187" t="s">
        <v>299</v>
      </c>
      <c r="AU132" s="187" t="s">
        <v>142</v>
      </c>
      <c r="AY132" s="15" t="s">
        <v>135</v>
      </c>
      <c r="BE132" s="188">
        <f>IF(N132="základná",J132,0)</f>
        <v>0</v>
      </c>
      <c r="BF132" s="188">
        <f>IF(N132="znížená",J132,0)</f>
        <v>1634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5" t="s">
        <v>142</v>
      </c>
      <c r="BK132" s="188">
        <f>ROUND(I132*H132,2)</f>
        <v>1634</v>
      </c>
      <c r="BL132" s="15" t="s">
        <v>141</v>
      </c>
      <c r="BM132" s="187" t="s">
        <v>770</v>
      </c>
    </row>
    <row r="133" s="2" customFormat="1" ht="16.5" customHeight="1">
      <c r="A133" s="28"/>
      <c r="B133" s="175"/>
      <c r="C133" s="176" t="s">
        <v>168</v>
      </c>
      <c r="D133" s="176" t="s">
        <v>137</v>
      </c>
      <c r="E133" s="177" t="s">
        <v>771</v>
      </c>
      <c r="F133" s="178" t="s">
        <v>772</v>
      </c>
      <c r="G133" s="179" t="s">
        <v>261</v>
      </c>
      <c r="H133" s="180">
        <v>30</v>
      </c>
      <c r="I133" s="181">
        <v>13</v>
      </c>
      <c r="J133" s="181">
        <f>ROUND(I133*H133,2)</f>
        <v>390</v>
      </c>
      <c r="K133" s="182"/>
      <c r="L133" s="29"/>
      <c r="M133" s="183" t="s">
        <v>1</v>
      </c>
      <c r="N133" s="184" t="s">
        <v>39</v>
      </c>
      <c r="O133" s="185">
        <v>0</v>
      </c>
      <c r="P133" s="185">
        <f>O133*H133</f>
        <v>0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87" t="s">
        <v>141</v>
      </c>
      <c r="AT133" s="187" t="s">
        <v>137</v>
      </c>
      <c r="AU133" s="187" t="s">
        <v>142</v>
      </c>
      <c r="AY133" s="15" t="s">
        <v>135</v>
      </c>
      <c r="BE133" s="188">
        <f>IF(N133="základná",J133,0)</f>
        <v>0</v>
      </c>
      <c r="BF133" s="188">
        <f>IF(N133="znížená",J133,0)</f>
        <v>390</v>
      </c>
      <c r="BG133" s="188">
        <f>IF(N133="zákl. prenesená",J133,0)</f>
        <v>0</v>
      </c>
      <c r="BH133" s="188">
        <f>IF(N133="zníž. prenesená",J133,0)</f>
        <v>0</v>
      </c>
      <c r="BI133" s="188">
        <f>IF(N133="nulová",J133,0)</f>
        <v>0</v>
      </c>
      <c r="BJ133" s="15" t="s">
        <v>142</v>
      </c>
      <c r="BK133" s="188">
        <f>ROUND(I133*H133,2)</f>
        <v>390</v>
      </c>
      <c r="BL133" s="15" t="s">
        <v>141</v>
      </c>
      <c r="BM133" s="187" t="s">
        <v>773</v>
      </c>
    </row>
    <row r="134" s="2" customFormat="1" ht="16.5" customHeight="1">
      <c r="A134" s="28"/>
      <c r="B134" s="175"/>
      <c r="C134" s="189" t="s">
        <v>160</v>
      </c>
      <c r="D134" s="189" t="s">
        <v>299</v>
      </c>
      <c r="E134" s="190" t="s">
        <v>774</v>
      </c>
      <c r="F134" s="191" t="s">
        <v>772</v>
      </c>
      <c r="G134" s="192" t="s">
        <v>261</v>
      </c>
      <c r="H134" s="193">
        <v>30</v>
      </c>
      <c r="I134" s="194">
        <v>7.5</v>
      </c>
      <c r="J134" s="194">
        <f>ROUND(I134*H134,2)</f>
        <v>225</v>
      </c>
      <c r="K134" s="195"/>
      <c r="L134" s="196"/>
      <c r="M134" s="197" t="s">
        <v>1</v>
      </c>
      <c r="N134" s="198" t="s">
        <v>39</v>
      </c>
      <c r="O134" s="185">
        <v>0</v>
      </c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87" t="s">
        <v>157</v>
      </c>
      <c r="AT134" s="187" t="s">
        <v>299</v>
      </c>
      <c r="AU134" s="187" t="s">
        <v>142</v>
      </c>
      <c r="AY134" s="15" t="s">
        <v>135</v>
      </c>
      <c r="BE134" s="188">
        <f>IF(N134="základná",J134,0)</f>
        <v>0</v>
      </c>
      <c r="BF134" s="188">
        <f>IF(N134="znížená",J134,0)</f>
        <v>225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5" t="s">
        <v>142</v>
      </c>
      <c r="BK134" s="188">
        <f>ROUND(I134*H134,2)</f>
        <v>225</v>
      </c>
      <c r="BL134" s="15" t="s">
        <v>141</v>
      </c>
      <c r="BM134" s="187" t="s">
        <v>775</v>
      </c>
    </row>
    <row r="135" s="2" customFormat="1" ht="16.5" customHeight="1">
      <c r="A135" s="28"/>
      <c r="B135" s="175"/>
      <c r="C135" s="176" t="s">
        <v>176</v>
      </c>
      <c r="D135" s="176" t="s">
        <v>137</v>
      </c>
      <c r="E135" s="177" t="s">
        <v>776</v>
      </c>
      <c r="F135" s="178" t="s">
        <v>777</v>
      </c>
      <c r="G135" s="179" t="s">
        <v>261</v>
      </c>
      <c r="H135" s="180">
        <v>500</v>
      </c>
      <c r="I135" s="181">
        <v>5</v>
      </c>
      <c r="J135" s="181">
        <f>ROUND(I135*H135,2)</f>
        <v>2500</v>
      </c>
      <c r="K135" s="182"/>
      <c r="L135" s="29"/>
      <c r="M135" s="183" t="s">
        <v>1</v>
      </c>
      <c r="N135" s="184" t="s">
        <v>39</v>
      </c>
      <c r="O135" s="185">
        <v>0</v>
      </c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87" t="s">
        <v>141</v>
      </c>
      <c r="AT135" s="187" t="s">
        <v>137</v>
      </c>
      <c r="AU135" s="187" t="s">
        <v>142</v>
      </c>
      <c r="AY135" s="15" t="s">
        <v>135</v>
      </c>
      <c r="BE135" s="188">
        <f>IF(N135="základná",J135,0)</f>
        <v>0</v>
      </c>
      <c r="BF135" s="188">
        <f>IF(N135="znížená",J135,0)</f>
        <v>2500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5" t="s">
        <v>142</v>
      </c>
      <c r="BK135" s="188">
        <f>ROUND(I135*H135,2)</f>
        <v>2500</v>
      </c>
      <c r="BL135" s="15" t="s">
        <v>141</v>
      </c>
      <c r="BM135" s="187" t="s">
        <v>778</v>
      </c>
    </row>
    <row r="136" s="2" customFormat="1" ht="16.5" customHeight="1">
      <c r="A136" s="28"/>
      <c r="B136" s="175"/>
      <c r="C136" s="189" t="s">
        <v>164</v>
      </c>
      <c r="D136" s="189" t="s">
        <v>299</v>
      </c>
      <c r="E136" s="190" t="s">
        <v>779</v>
      </c>
      <c r="F136" s="191" t="s">
        <v>777</v>
      </c>
      <c r="G136" s="192" t="s">
        <v>261</v>
      </c>
      <c r="H136" s="193">
        <v>500</v>
      </c>
      <c r="I136" s="194">
        <v>2.8999999999999999</v>
      </c>
      <c r="J136" s="194">
        <f>ROUND(I136*H136,2)</f>
        <v>1450</v>
      </c>
      <c r="K136" s="195"/>
      <c r="L136" s="196"/>
      <c r="M136" s="197" t="s">
        <v>1</v>
      </c>
      <c r="N136" s="198" t="s">
        <v>39</v>
      </c>
      <c r="O136" s="185">
        <v>0</v>
      </c>
      <c r="P136" s="185">
        <f>O136*H136</f>
        <v>0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87" t="s">
        <v>157</v>
      </c>
      <c r="AT136" s="187" t="s">
        <v>299</v>
      </c>
      <c r="AU136" s="187" t="s">
        <v>142</v>
      </c>
      <c r="AY136" s="15" t="s">
        <v>135</v>
      </c>
      <c r="BE136" s="188">
        <f>IF(N136="základná",J136,0)</f>
        <v>0</v>
      </c>
      <c r="BF136" s="188">
        <f>IF(N136="znížená",J136,0)</f>
        <v>1450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142</v>
      </c>
      <c r="BK136" s="188">
        <f>ROUND(I136*H136,2)</f>
        <v>1450</v>
      </c>
      <c r="BL136" s="15" t="s">
        <v>141</v>
      </c>
      <c r="BM136" s="187" t="s">
        <v>780</v>
      </c>
    </row>
    <row r="137" s="2" customFormat="1" ht="16.5" customHeight="1">
      <c r="A137" s="28"/>
      <c r="B137" s="175"/>
      <c r="C137" s="176" t="s">
        <v>184</v>
      </c>
      <c r="D137" s="176" t="s">
        <v>137</v>
      </c>
      <c r="E137" s="177" t="s">
        <v>781</v>
      </c>
      <c r="F137" s="178" t="s">
        <v>782</v>
      </c>
      <c r="G137" s="179" t="s">
        <v>261</v>
      </c>
      <c r="H137" s="180">
        <v>100</v>
      </c>
      <c r="I137" s="181">
        <v>8</v>
      </c>
      <c r="J137" s="181">
        <f>ROUND(I137*H137,2)</f>
        <v>800</v>
      </c>
      <c r="K137" s="182"/>
      <c r="L137" s="29"/>
      <c r="M137" s="183" t="s">
        <v>1</v>
      </c>
      <c r="N137" s="184" t="s">
        <v>39</v>
      </c>
      <c r="O137" s="185">
        <v>0</v>
      </c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87" t="s">
        <v>141</v>
      </c>
      <c r="AT137" s="187" t="s">
        <v>137</v>
      </c>
      <c r="AU137" s="187" t="s">
        <v>142</v>
      </c>
      <c r="AY137" s="15" t="s">
        <v>135</v>
      </c>
      <c r="BE137" s="188">
        <f>IF(N137="základná",J137,0)</f>
        <v>0</v>
      </c>
      <c r="BF137" s="188">
        <f>IF(N137="znížená",J137,0)</f>
        <v>800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142</v>
      </c>
      <c r="BK137" s="188">
        <f>ROUND(I137*H137,2)</f>
        <v>800</v>
      </c>
      <c r="BL137" s="15" t="s">
        <v>141</v>
      </c>
      <c r="BM137" s="187" t="s">
        <v>783</v>
      </c>
    </row>
    <row r="138" s="2" customFormat="1" ht="16.5" customHeight="1">
      <c r="A138" s="28"/>
      <c r="B138" s="175"/>
      <c r="C138" s="189" t="s">
        <v>188</v>
      </c>
      <c r="D138" s="189" t="s">
        <v>299</v>
      </c>
      <c r="E138" s="190" t="s">
        <v>784</v>
      </c>
      <c r="F138" s="191" t="s">
        <v>782</v>
      </c>
      <c r="G138" s="192" t="s">
        <v>261</v>
      </c>
      <c r="H138" s="193">
        <v>100</v>
      </c>
      <c r="I138" s="194">
        <v>5</v>
      </c>
      <c r="J138" s="194">
        <f>ROUND(I138*H138,2)</f>
        <v>500</v>
      </c>
      <c r="K138" s="195"/>
      <c r="L138" s="196"/>
      <c r="M138" s="197" t="s">
        <v>1</v>
      </c>
      <c r="N138" s="198" t="s">
        <v>39</v>
      </c>
      <c r="O138" s="185">
        <v>0</v>
      </c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87" t="s">
        <v>157</v>
      </c>
      <c r="AT138" s="187" t="s">
        <v>299</v>
      </c>
      <c r="AU138" s="187" t="s">
        <v>142</v>
      </c>
      <c r="AY138" s="15" t="s">
        <v>135</v>
      </c>
      <c r="BE138" s="188">
        <f>IF(N138="základná",J138,0)</f>
        <v>0</v>
      </c>
      <c r="BF138" s="188">
        <f>IF(N138="znížená",J138,0)</f>
        <v>500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142</v>
      </c>
      <c r="BK138" s="188">
        <f>ROUND(I138*H138,2)</f>
        <v>500</v>
      </c>
      <c r="BL138" s="15" t="s">
        <v>141</v>
      </c>
      <c r="BM138" s="187" t="s">
        <v>785</v>
      </c>
    </row>
    <row r="139" s="2" customFormat="1" ht="16.5" customHeight="1">
      <c r="A139" s="28"/>
      <c r="B139" s="175"/>
      <c r="C139" s="176" t="s">
        <v>192</v>
      </c>
      <c r="D139" s="176" t="s">
        <v>137</v>
      </c>
      <c r="E139" s="177" t="s">
        <v>786</v>
      </c>
      <c r="F139" s="178" t="s">
        <v>787</v>
      </c>
      <c r="G139" s="179" t="s">
        <v>500</v>
      </c>
      <c r="H139" s="180">
        <v>16</v>
      </c>
      <c r="I139" s="181">
        <v>35</v>
      </c>
      <c r="J139" s="181">
        <f>ROUND(I139*H139,2)</f>
        <v>560</v>
      </c>
      <c r="K139" s="182"/>
      <c r="L139" s="29"/>
      <c r="M139" s="183" t="s">
        <v>1</v>
      </c>
      <c r="N139" s="184" t="s">
        <v>39</v>
      </c>
      <c r="O139" s="185">
        <v>0</v>
      </c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87" t="s">
        <v>141</v>
      </c>
      <c r="AT139" s="187" t="s">
        <v>137</v>
      </c>
      <c r="AU139" s="187" t="s">
        <v>142</v>
      </c>
      <c r="AY139" s="15" t="s">
        <v>135</v>
      </c>
      <c r="BE139" s="188">
        <f>IF(N139="základná",J139,0)</f>
        <v>0</v>
      </c>
      <c r="BF139" s="188">
        <f>IF(N139="znížená",J139,0)</f>
        <v>560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142</v>
      </c>
      <c r="BK139" s="188">
        <f>ROUND(I139*H139,2)</f>
        <v>560</v>
      </c>
      <c r="BL139" s="15" t="s">
        <v>141</v>
      </c>
      <c r="BM139" s="187" t="s">
        <v>788</v>
      </c>
    </row>
    <row r="140" s="2" customFormat="1" ht="16.5" customHeight="1">
      <c r="A140" s="28"/>
      <c r="B140" s="175"/>
      <c r="C140" s="189" t="s">
        <v>197</v>
      </c>
      <c r="D140" s="189" t="s">
        <v>299</v>
      </c>
      <c r="E140" s="190" t="s">
        <v>789</v>
      </c>
      <c r="F140" s="191" t="s">
        <v>787</v>
      </c>
      <c r="G140" s="192" t="s">
        <v>500</v>
      </c>
      <c r="H140" s="193">
        <v>16</v>
      </c>
      <c r="I140" s="194">
        <v>17.5</v>
      </c>
      <c r="J140" s="194">
        <f>ROUND(I140*H140,2)</f>
        <v>280</v>
      </c>
      <c r="K140" s="195"/>
      <c r="L140" s="196"/>
      <c r="M140" s="197" t="s">
        <v>1</v>
      </c>
      <c r="N140" s="198" t="s">
        <v>39</v>
      </c>
      <c r="O140" s="185">
        <v>0</v>
      </c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87" t="s">
        <v>157</v>
      </c>
      <c r="AT140" s="187" t="s">
        <v>299</v>
      </c>
      <c r="AU140" s="187" t="s">
        <v>142</v>
      </c>
      <c r="AY140" s="15" t="s">
        <v>135</v>
      </c>
      <c r="BE140" s="188">
        <f>IF(N140="základná",J140,0)</f>
        <v>0</v>
      </c>
      <c r="BF140" s="188">
        <f>IF(N140="znížená",J140,0)</f>
        <v>280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142</v>
      </c>
      <c r="BK140" s="188">
        <f>ROUND(I140*H140,2)</f>
        <v>280</v>
      </c>
      <c r="BL140" s="15" t="s">
        <v>141</v>
      </c>
      <c r="BM140" s="187" t="s">
        <v>790</v>
      </c>
    </row>
    <row r="141" s="2" customFormat="1" ht="24.15" customHeight="1">
      <c r="A141" s="28"/>
      <c r="B141" s="175"/>
      <c r="C141" s="176" t="s">
        <v>201</v>
      </c>
      <c r="D141" s="176" t="s">
        <v>137</v>
      </c>
      <c r="E141" s="177" t="s">
        <v>791</v>
      </c>
      <c r="F141" s="178" t="s">
        <v>792</v>
      </c>
      <c r="G141" s="179" t="s">
        <v>500</v>
      </c>
      <c r="H141" s="180">
        <v>10</v>
      </c>
      <c r="I141" s="181">
        <v>80</v>
      </c>
      <c r="J141" s="181">
        <f>ROUND(I141*H141,2)</f>
        <v>800</v>
      </c>
      <c r="K141" s="182"/>
      <c r="L141" s="29"/>
      <c r="M141" s="183" t="s">
        <v>1</v>
      </c>
      <c r="N141" s="184" t="s">
        <v>39</v>
      </c>
      <c r="O141" s="185">
        <v>0</v>
      </c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87" t="s">
        <v>141</v>
      </c>
      <c r="AT141" s="187" t="s">
        <v>137</v>
      </c>
      <c r="AU141" s="187" t="s">
        <v>142</v>
      </c>
      <c r="AY141" s="15" t="s">
        <v>135</v>
      </c>
      <c r="BE141" s="188">
        <f>IF(N141="základná",J141,0)</f>
        <v>0</v>
      </c>
      <c r="BF141" s="188">
        <f>IF(N141="znížená",J141,0)</f>
        <v>800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142</v>
      </c>
      <c r="BK141" s="188">
        <f>ROUND(I141*H141,2)</f>
        <v>800</v>
      </c>
      <c r="BL141" s="15" t="s">
        <v>141</v>
      </c>
      <c r="BM141" s="187" t="s">
        <v>793</v>
      </c>
    </row>
    <row r="142" s="2" customFormat="1" ht="24.15" customHeight="1">
      <c r="A142" s="28"/>
      <c r="B142" s="175"/>
      <c r="C142" s="189" t="s">
        <v>205</v>
      </c>
      <c r="D142" s="189" t="s">
        <v>299</v>
      </c>
      <c r="E142" s="190" t="s">
        <v>794</v>
      </c>
      <c r="F142" s="191" t="s">
        <v>792</v>
      </c>
      <c r="G142" s="192" t="s">
        <v>500</v>
      </c>
      <c r="H142" s="193">
        <v>10</v>
      </c>
      <c r="I142" s="194">
        <v>40</v>
      </c>
      <c r="J142" s="194">
        <f>ROUND(I142*H142,2)</f>
        <v>400</v>
      </c>
      <c r="K142" s="195"/>
      <c r="L142" s="196"/>
      <c r="M142" s="197" t="s">
        <v>1</v>
      </c>
      <c r="N142" s="198" t="s">
        <v>39</v>
      </c>
      <c r="O142" s="185">
        <v>0</v>
      </c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87" t="s">
        <v>157</v>
      </c>
      <c r="AT142" s="187" t="s">
        <v>299</v>
      </c>
      <c r="AU142" s="187" t="s">
        <v>142</v>
      </c>
      <c r="AY142" s="15" t="s">
        <v>135</v>
      </c>
      <c r="BE142" s="188">
        <f>IF(N142="základná",J142,0)</f>
        <v>0</v>
      </c>
      <c r="BF142" s="188">
        <f>IF(N142="znížená",J142,0)</f>
        <v>400</v>
      </c>
      <c r="BG142" s="188">
        <f>IF(N142="zákl. prenesená",J142,0)</f>
        <v>0</v>
      </c>
      <c r="BH142" s="188">
        <f>IF(N142="zníž. prenesená",J142,0)</f>
        <v>0</v>
      </c>
      <c r="BI142" s="188">
        <f>IF(N142="nulová",J142,0)</f>
        <v>0</v>
      </c>
      <c r="BJ142" s="15" t="s">
        <v>142</v>
      </c>
      <c r="BK142" s="188">
        <f>ROUND(I142*H142,2)</f>
        <v>400</v>
      </c>
      <c r="BL142" s="15" t="s">
        <v>141</v>
      </c>
      <c r="BM142" s="187" t="s">
        <v>795</v>
      </c>
    </row>
    <row r="143" s="2" customFormat="1" ht="33" customHeight="1">
      <c r="A143" s="28"/>
      <c r="B143" s="175"/>
      <c r="C143" s="176" t="s">
        <v>209</v>
      </c>
      <c r="D143" s="176" t="s">
        <v>137</v>
      </c>
      <c r="E143" s="177" t="s">
        <v>796</v>
      </c>
      <c r="F143" s="178" t="s">
        <v>797</v>
      </c>
      <c r="G143" s="179" t="s">
        <v>500</v>
      </c>
      <c r="H143" s="180">
        <v>77</v>
      </c>
      <c r="I143" s="181">
        <v>80</v>
      </c>
      <c r="J143" s="181">
        <f>ROUND(I143*H143,2)</f>
        <v>6160</v>
      </c>
      <c r="K143" s="182"/>
      <c r="L143" s="29"/>
      <c r="M143" s="183" t="s">
        <v>1</v>
      </c>
      <c r="N143" s="184" t="s">
        <v>39</v>
      </c>
      <c r="O143" s="185">
        <v>0</v>
      </c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87" t="s">
        <v>141</v>
      </c>
      <c r="AT143" s="187" t="s">
        <v>137</v>
      </c>
      <c r="AU143" s="187" t="s">
        <v>142</v>
      </c>
      <c r="AY143" s="15" t="s">
        <v>135</v>
      </c>
      <c r="BE143" s="188">
        <f>IF(N143="základná",J143,0)</f>
        <v>0</v>
      </c>
      <c r="BF143" s="188">
        <f>IF(N143="znížená",J143,0)</f>
        <v>6160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142</v>
      </c>
      <c r="BK143" s="188">
        <f>ROUND(I143*H143,2)</f>
        <v>6160</v>
      </c>
      <c r="BL143" s="15" t="s">
        <v>141</v>
      </c>
      <c r="BM143" s="187" t="s">
        <v>798</v>
      </c>
    </row>
    <row r="144" s="2" customFormat="1" ht="33" customHeight="1">
      <c r="A144" s="28"/>
      <c r="B144" s="175"/>
      <c r="C144" s="189" t="s">
        <v>7</v>
      </c>
      <c r="D144" s="189" t="s">
        <v>299</v>
      </c>
      <c r="E144" s="190" t="s">
        <v>799</v>
      </c>
      <c r="F144" s="191" t="s">
        <v>797</v>
      </c>
      <c r="G144" s="192" t="s">
        <v>500</v>
      </c>
      <c r="H144" s="193">
        <v>77</v>
      </c>
      <c r="I144" s="194">
        <v>25</v>
      </c>
      <c r="J144" s="194">
        <f>ROUND(I144*H144,2)</f>
        <v>1925</v>
      </c>
      <c r="K144" s="195"/>
      <c r="L144" s="196"/>
      <c r="M144" s="197" t="s">
        <v>1</v>
      </c>
      <c r="N144" s="198" t="s">
        <v>39</v>
      </c>
      <c r="O144" s="185">
        <v>0</v>
      </c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87" t="s">
        <v>157</v>
      </c>
      <c r="AT144" s="187" t="s">
        <v>299</v>
      </c>
      <c r="AU144" s="187" t="s">
        <v>142</v>
      </c>
      <c r="AY144" s="15" t="s">
        <v>135</v>
      </c>
      <c r="BE144" s="188">
        <f>IF(N144="základná",J144,0)</f>
        <v>0</v>
      </c>
      <c r="BF144" s="188">
        <f>IF(N144="znížená",J144,0)</f>
        <v>1925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142</v>
      </c>
      <c r="BK144" s="188">
        <f>ROUND(I144*H144,2)</f>
        <v>1925</v>
      </c>
      <c r="BL144" s="15" t="s">
        <v>141</v>
      </c>
      <c r="BM144" s="187" t="s">
        <v>800</v>
      </c>
    </row>
    <row r="145" s="2" customFormat="1" ht="24.15" customHeight="1">
      <c r="A145" s="28"/>
      <c r="B145" s="175"/>
      <c r="C145" s="176" t="s">
        <v>217</v>
      </c>
      <c r="D145" s="176" t="s">
        <v>137</v>
      </c>
      <c r="E145" s="177" t="s">
        <v>801</v>
      </c>
      <c r="F145" s="178" t="s">
        <v>802</v>
      </c>
      <c r="G145" s="179" t="s">
        <v>500</v>
      </c>
      <c r="H145" s="180">
        <v>12</v>
      </c>
      <c r="I145" s="181">
        <v>60</v>
      </c>
      <c r="J145" s="181">
        <f>ROUND(I145*H145,2)</f>
        <v>720</v>
      </c>
      <c r="K145" s="182"/>
      <c r="L145" s="29"/>
      <c r="M145" s="183" t="s">
        <v>1</v>
      </c>
      <c r="N145" s="184" t="s">
        <v>39</v>
      </c>
      <c r="O145" s="185">
        <v>0</v>
      </c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87" t="s">
        <v>141</v>
      </c>
      <c r="AT145" s="187" t="s">
        <v>137</v>
      </c>
      <c r="AU145" s="187" t="s">
        <v>142</v>
      </c>
      <c r="AY145" s="15" t="s">
        <v>135</v>
      </c>
      <c r="BE145" s="188">
        <f>IF(N145="základná",J145,0)</f>
        <v>0</v>
      </c>
      <c r="BF145" s="188">
        <f>IF(N145="znížená",J145,0)</f>
        <v>720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142</v>
      </c>
      <c r="BK145" s="188">
        <f>ROUND(I145*H145,2)</f>
        <v>720</v>
      </c>
      <c r="BL145" s="15" t="s">
        <v>141</v>
      </c>
      <c r="BM145" s="187" t="s">
        <v>803</v>
      </c>
    </row>
    <row r="146" s="2" customFormat="1" ht="24.15" customHeight="1">
      <c r="A146" s="28"/>
      <c r="B146" s="175"/>
      <c r="C146" s="189" t="s">
        <v>221</v>
      </c>
      <c r="D146" s="189" t="s">
        <v>299</v>
      </c>
      <c r="E146" s="190" t="s">
        <v>804</v>
      </c>
      <c r="F146" s="191" t="s">
        <v>802</v>
      </c>
      <c r="G146" s="192" t="s">
        <v>500</v>
      </c>
      <c r="H146" s="193">
        <v>12</v>
      </c>
      <c r="I146" s="194">
        <v>20</v>
      </c>
      <c r="J146" s="194">
        <f>ROUND(I146*H146,2)</f>
        <v>240</v>
      </c>
      <c r="K146" s="195"/>
      <c r="L146" s="196"/>
      <c r="M146" s="197" t="s">
        <v>1</v>
      </c>
      <c r="N146" s="198" t="s">
        <v>39</v>
      </c>
      <c r="O146" s="185">
        <v>0</v>
      </c>
      <c r="P146" s="185">
        <f>O146*H146</f>
        <v>0</v>
      </c>
      <c r="Q146" s="185">
        <v>0</v>
      </c>
      <c r="R146" s="185">
        <f>Q146*H146</f>
        <v>0</v>
      </c>
      <c r="S146" s="185">
        <v>0</v>
      </c>
      <c r="T146" s="186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87" t="s">
        <v>157</v>
      </c>
      <c r="AT146" s="187" t="s">
        <v>299</v>
      </c>
      <c r="AU146" s="187" t="s">
        <v>142</v>
      </c>
      <c r="AY146" s="15" t="s">
        <v>135</v>
      </c>
      <c r="BE146" s="188">
        <f>IF(N146="základná",J146,0)</f>
        <v>0</v>
      </c>
      <c r="BF146" s="188">
        <f>IF(N146="znížená",J146,0)</f>
        <v>240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142</v>
      </c>
      <c r="BK146" s="188">
        <f>ROUND(I146*H146,2)</f>
        <v>240</v>
      </c>
      <c r="BL146" s="15" t="s">
        <v>141</v>
      </c>
      <c r="BM146" s="187" t="s">
        <v>805</v>
      </c>
    </row>
    <row r="147" s="2" customFormat="1" ht="16.5" customHeight="1">
      <c r="A147" s="28"/>
      <c r="B147" s="175"/>
      <c r="C147" s="176" t="s">
        <v>225</v>
      </c>
      <c r="D147" s="176" t="s">
        <v>137</v>
      </c>
      <c r="E147" s="177" t="s">
        <v>806</v>
      </c>
      <c r="F147" s="178" t="s">
        <v>807</v>
      </c>
      <c r="G147" s="179" t="s">
        <v>500</v>
      </c>
      <c r="H147" s="180">
        <v>1</v>
      </c>
      <c r="I147" s="181">
        <v>1600</v>
      </c>
      <c r="J147" s="181">
        <f>ROUND(I147*H147,2)</f>
        <v>1600</v>
      </c>
      <c r="K147" s="182"/>
      <c r="L147" s="29"/>
      <c r="M147" s="183" t="s">
        <v>1</v>
      </c>
      <c r="N147" s="184" t="s">
        <v>39</v>
      </c>
      <c r="O147" s="185">
        <v>0</v>
      </c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87" t="s">
        <v>141</v>
      </c>
      <c r="AT147" s="187" t="s">
        <v>137</v>
      </c>
      <c r="AU147" s="187" t="s">
        <v>142</v>
      </c>
      <c r="AY147" s="15" t="s">
        <v>135</v>
      </c>
      <c r="BE147" s="188">
        <f>IF(N147="základná",J147,0)</f>
        <v>0</v>
      </c>
      <c r="BF147" s="188">
        <f>IF(N147="znížená",J147,0)</f>
        <v>1600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142</v>
      </c>
      <c r="BK147" s="188">
        <f>ROUND(I147*H147,2)</f>
        <v>1600</v>
      </c>
      <c r="BL147" s="15" t="s">
        <v>141</v>
      </c>
      <c r="BM147" s="187" t="s">
        <v>808</v>
      </c>
    </row>
    <row r="148" s="2" customFormat="1" ht="16.5" customHeight="1">
      <c r="A148" s="28"/>
      <c r="B148" s="175"/>
      <c r="C148" s="189" t="s">
        <v>187</v>
      </c>
      <c r="D148" s="189" t="s">
        <v>299</v>
      </c>
      <c r="E148" s="190" t="s">
        <v>809</v>
      </c>
      <c r="F148" s="191" t="s">
        <v>807</v>
      </c>
      <c r="G148" s="192" t="s">
        <v>500</v>
      </c>
      <c r="H148" s="193">
        <v>1</v>
      </c>
      <c r="I148" s="194">
        <v>575.95000000000005</v>
      </c>
      <c r="J148" s="194">
        <f>ROUND(I148*H148,2)</f>
        <v>575.95000000000005</v>
      </c>
      <c r="K148" s="195"/>
      <c r="L148" s="196"/>
      <c r="M148" s="197" t="s">
        <v>1</v>
      </c>
      <c r="N148" s="198" t="s">
        <v>39</v>
      </c>
      <c r="O148" s="185">
        <v>0</v>
      </c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87" t="s">
        <v>157</v>
      </c>
      <c r="AT148" s="187" t="s">
        <v>299</v>
      </c>
      <c r="AU148" s="187" t="s">
        <v>142</v>
      </c>
      <c r="AY148" s="15" t="s">
        <v>135</v>
      </c>
      <c r="BE148" s="188">
        <f>IF(N148="základná",J148,0)</f>
        <v>0</v>
      </c>
      <c r="BF148" s="188">
        <f>IF(N148="znížená",J148,0)</f>
        <v>575.95000000000005</v>
      </c>
      <c r="BG148" s="188">
        <f>IF(N148="zákl. prenesená",J148,0)</f>
        <v>0</v>
      </c>
      <c r="BH148" s="188">
        <f>IF(N148="zníž. prenesená",J148,0)</f>
        <v>0</v>
      </c>
      <c r="BI148" s="188">
        <f>IF(N148="nulová",J148,0)</f>
        <v>0</v>
      </c>
      <c r="BJ148" s="15" t="s">
        <v>142</v>
      </c>
      <c r="BK148" s="188">
        <f>ROUND(I148*H148,2)</f>
        <v>575.95000000000005</v>
      </c>
      <c r="BL148" s="15" t="s">
        <v>141</v>
      </c>
      <c r="BM148" s="187" t="s">
        <v>810</v>
      </c>
    </row>
    <row r="149" s="2" customFormat="1" ht="16.5" customHeight="1">
      <c r="A149" s="28"/>
      <c r="B149" s="175"/>
      <c r="C149" s="176" t="s">
        <v>235</v>
      </c>
      <c r="D149" s="176" t="s">
        <v>137</v>
      </c>
      <c r="E149" s="177" t="s">
        <v>811</v>
      </c>
      <c r="F149" s="178" t="s">
        <v>812</v>
      </c>
      <c r="G149" s="179" t="s">
        <v>500</v>
      </c>
      <c r="H149" s="180">
        <v>1</v>
      </c>
      <c r="I149" s="181">
        <v>1600</v>
      </c>
      <c r="J149" s="181">
        <f>ROUND(I149*H149,2)</f>
        <v>1600</v>
      </c>
      <c r="K149" s="182"/>
      <c r="L149" s="29"/>
      <c r="M149" s="183" t="s">
        <v>1</v>
      </c>
      <c r="N149" s="184" t="s">
        <v>39</v>
      </c>
      <c r="O149" s="185">
        <v>0</v>
      </c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87" t="s">
        <v>141</v>
      </c>
      <c r="AT149" s="187" t="s">
        <v>137</v>
      </c>
      <c r="AU149" s="187" t="s">
        <v>142</v>
      </c>
      <c r="AY149" s="15" t="s">
        <v>135</v>
      </c>
      <c r="BE149" s="188">
        <f>IF(N149="základná",J149,0)</f>
        <v>0</v>
      </c>
      <c r="BF149" s="188">
        <f>IF(N149="znížená",J149,0)</f>
        <v>1600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142</v>
      </c>
      <c r="BK149" s="188">
        <f>ROUND(I149*H149,2)</f>
        <v>1600</v>
      </c>
      <c r="BL149" s="15" t="s">
        <v>141</v>
      </c>
      <c r="BM149" s="187" t="s">
        <v>813</v>
      </c>
    </row>
    <row r="150" s="2" customFormat="1" ht="16.5" customHeight="1">
      <c r="A150" s="28"/>
      <c r="B150" s="175"/>
      <c r="C150" s="189" t="s">
        <v>191</v>
      </c>
      <c r="D150" s="189" t="s">
        <v>299</v>
      </c>
      <c r="E150" s="190" t="s">
        <v>814</v>
      </c>
      <c r="F150" s="191" t="s">
        <v>812</v>
      </c>
      <c r="G150" s="192" t="s">
        <v>500</v>
      </c>
      <c r="H150" s="193">
        <v>1</v>
      </c>
      <c r="I150" s="194">
        <v>575.95000000000005</v>
      </c>
      <c r="J150" s="194">
        <f>ROUND(I150*H150,2)</f>
        <v>575.95000000000005</v>
      </c>
      <c r="K150" s="195"/>
      <c r="L150" s="196"/>
      <c r="M150" s="197" t="s">
        <v>1</v>
      </c>
      <c r="N150" s="198" t="s">
        <v>39</v>
      </c>
      <c r="O150" s="185">
        <v>0</v>
      </c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87" t="s">
        <v>157</v>
      </c>
      <c r="AT150" s="187" t="s">
        <v>299</v>
      </c>
      <c r="AU150" s="187" t="s">
        <v>142</v>
      </c>
      <c r="AY150" s="15" t="s">
        <v>135</v>
      </c>
      <c r="BE150" s="188">
        <f>IF(N150="základná",J150,0)</f>
        <v>0</v>
      </c>
      <c r="BF150" s="188">
        <f>IF(N150="znížená",J150,0)</f>
        <v>575.95000000000005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142</v>
      </c>
      <c r="BK150" s="188">
        <f>ROUND(I150*H150,2)</f>
        <v>575.95000000000005</v>
      </c>
      <c r="BL150" s="15" t="s">
        <v>141</v>
      </c>
      <c r="BM150" s="187" t="s">
        <v>815</v>
      </c>
    </row>
    <row r="151" s="2" customFormat="1" ht="16.5" customHeight="1">
      <c r="A151" s="28"/>
      <c r="B151" s="175"/>
      <c r="C151" s="176" t="s">
        <v>242</v>
      </c>
      <c r="D151" s="176" t="s">
        <v>137</v>
      </c>
      <c r="E151" s="177" t="s">
        <v>816</v>
      </c>
      <c r="F151" s="178" t="s">
        <v>817</v>
      </c>
      <c r="G151" s="179" t="s">
        <v>500</v>
      </c>
      <c r="H151" s="180">
        <v>350</v>
      </c>
      <c r="I151" s="181">
        <v>2</v>
      </c>
      <c r="J151" s="181">
        <f>ROUND(I151*H151,2)</f>
        <v>700</v>
      </c>
      <c r="K151" s="182"/>
      <c r="L151" s="29"/>
      <c r="M151" s="183" t="s">
        <v>1</v>
      </c>
      <c r="N151" s="184" t="s">
        <v>39</v>
      </c>
      <c r="O151" s="185">
        <v>0</v>
      </c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87" t="s">
        <v>141</v>
      </c>
      <c r="AT151" s="187" t="s">
        <v>137</v>
      </c>
      <c r="AU151" s="187" t="s">
        <v>142</v>
      </c>
      <c r="AY151" s="15" t="s">
        <v>135</v>
      </c>
      <c r="BE151" s="188">
        <f>IF(N151="základná",J151,0)</f>
        <v>0</v>
      </c>
      <c r="BF151" s="188">
        <f>IF(N151="znížená",J151,0)</f>
        <v>700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142</v>
      </c>
      <c r="BK151" s="188">
        <f>ROUND(I151*H151,2)</f>
        <v>700</v>
      </c>
      <c r="BL151" s="15" t="s">
        <v>141</v>
      </c>
      <c r="BM151" s="187" t="s">
        <v>818</v>
      </c>
    </row>
    <row r="152" s="2" customFormat="1" ht="16.5" customHeight="1">
      <c r="A152" s="28"/>
      <c r="B152" s="175"/>
      <c r="C152" s="189" t="s">
        <v>195</v>
      </c>
      <c r="D152" s="189" t="s">
        <v>299</v>
      </c>
      <c r="E152" s="190" t="s">
        <v>819</v>
      </c>
      <c r="F152" s="191" t="s">
        <v>817</v>
      </c>
      <c r="G152" s="192" t="s">
        <v>500</v>
      </c>
      <c r="H152" s="193">
        <v>350</v>
      </c>
      <c r="I152" s="194">
        <v>1.45</v>
      </c>
      <c r="J152" s="194">
        <f>ROUND(I152*H152,2)</f>
        <v>507.5</v>
      </c>
      <c r="K152" s="195"/>
      <c r="L152" s="196"/>
      <c r="M152" s="197" t="s">
        <v>1</v>
      </c>
      <c r="N152" s="198" t="s">
        <v>39</v>
      </c>
      <c r="O152" s="185">
        <v>0</v>
      </c>
      <c r="P152" s="185">
        <f>O152*H152</f>
        <v>0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87" t="s">
        <v>157</v>
      </c>
      <c r="AT152" s="187" t="s">
        <v>299</v>
      </c>
      <c r="AU152" s="187" t="s">
        <v>142</v>
      </c>
      <c r="AY152" s="15" t="s">
        <v>135</v>
      </c>
      <c r="BE152" s="188">
        <f>IF(N152="základná",J152,0)</f>
        <v>0</v>
      </c>
      <c r="BF152" s="188">
        <f>IF(N152="znížená",J152,0)</f>
        <v>507.5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142</v>
      </c>
      <c r="BK152" s="188">
        <f>ROUND(I152*H152,2)</f>
        <v>507.5</v>
      </c>
      <c r="BL152" s="15" t="s">
        <v>141</v>
      </c>
      <c r="BM152" s="187" t="s">
        <v>820</v>
      </c>
    </row>
    <row r="153" s="2" customFormat="1" ht="16.5" customHeight="1">
      <c r="A153" s="28"/>
      <c r="B153" s="175"/>
      <c r="C153" s="176" t="s">
        <v>250</v>
      </c>
      <c r="D153" s="176" t="s">
        <v>137</v>
      </c>
      <c r="E153" s="177" t="s">
        <v>821</v>
      </c>
      <c r="F153" s="178" t="s">
        <v>822</v>
      </c>
      <c r="G153" s="179" t="s">
        <v>500</v>
      </c>
      <c r="H153" s="180">
        <v>520</v>
      </c>
      <c r="I153" s="181">
        <v>3</v>
      </c>
      <c r="J153" s="181">
        <f>ROUND(I153*H153,2)</f>
        <v>1560</v>
      </c>
      <c r="K153" s="182"/>
      <c r="L153" s="29"/>
      <c r="M153" s="183" t="s">
        <v>1</v>
      </c>
      <c r="N153" s="184" t="s">
        <v>39</v>
      </c>
      <c r="O153" s="185">
        <v>0</v>
      </c>
      <c r="P153" s="185">
        <f>O153*H153</f>
        <v>0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87" t="s">
        <v>141</v>
      </c>
      <c r="AT153" s="187" t="s">
        <v>137</v>
      </c>
      <c r="AU153" s="187" t="s">
        <v>142</v>
      </c>
      <c r="AY153" s="15" t="s">
        <v>135</v>
      </c>
      <c r="BE153" s="188">
        <f>IF(N153="základná",J153,0)</f>
        <v>0</v>
      </c>
      <c r="BF153" s="188">
        <f>IF(N153="znížená",J153,0)</f>
        <v>1560</v>
      </c>
      <c r="BG153" s="188">
        <f>IF(N153="zákl. prenesená",J153,0)</f>
        <v>0</v>
      </c>
      <c r="BH153" s="188">
        <f>IF(N153="zníž. prenesená",J153,0)</f>
        <v>0</v>
      </c>
      <c r="BI153" s="188">
        <f>IF(N153="nulová",J153,0)</f>
        <v>0</v>
      </c>
      <c r="BJ153" s="15" t="s">
        <v>142</v>
      </c>
      <c r="BK153" s="188">
        <f>ROUND(I153*H153,2)</f>
        <v>1560</v>
      </c>
      <c r="BL153" s="15" t="s">
        <v>141</v>
      </c>
      <c r="BM153" s="187" t="s">
        <v>823</v>
      </c>
    </row>
    <row r="154" s="2" customFormat="1" ht="16.5" customHeight="1">
      <c r="A154" s="28"/>
      <c r="B154" s="175"/>
      <c r="C154" s="189" t="s">
        <v>254</v>
      </c>
      <c r="D154" s="189" t="s">
        <v>299</v>
      </c>
      <c r="E154" s="190" t="s">
        <v>824</v>
      </c>
      <c r="F154" s="191" t="s">
        <v>822</v>
      </c>
      <c r="G154" s="192" t="s">
        <v>500</v>
      </c>
      <c r="H154" s="193">
        <v>520</v>
      </c>
      <c r="I154" s="194">
        <v>1.8999999999999999</v>
      </c>
      <c r="J154" s="194">
        <f>ROUND(I154*H154,2)</f>
        <v>988</v>
      </c>
      <c r="K154" s="195"/>
      <c r="L154" s="196"/>
      <c r="M154" s="197" t="s">
        <v>1</v>
      </c>
      <c r="N154" s="198" t="s">
        <v>39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87" t="s">
        <v>157</v>
      </c>
      <c r="AT154" s="187" t="s">
        <v>299</v>
      </c>
      <c r="AU154" s="187" t="s">
        <v>142</v>
      </c>
      <c r="AY154" s="15" t="s">
        <v>135</v>
      </c>
      <c r="BE154" s="188">
        <f>IF(N154="základná",J154,0)</f>
        <v>0</v>
      </c>
      <c r="BF154" s="188">
        <f>IF(N154="znížená",J154,0)</f>
        <v>988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142</v>
      </c>
      <c r="BK154" s="188">
        <f>ROUND(I154*H154,2)</f>
        <v>988</v>
      </c>
      <c r="BL154" s="15" t="s">
        <v>141</v>
      </c>
      <c r="BM154" s="187" t="s">
        <v>825</v>
      </c>
    </row>
    <row r="155" s="2" customFormat="1" ht="16.5" customHeight="1">
      <c r="A155" s="28"/>
      <c r="B155" s="175"/>
      <c r="C155" s="176" t="s">
        <v>258</v>
      </c>
      <c r="D155" s="176" t="s">
        <v>137</v>
      </c>
      <c r="E155" s="177" t="s">
        <v>826</v>
      </c>
      <c r="F155" s="178" t="s">
        <v>827</v>
      </c>
      <c r="G155" s="179" t="s">
        <v>500</v>
      </c>
      <c r="H155" s="180">
        <v>31</v>
      </c>
      <c r="I155" s="181">
        <v>2</v>
      </c>
      <c r="J155" s="181">
        <f>ROUND(I155*H155,2)</f>
        <v>62</v>
      </c>
      <c r="K155" s="182"/>
      <c r="L155" s="29"/>
      <c r="M155" s="183" t="s">
        <v>1</v>
      </c>
      <c r="N155" s="184" t="s">
        <v>39</v>
      </c>
      <c r="O155" s="185">
        <v>0</v>
      </c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87" t="s">
        <v>141</v>
      </c>
      <c r="AT155" s="187" t="s">
        <v>137</v>
      </c>
      <c r="AU155" s="187" t="s">
        <v>142</v>
      </c>
      <c r="AY155" s="15" t="s">
        <v>135</v>
      </c>
      <c r="BE155" s="188">
        <f>IF(N155="základná",J155,0)</f>
        <v>0</v>
      </c>
      <c r="BF155" s="188">
        <f>IF(N155="znížená",J155,0)</f>
        <v>62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142</v>
      </c>
      <c r="BK155" s="188">
        <f>ROUND(I155*H155,2)</f>
        <v>62</v>
      </c>
      <c r="BL155" s="15" t="s">
        <v>141</v>
      </c>
      <c r="BM155" s="187" t="s">
        <v>828</v>
      </c>
    </row>
    <row r="156" s="2" customFormat="1" ht="16.5" customHeight="1">
      <c r="A156" s="28"/>
      <c r="B156" s="175"/>
      <c r="C156" s="189" t="s">
        <v>263</v>
      </c>
      <c r="D156" s="189" t="s">
        <v>299</v>
      </c>
      <c r="E156" s="190" t="s">
        <v>829</v>
      </c>
      <c r="F156" s="191" t="s">
        <v>827</v>
      </c>
      <c r="G156" s="192" t="s">
        <v>500</v>
      </c>
      <c r="H156" s="193">
        <v>31</v>
      </c>
      <c r="I156" s="194">
        <v>1</v>
      </c>
      <c r="J156" s="194">
        <f>ROUND(I156*H156,2)</f>
        <v>31</v>
      </c>
      <c r="K156" s="195"/>
      <c r="L156" s="196"/>
      <c r="M156" s="197" t="s">
        <v>1</v>
      </c>
      <c r="N156" s="198" t="s">
        <v>39</v>
      </c>
      <c r="O156" s="185">
        <v>0</v>
      </c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87" t="s">
        <v>157</v>
      </c>
      <c r="AT156" s="187" t="s">
        <v>299</v>
      </c>
      <c r="AU156" s="187" t="s">
        <v>142</v>
      </c>
      <c r="AY156" s="15" t="s">
        <v>135</v>
      </c>
      <c r="BE156" s="188">
        <f>IF(N156="základná",J156,0)</f>
        <v>0</v>
      </c>
      <c r="BF156" s="188">
        <f>IF(N156="znížená",J156,0)</f>
        <v>31</v>
      </c>
      <c r="BG156" s="188">
        <f>IF(N156="zákl. prenesená",J156,0)</f>
        <v>0</v>
      </c>
      <c r="BH156" s="188">
        <f>IF(N156="zníž. prenesená",J156,0)</f>
        <v>0</v>
      </c>
      <c r="BI156" s="188">
        <f>IF(N156="nulová",J156,0)</f>
        <v>0</v>
      </c>
      <c r="BJ156" s="15" t="s">
        <v>142</v>
      </c>
      <c r="BK156" s="188">
        <f>ROUND(I156*H156,2)</f>
        <v>31</v>
      </c>
      <c r="BL156" s="15" t="s">
        <v>141</v>
      </c>
      <c r="BM156" s="187" t="s">
        <v>830</v>
      </c>
    </row>
    <row r="157" s="2" customFormat="1" ht="16.5" customHeight="1">
      <c r="A157" s="28"/>
      <c r="B157" s="175"/>
      <c r="C157" s="176" t="s">
        <v>267</v>
      </c>
      <c r="D157" s="176" t="s">
        <v>137</v>
      </c>
      <c r="E157" s="177" t="s">
        <v>831</v>
      </c>
      <c r="F157" s="178" t="s">
        <v>832</v>
      </c>
      <c r="G157" s="179" t="s">
        <v>500</v>
      </c>
      <c r="H157" s="180">
        <v>18</v>
      </c>
      <c r="I157" s="181">
        <v>1</v>
      </c>
      <c r="J157" s="181">
        <f>ROUND(I157*H157,2)</f>
        <v>18</v>
      </c>
      <c r="K157" s="182"/>
      <c r="L157" s="29"/>
      <c r="M157" s="183" t="s">
        <v>1</v>
      </c>
      <c r="N157" s="184" t="s">
        <v>39</v>
      </c>
      <c r="O157" s="185">
        <v>0</v>
      </c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87" t="s">
        <v>141</v>
      </c>
      <c r="AT157" s="187" t="s">
        <v>137</v>
      </c>
      <c r="AU157" s="187" t="s">
        <v>142</v>
      </c>
      <c r="AY157" s="15" t="s">
        <v>135</v>
      </c>
      <c r="BE157" s="188">
        <f>IF(N157="základná",J157,0)</f>
        <v>0</v>
      </c>
      <c r="BF157" s="188">
        <f>IF(N157="znížená",J157,0)</f>
        <v>18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142</v>
      </c>
      <c r="BK157" s="188">
        <f>ROUND(I157*H157,2)</f>
        <v>18</v>
      </c>
      <c r="BL157" s="15" t="s">
        <v>141</v>
      </c>
      <c r="BM157" s="187" t="s">
        <v>833</v>
      </c>
    </row>
    <row r="158" s="2" customFormat="1" ht="16.5" customHeight="1">
      <c r="A158" s="28"/>
      <c r="B158" s="175"/>
      <c r="C158" s="189" t="s">
        <v>275</v>
      </c>
      <c r="D158" s="189" t="s">
        <v>299</v>
      </c>
      <c r="E158" s="190" t="s">
        <v>834</v>
      </c>
      <c r="F158" s="191" t="s">
        <v>832</v>
      </c>
      <c r="G158" s="192" t="s">
        <v>500</v>
      </c>
      <c r="H158" s="193">
        <v>18</v>
      </c>
      <c r="I158" s="194">
        <v>0.80000000000000004</v>
      </c>
      <c r="J158" s="194">
        <f>ROUND(I158*H158,2)</f>
        <v>14.4</v>
      </c>
      <c r="K158" s="195"/>
      <c r="L158" s="196"/>
      <c r="M158" s="197" t="s">
        <v>1</v>
      </c>
      <c r="N158" s="198" t="s">
        <v>39</v>
      </c>
      <c r="O158" s="185">
        <v>0</v>
      </c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87" t="s">
        <v>157</v>
      </c>
      <c r="AT158" s="187" t="s">
        <v>299</v>
      </c>
      <c r="AU158" s="187" t="s">
        <v>142</v>
      </c>
      <c r="AY158" s="15" t="s">
        <v>135</v>
      </c>
      <c r="BE158" s="188">
        <f>IF(N158="základná",J158,0)</f>
        <v>0</v>
      </c>
      <c r="BF158" s="188">
        <f>IF(N158="znížená",J158,0)</f>
        <v>14.4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142</v>
      </c>
      <c r="BK158" s="188">
        <f>ROUND(I158*H158,2)</f>
        <v>14.4</v>
      </c>
      <c r="BL158" s="15" t="s">
        <v>141</v>
      </c>
      <c r="BM158" s="187" t="s">
        <v>835</v>
      </c>
    </row>
    <row r="159" s="2" customFormat="1" ht="16.5" customHeight="1">
      <c r="A159" s="28"/>
      <c r="B159" s="175"/>
      <c r="C159" s="176" t="s">
        <v>279</v>
      </c>
      <c r="D159" s="176" t="s">
        <v>137</v>
      </c>
      <c r="E159" s="177" t="s">
        <v>836</v>
      </c>
      <c r="F159" s="178" t="s">
        <v>837</v>
      </c>
      <c r="G159" s="179" t="s">
        <v>500</v>
      </c>
      <c r="H159" s="180">
        <v>380</v>
      </c>
      <c r="I159" s="181">
        <v>1</v>
      </c>
      <c r="J159" s="181">
        <f>ROUND(I159*H159,2)</f>
        <v>380</v>
      </c>
      <c r="K159" s="182"/>
      <c r="L159" s="29"/>
      <c r="M159" s="183" t="s">
        <v>1</v>
      </c>
      <c r="N159" s="184" t="s">
        <v>39</v>
      </c>
      <c r="O159" s="185">
        <v>0</v>
      </c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87" t="s">
        <v>141</v>
      </c>
      <c r="AT159" s="187" t="s">
        <v>137</v>
      </c>
      <c r="AU159" s="187" t="s">
        <v>142</v>
      </c>
      <c r="AY159" s="15" t="s">
        <v>135</v>
      </c>
      <c r="BE159" s="188">
        <f>IF(N159="základná",J159,0)</f>
        <v>0</v>
      </c>
      <c r="BF159" s="188">
        <f>IF(N159="znížená",J159,0)</f>
        <v>380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142</v>
      </c>
      <c r="BK159" s="188">
        <f>ROUND(I159*H159,2)</f>
        <v>380</v>
      </c>
      <c r="BL159" s="15" t="s">
        <v>141</v>
      </c>
      <c r="BM159" s="187" t="s">
        <v>838</v>
      </c>
    </row>
    <row r="160" s="2" customFormat="1" ht="16.5" customHeight="1">
      <c r="A160" s="28"/>
      <c r="B160" s="175"/>
      <c r="C160" s="189" t="s">
        <v>213</v>
      </c>
      <c r="D160" s="189" t="s">
        <v>299</v>
      </c>
      <c r="E160" s="190" t="s">
        <v>839</v>
      </c>
      <c r="F160" s="191" t="s">
        <v>837</v>
      </c>
      <c r="G160" s="192" t="s">
        <v>500</v>
      </c>
      <c r="H160" s="193">
        <v>380</v>
      </c>
      <c r="I160" s="194">
        <v>0.69999999999999996</v>
      </c>
      <c r="J160" s="194">
        <f>ROUND(I160*H160,2)</f>
        <v>266</v>
      </c>
      <c r="K160" s="195"/>
      <c r="L160" s="196"/>
      <c r="M160" s="197" t="s">
        <v>1</v>
      </c>
      <c r="N160" s="198" t="s">
        <v>39</v>
      </c>
      <c r="O160" s="185">
        <v>0</v>
      </c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87" t="s">
        <v>157</v>
      </c>
      <c r="AT160" s="187" t="s">
        <v>299</v>
      </c>
      <c r="AU160" s="187" t="s">
        <v>142</v>
      </c>
      <c r="AY160" s="15" t="s">
        <v>135</v>
      </c>
      <c r="BE160" s="188">
        <f>IF(N160="základná",J160,0)</f>
        <v>0</v>
      </c>
      <c r="BF160" s="188">
        <f>IF(N160="znížená",J160,0)</f>
        <v>266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142</v>
      </c>
      <c r="BK160" s="188">
        <f>ROUND(I160*H160,2)</f>
        <v>266</v>
      </c>
      <c r="BL160" s="15" t="s">
        <v>141</v>
      </c>
      <c r="BM160" s="187" t="s">
        <v>840</v>
      </c>
    </row>
    <row r="161" s="2" customFormat="1" ht="16.5" customHeight="1">
      <c r="A161" s="28"/>
      <c r="B161" s="175"/>
      <c r="C161" s="176" t="s">
        <v>286</v>
      </c>
      <c r="D161" s="176" t="s">
        <v>137</v>
      </c>
      <c r="E161" s="177" t="s">
        <v>841</v>
      </c>
      <c r="F161" s="178" t="s">
        <v>842</v>
      </c>
      <c r="G161" s="179" t="s">
        <v>500</v>
      </c>
      <c r="H161" s="180">
        <v>110</v>
      </c>
      <c r="I161" s="181">
        <v>1.5</v>
      </c>
      <c r="J161" s="181">
        <f>ROUND(I161*H161,2)</f>
        <v>165</v>
      </c>
      <c r="K161" s="182"/>
      <c r="L161" s="29"/>
      <c r="M161" s="183" t="s">
        <v>1</v>
      </c>
      <c r="N161" s="184" t="s">
        <v>39</v>
      </c>
      <c r="O161" s="185">
        <v>0</v>
      </c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87" t="s">
        <v>141</v>
      </c>
      <c r="AT161" s="187" t="s">
        <v>137</v>
      </c>
      <c r="AU161" s="187" t="s">
        <v>142</v>
      </c>
      <c r="AY161" s="15" t="s">
        <v>135</v>
      </c>
      <c r="BE161" s="188">
        <f>IF(N161="základná",J161,0)</f>
        <v>0</v>
      </c>
      <c r="BF161" s="188">
        <f>IF(N161="znížená",J161,0)</f>
        <v>165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142</v>
      </c>
      <c r="BK161" s="188">
        <f>ROUND(I161*H161,2)</f>
        <v>165</v>
      </c>
      <c r="BL161" s="15" t="s">
        <v>141</v>
      </c>
      <c r="BM161" s="187" t="s">
        <v>843</v>
      </c>
    </row>
    <row r="162" s="2" customFormat="1" ht="16.5" customHeight="1">
      <c r="A162" s="28"/>
      <c r="B162" s="175"/>
      <c r="C162" s="189" t="s">
        <v>290</v>
      </c>
      <c r="D162" s="189" t="s">
        <v>299</v>
      </c>
      <c r="E162" s="190" t="s">
        <v>844</v>
      </c>
      <c r="F162" s="191" t="s">
        <v>842</v>
      </c>
      <c r="G162" s="192" t="s">
        <v>500</v>
      </c>
      <c r="H162" s="193">
        <v>110</v>
      </c>
      <c r="I162" s="194">
        <v>1</v>
      </c>
      <c r="J162" s="194">
        <f>ROUND(I162*H162,2)</f>
        <v>110</v>
      </c>
      <c r="K162" s="195"/>
      <c r="L162" s="196"/>
      <c r="M162" s="197" t="s">
        <v>1</v>
      </c>
      <c r="N162" s="198" t="s">
        <v>39</v>
      </c>
      <c r="O162" s="185">
        <v>0</v>
      </c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87" t="s">
        <v>157</v>
      </c>
      <c r="AT162" s="187" t="s">
        <v>299</v>
      </c>
      <c r="AU162" s="187" t="s">
        <v>142</v>
      </c>
      <c r="AY162" s="15" t="s">
        <v>135</v>
      </c>
      <c r="BE162" s="188">
        <f>IF(N162="základná",J162,0)</f>
        <v>0</v>
      </c>
      <c r="BF162" s="188">
        <f>IF(N162="znížená",J162,0)</f>
        <v>110</v>
      </c>
      <c r="BG162" s="188">
        <f>IF(N162="zákl. prenesená",J162,0)</f>
        <v>0</v>
      </c>
      <c r="BH162" s="188">
        <f>IF(N162="zníž. prenesená",J162,0)</f>
        <v>0</v>
      </c>
      <c r="BI162" s="188">
        <f>IF(N162="nulová",J162,0)</f>
        <v>0</v>
      </c>
      <c r="BJ162" s="15" t="s">
        <v>142</v>
      </c>
      <c r="BK162" s="188">
        <f>ROUND(I162*H162,2)</f>
        <v>110</v>
      </c>
      <c r="BL162" s="15" t="s">
        <v>141</v>
      </c>
      <c r="BM162" s="187" t="s">
        <v>845</v>
      </c>
    </row>
    <row r="163" s="2" customFormat="1" ht="16.5" customHeight="1">
      <c r="A163" s="28"/>
      <c r="B163" s="175"/>
      <c r="C163" s="176" t="s">
        <v>295</v>
      </c>
      <c r="D163" s="176" t="s">
        <v>137</v>
      </c>
      <c r="E163" s="177" t="s">
        <v>846</v>
      </c>
      <c r="F163" s="178" t="s">
        <v>847</v>
      </c>
      <c r="G163" s="179" t="s">
        <v>500</v>
      </c>
      <c r="H163" s="180">
        <v>31</v>
      </c>
      <c r="I163" s="181">
        <v>10</v>
      </c>
      <c r="J163" s="181">
        <f>ROUND(I163*H163,2)</f>
        <v>310</v>
      </c>
      <c r="K163" s="182"/>
      <c r="L163" s="29"/>
      <c r="M163" s="183" t="s">
        <v>1</v>
      </c>
      <c r="N163" s="184" t="s">
        <v>39</v>
      </c>
      <c r="O163" s="185">
        <v>0</v>
      </c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87" t="s">
        <v>141</v>
      </c>
      <c r="AT163" s="187" t="s">
        <v>137</v>
      </c>
      <c r="AU163" s="187" t="s">
        <v>142</v>
      </c>
      <c r="AY163" s="15" t="s">
        <v>135</v>
      </c>
      <c r="BE163" s="188">
        <f>IF(N163="základná",J163,0)</f>
        <v>0</v>
      </c>
      <c r="BF163" s="188">
        <f>IF(N163="znížená",J163,0)</f>
        <v>310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142</v>
      </c>
      <c r="BK163" s="188">
        <f>ROUND(I163*H163,2)</f>
        <v>310</v>
      </c>
      <c r="BL163" s="15" t="s">
        <v>141</v>
      </c>
      <c r="BM163" s="187" t="s">
        <v>848</v>
      </c>
    </row>
    <row r="164" s="2" customFormat="1" ht="16.5" customHeight="1">
      <c r="A164" s="28"/>
      <c r="B164" s="175"/>
      <c r="C164" s="189" t="s">
        <v>220</v>
      </c>
      <c r="D164" s="189" t="s">
        <v>299</v>
      </c>
      <c r="E164" s="190" t="s">
        <v>849</v>
      </c>
      <c r="F164" s="191" t="s">
        <v>847</v>
      </c>
      <c r="G164" s="192" t="s">
        <v>500</v>
      </c>
      <c r="H164" s="193">
        <v>31</v>
      </c>
      <c r="I164" s="194">
        <v>5.5</v>
      </c>
      <c r="J164" s="194">
        <f>ROUND(I164*H164,2)</f>
        <v>170.5</v>
      </c>
      <c r="K164" s="195"/>
      <c r="L164" s="196"/>
      <c r="M164" s="197" t="s">
        <v>1</v>
      </c>
      <c r="N164" s="198" t="s">
        <v>39</v>
      </c>
      <c r="O164" s="185">
        <v>0</v>
      </c>
      <c r="P164" s="185">
        <f>O164*H164</f>
        <v>0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87" t="s">
        <v>157</v>
      </c>
      <c r="AT164" s="187" t="s">
        <v>299</v>
      </c>
      <c r="AU164" s="187" t="s">
        <v>142</v>
      </c>
      <c r="AY164" s="15" t="s">
        <v>135</v>
      </c>
      <c r="BE164" s="188">
        <f>IF(N164="základná",J164,0)</f>
        <v>0</v>
      </c>
      <c r="BF164" s="188">
        <f>IF(N164="znížená",J164,0)</f>
        <v>170.5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5" t="s">
        <v>142</v>
      </c>
      <c r="BK164" s="188">
        <f>ROUND(I164*H164,2)</f>
        <v>170.5</v>
      </c>
      <c r="BL164" s="15" t="s">
        <v>141</v>
      </c>
      <c r="BM164" s="187" t="s">
        <v>850</v>
      </c>
    </row>
    <row r="165" s="2" customFormat="1" ht="16.5" customHeight="1">
      <c r="A165" s="28"/>
      <c r="B165" s="175"/>
      <c r="C165" s="176" t="s">
        <v>303</v>
      </c>
      <c r="D165" s="176" t="s">
        <v>137</v>
      </c>
      <c r="E165" s="177" t="s">
        <v>851</v>
      </c>
      <c r="F165" s="178" t="s">
        <v>852</v>
      </c>
      <c r="G165" s="179" t="s">
        <v>500</v>
      </c>
      <c r="H165" s="180">
        <v>50</v>
      </c>
      <c r="I165" s="181">
        <v>1</v>
      </c>
      <c r="J165" s="181">
        <f>ROUND(I165*H165,2)</f>
        <v>50</v>
      </c>
      <c r="K165" s="182"/>
      <c r="L165" s="29"/>
      <c r="M165" s="183" t="s">
        <v>1</v>
      </c>
      <c r="N165" s="184" t="s">
        <v>39</v>
      </c>
      <c r="O165" s="185">
        <v>0</v>
      </c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87" t="s">
        <v>141</v>
      </c>
      <c r="AT165" s="187" t="s">
        <v>137</v>
      </c>
      <c r="AU165" s="187" t="s">
        <v>142</v>
      </c>
      <c r="AY165" s="15" t="s">
        <v>135</v>
      </c>
      <c r="BE165" s="188">
        <f>IF(N165="základná",J165,0)</f>
        <v>0</v>
      </c>
      <c r="BF165" s="188">
        <f>IF(N165="znížená",J165,0)</f>
        <v>50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142</v>
      </c>
      <c r="BK165" s="188">
        <f>ROUND(I165*H165,2)</f>
        <v>50</v>
      </c>
      <c r="BL165" s="15" t="s">
        <v>141</v>
      </c>
      <c r="BM165" s="187" t="s">
        <v>853</v>
      </c>
    </row>
    <row r="166" s="2" customFormat="1" ht="16.5" customHeight="1">
      <c r="A166" s="28"/>
      <c r="B166" s="175"/>
      <c r="C166" s="189" t="s">
        <v>224</v>
      </c>
      <c r="D166" s="189" t="s">
        <v>299</v>
      </c>
      <c r="E166" s="190" t="s">
        <v>854</v>
      </c>
      <c r="F166" s="191" t="s">
        <v>852</v>
      </c>
      <c r="G166" s="192" t="s">
        <v>500</v>
      </c>
      <c r="H166" s="193">
        <v>50</v>
      </c>
      <c r="I166" s="194">
        <v>0.69999999999999996</v>
      </c>
      <c r="J166" s="194">
        <f>ROUND(I166*H166,2)</f>
        <v>35</v>
      </c>
      <c r="K166" s="195"/>
      <c r="L166" s="196"/>
      <c r="M166" s="197" t="s">
        <v>1</v>
      </c>
      <c r="N166" s="198" t="s">
        <v>39</v>
      </c>
      <c r="O166" s="185">
        <v>0</v>
      </c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87" t="s">
        <v>157</v>
      </c>
      <c r="AT166" s="187" t="s">
        <v>299</v>
      </c>
      <c r="AU166" s="187" t="s">
        <v>142</v>
      </c>
      <c r="AY166" s="15" t="s">
        <v>135</v>
      </c>
      <c r="BE166" s="188">
        <f>IF(N166="základná",J166,0)</f>
        <v>0</v>
      </c>
      <c r="BF166" s="188">
        <f>IF(N166="znížená",J166,0)</f>
        <v>35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142</v>
      </c>
      <c r="BK166" s="188">
        <f>ROUND(I166*H166,2)</f>
        <v>35</v>
      </c>
      <c r="BL166" s="15" t="s">
        <v>141</v>
      </c>
      <c r="BM166" s="187" t="s">
        <v>855</v>
      </c>
    </row>
    <row r="167" s="2" customFormat="1" ht="16.5" customHeight="1">
      <c r="A167" s="28"/>
      <c r="B167" s="175"/>
      <c r="C167" s="176" t="s">
        <v>310</v>
      </c>
      <c r="D167" s="176" t="s">
        <v>137</v>
      </c>
      <c r="E167" s="177" t="s">
        <v>856</v>
      </c>
      <c r="F167" s="178" t="s">
        <v>857</v>
      </c>
      <c r="G167" s="179" t="s">
        <v>500</v>
      </c>
      <c r="H167" s="180">
        <v>31</v>
      </c>
      <c r="I167" s="181">
        <v>1</v>
      </c>
      <c r="J167" s="181">
        <f>ROUND(I167*H167,2)</f>
        <v>31</v>
      </c>
      <c r="K167" s="182"/>
      <c r="L167" s="29"/>
      <c r="M167" s="183" t="s">
        <v>1</v>
      </c>
      <c r="N167" s="184" t="s">
        <v>39</v>
      </c>
      <c r="O167" s="185">
        <v>0</v>
      </c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87" t="s">
        <v>141</v>
      </c>
      <c r="AT167" s="187" t="s">
        <v>137</v>
      </c>
      <c r="AU167" s="187" t="s">
        <v>142</v>
      </c>
      <c r="AY167" s="15" t="s">
        <v>135</v>
      </c>
      <c r="BE167" s="188">
        <f>IF(N167="základná",J167,0)</f>
        <v>0</v>
      </c>
      <c r="BF167" s="188">
        <f>IF(N167="znížená",J167,0)</f>
        <v>31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142</v>
      </c>
      <c r="BK167" s="188">
        <f>ROUND(I167*H167,2)</f>
        <v>31</v>
      </c>
      <c r="BL167" s="15" t="s">
        <v>141</v>
      </c>
      <c r="BM167" s="187" t="s">
        <v>858</v>
      </c>
    </row>
    <row r="168" s="2" customFormat="1" ht="16.5" customHeight="1">
      <c r="A168" s="28"/>
      <c r="B168" s="175"/>
      <c r="C168" s="189" t="s">
        <v>228</v>
      </c>
      <c r="D168" s="189" t="s">
        <v>299</v>
      </c>
      <c r="E168" s="190" t="s">
        <v>859</v>
      </c>
      <c r="F168" s="191" t="s">
        <v>857</v>
      </c>
      <c r="G168" s="192" t="s">
        <v>500</v>
      </c>
      <c r="H168" s="193">
        <v>31</v>
      </c>
      <c r="I168" s="194">
        <v>0.69999999999999996</v>
      </c>
      <c r="J168" s="194">
        <f>ROUND(I168*H168,2)</f>
        <v>21.699999999999999</v>
      </c>
      <c r="K168" s="195"/>
      <c r="L168" s="196"/>
      <c r="M168" s="197" t="s">
        <v>1</v>
      </c>
      <c r="N168" s="198" t="s">
        <v>39</v>
      </c>
      <c r="O168" s="185">
        <v>0</v>
      </c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87" t="s">
        <v>157</v>
      </c>
      <c r="AT168" s="187" t="s">
        <v>299</v>
      </c>
      <c r="AU168" s="187" t="s">
        <v>142</v>
      </c>
      <c r="AY168" s="15" t="s">
        <v>135</v>
      </c>
      <c r="BE168" s="188">
        <f>IF(N168="základná",J168,0)</f>
        <v>0</v>
      </c>
      <c r="BF168" s="188">
        <f>IF(N168="znížená",J168,0)</f>
        <v>21.699999999999999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142</v>
      </c>
      <c r="BK168" s="188">
        <f>ROUND(I168*H168,2)</f>
        <v>21.699999999999999</v>
      </c>
      <c r="BL168" s="15" t="s">
        <v>141</v>
      </c>
      <c r="BM168" s="187" t="s">
        <v>860</v>
      </c>
    </row>
    <row r="169" s="2" customFormat="1" ht="16.5" customHeight="1">
      <c r="A169" s="28"/>
      <c r="B169" s="175"/>
      <c r="C169" s="176" t="s">
        <v>319</v>
      </c>
      <c r="D169" s="176" t="s">
        <v>137</v>
      </c>
      <c r="E169" s="177" t="s">
        <v>861</v>
      </c>
      <c r="F169" s="178" t="s">
        <v>862</v>
      </c>
      <c r="G169" s="179" t="s">
        <v>500</v>
      </c>
      <c r="H169" s="180">
        <v>1</v>
      </c>
      <c r="I169" s="181">
        <v>800</v>
      </c>
      <c r="J169" s="181">
        <f>ROUND(I169*H169,2)</f>
        <v>800</v>
      </c>
      <c r="K169" s="182"/>
      <c r="L169" s="29"/>
      <c r="M169" s="199" t="s">
        <v>1</v>
      </c>
      <c r="N169" s="200" t="s">
        <v>39</v>
      </c>
      <c r="O169" s="201">
        <v>0</v>
      </c>
      <c r="P169" s="201">
        <f>O169*H169</f>
        <v>0</v>
      </c>
      <c r="Q169" s="201">
        <v>0</v>
      </c>
      <c r="R169" s="201">
        <f>Q169*H169</f>
        <v>0</v>
      </c>
      <c r="S169" s="201">
        <v>0</v>
      </c>
      <c r="T169" s="202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87" t="s">
        <v>141</v>
      </c>
      <c r="AT169" s="187" t="s">
        <v>137</v>
      </c>
      <c r="AU169" s="187" t="s">
        <v>142</v>
      </c>
      <c r="AY169" s="15" t="s">
        <v>135</v>
      </c>
      <c r="BE169" s="188">
        <f>IF(N169="základná",J169,0)</f>
        <v>0</v>
      </c>
      <c r="BF169" s="188">
        <f>IF(N169="znížená",J169,0)</f>
        <v>800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142</v>
      </c>
      <c r="BK169" s="188">
        <f>ROUND(I169*H169,2)</f>
        <v>800</v>
      </c>
      <c r="BL169" s="15" t="s">
        <v>141</v>
      </c>
      <c r="BM169" s="187" t="s">
        <v>863</v>
      </c>
    </row>
    <row r="170" s="2" customFormat="1" ht="6.96" customHeight="1">
      <c r="A170" s="28"/>
      <c r="B170" s="54"/>
      <c r="C170" s="55"/>
      <c r="D170" s="55"/>
      <c r="E170" s="55"/>
      <c r="F170" s="55"/>
      <c r="G170" s="55"/>
      <c r="H170" s="55"/>
      <c r="I170" s="55"/>
      <c r="J170" s="55"/>
      <c r="K170" s="55"/>
      <c r="L170" s="29"/>
      <c r="M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</row>
  </sheetData>
  <autoFilter ref="C121:K16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4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5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16" t="str">
        <f>'Rekapitulácia stavby'!K6</f>
        <v>Rekonštrukcia farmy Terezov - Objekt SO.27 - spojovacia chodba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96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864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12. 9. 2023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7"/>
      <c r="B27" s="118"/>
      <c r="C27" s="117"/>
      <c r="D27" s="117"/>
      <c r="E27" s="26" t="s">
        <v>1</v>
      </c>
      <c r="F27" s="26"/>
      <c r="G27" s="26"/>
      <c r="H27" s="26"/>
      <c r="I27" s="117"/>
      <c r="J27" s="117"/>
      <c r="K27" s="117"/>
      <c r="L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2" t="s">
        <v>98</v>
      </c>
      <c r="E30" s="28"/>
      <c r="F30" s="28"/>
      <c r="G30" s="28"/>
      <c r="H30" s="28"/>
      <c r="I30" s="28"/>
      <c r="J30" s="120">
        <f>J96</f>
        <v>7715.170000000001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21" t="s">
        <v>99</v>
      </c>
      <c r="E31" s="28"/>
      <c r="F31" s="28"/>
      <c r="G31" s="28"/>
      <c r="H31" s="28"/>
      <c r="I31" s="28"/>
      <c r="J31" s="120">
        <f>J108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25.44" customHeight="1">
      <c r="A32" s="28"/>
      <c r="B32" s="29"/>
      <c r="C32" s="28"/>
      <c r="D32" s="122" t="s">
        <v>33</v>
      </c>
      <c r="E32" s="28"/>
      <c r="F32" s="28"/>
      <c r="G32" s="28"/>
      <c r="H32" s="28"/>
      <c r="I32" s="28"/>
      <c r="J32" s="90">
        <f>ROUND(J30 + J31, 2)</f>
        <v>7715.1700000000001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6.96" customHeight="1">
      <c r="A33" s="28"/>
      <c r="B33" s="29"/>
      <c r="C33" s="28"/>
      <c r="D33" s="84"/>
      <c r="E33" s="84"/>
      <c r="F33" s="84"/>
      <c r="G33" s="84"/>
      <c r="H33" s="84"/>
      <c r="I33" s="84"/>
      <c r="J33" s="84"/>
      <c r="K33" s="84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28"/>
      <c r="F34" s="33" t="s">
        <v>35</v>
      </c>
      <c r="G34" s="28"/>
      <c r="H34" s="28"/>
      <c r="I34" s="33" t="s">
        <v>34</v>
      </c>
      <c r="J34" s="33" t="s">
        <v>36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="2" customFormat="1" ht="14.4" customHeight="1">
      <c r="A35" s="28"/>
      <c r="B35" s="29"/>
      <c r="C35" s="28"/>
      <c r="D35" s="123" t="s">
        <v>37</v>
      </c>
      <c r="E35" s="35" t="s">
        <v>38</v>
      </c>
      <c r="F35" s="124">
        <f>ROUND((SUM(BE108:BE109) + SUM(BE129:BE176)),  2)</f>
        <v>0</v>
      </c>
      <c r="G35" s="125"/>
      <c r="H35" s="125"/>
      <c r="I35" s="126">
        <v>0.20000000000000001</v>
      </c>
      <c r="J35" s="124">
        <f>ROUND(((SUM(BE108:BE109) + SUM(BE129:BE176))*I35),  2)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14.4" customHeight="1">
      <c r="A36" s="28"/>
      <c r="B36" s="29"/>
      <c r="C36" s="28"/>
      <c r="D36" s="28"/>
      <c r="E36" s="35" t="s">
        <v>39</v>
      </c>
      <c r="F36" s="127">
        <f>ROUND((SUM(BF108:BF109) + SUM(BF129:BF176)),  2)</f>
        <v>7715.1700000000001</v>
      </c>
      <c r="G36" s="28"/>
      <c r="H36" s="28"/>
      <c r="I36" s="128">
        <v>0.20000000000000001</v>
      </c>
      <c r="J36" s="127">
        <f>ROUND(((SUM(BF108:BF109) + SUM(BF129:BF176))*I36),  2)</f>
        <v>1543.03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25" t="s">
        <v>40</v>
      </c>
      <c r="F37" s="127">
        <f>ROUND((SUM(BG108:BG109) + SUM(BG129:BG176)),  2)</f>
        <v>0</v>
      </c>
      <c r="G37" s="28"/>
      <c r="H37" s="28"/>
      <c r="I37" s="128">
        <v>0.20000000000000001</v>
      </c>
      <c r="J37" s="127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idden="1" s="2" customFormat="1" ht="14.4" customHeight="1">
      <c r="A38" s="28"/>
      <c r="B38" s="29"/>
      <c r="C38" s="28"/>
      <c r="D38" s="28"/>
      <c r="E38" s="25" t="s">
        <v>41</v>
      </c>
      <c r="F38" s="127">
        <f>ROUND((SUM(BH108:BH109) + SUM(BH129:BH176)),  2)</f>
        <v>0</v>
      </c>
      <c r="G38" s="28"/>
      <c r="H38" s="28"/>
      <c r="I38" s="128">
        <v>0.20000000000000001</v>
      </c>
      <c r="J38" s="127">
        <f>0</f>
        <v>0</v>
      </c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idden="1" s="2" customFormat="1" ht="14.4" customHeight="1">
      <c r="A39" s="28"/>
      <c r="B39" s="29"/>
      <c r="C39" s="28"/>
      <c r="D39" s="28"/>
      <c r="E39" s="35" t="s">
        <v>42</v>
      </c>
      <c r="F39" s="124">
        <f>ROUND((SUM(BI108:BI109) + SUM(BI129:BI176)),  2)</f>
        <v>0</v>
      </c>
      <c r="G39" s="125"/>
      <c r="H39" s="125"/>
      <c r="I39" s="126">
        <v>0</v>
      </c>
      <c r="J39" s="124">
        <f>0</f>
        <v>0</v>
      </c>
      <c r="K39" s="28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6.96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2" customFormat="1" ht="25.44" customHeight="1">
      <c r="A41" s="28"/>
      <c r="B41" s="29"/>
      <c r="C41" s="129"/>
      <c r="D41" s="130" t="s">
        <v>43</v>
      </c>
      <c r="E41" s="75"/>
      <c r="F41" s="75"/>
      <c r="G41" s="131" t="s">
        <v>44</v>
      </c>
      <c r="H41" s="132" t="s">
        <v>45</v>
      </c>
      <c r="I41" s="75"/>
      <c r="J41" s="133">
        <f>SUM(J32:J39)</f>
        <v>9258.2000000000007</v>
      </c>
      <c r="K41" s="134"/>
      <c r="L41" s="4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="2" customFormat="1" ht="14.4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4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5" t="s">
        <v>49</v>
      </c>
      <c r="G61" s="52" t="s">
        <v>48</v>
      </c>
      <c r="H61" s="31"/>
      <c r="I61" s="31"/>
      <c r="J61" s="136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5" t="s">
        <v>49</v>
      </c>
      <c r="G76" s="52" t="s">
        <v>48</v>
      </c>
      <c r="H76" s="31"/>
      <c r="I76" s="31"/>
      <c r="J76" s="136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100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16" t="str">
        <f>E7</f>
        <v>Rekonštrukcia farmy Terezov - Objekt SO.27 - spojovacia chodba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96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odvod - Odvodnenie obslužnej komunikácie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Kútniky</v>
      </c>
      <c r="G89" s="28"/>
      <c r="H89" s="28"/>
      <c r="I89" s="25" t="s">
        <v>19</v>
      </c>
      <c r="J89" s="63" t="str">
        <f>IF(J12="","",J12)</f>
        <v>12. 9. 2023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 xml:space="preserve">Poľnohospodárske družstvo Kútniky </v>
      </c>
      <c r="G91" s="28"/>
      <c r="H91" s="28"/>
      <c r="I91" s="25" t="s">
        <v>27</v>
      </c>
      <c r="J91" s="26" t="str">
        <f>E21</f>
        <v xml:space="preserve">Ing.arch. Žalman, CSc 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Rosoft s.r.o.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7" t="s">
        <v>101</v>
      </c>
      <c r="D94" s="129"/>
      <c r="E94" s="129"/>
      <c r="F94" s="129"/>
      <c r="G94" s="129"/>
      <c r="H94" s="129"/>
      <c r="I94" s="129"/>
      <c r="J94" s="138" t="s">
        <v>102</v>
      </c>
      <c r="K94" s="129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9" t="s">
        <v>103</v>
      </c>
      <c r="D96" s="28"/>
      <c r="E96" s="28"/>
      <c r="F96" s="28"/>
      <c r="G96" s="28"/>
      <c r="H96" s="28"/>
      <c r="I96" s="28"/>
      <c r="J96" s="90">
        <f>J129</f>
        <v>7715.170000000001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104</v>
      </c>
    </row>
    <row r="97" s="9" customFormat="1" ht="24.96" customHeight="1">
      <c r="A97" s="9"/>
      <c r="B97" s="140"/>
      <c r="C97" s="9"/>
      <c r="D97" s="141" t="s">
        <v>105</v>
      </c>
      <c r="E97" s="142"/>
      <c r="F97" s="142"/>
      <c r="G97" s="142"/>
      <c r="H97" s="142"/>
      <c r="I97" s="142"/>
      <c r="J97" s="143">
        <f>J130</f>
        <v>6795.5900000000011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865</v>
      </c>
      <c r="E98" s="146"/>
      <c r="F98" s="146"/>
      <c r="G98" s="146"/>
      <c r="H98" s="146"/>
      <c r="I98" s="146"/>
      <c r="J98" s="147">
        <f>J131</f>
        <v>5337.4400000000005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866</v>
      </c>
      <c r="E99" s="146"/>
      <c r="F99" s="146"/>
      <c r="G99" s="146"/>
      <c r="H99" s="146"/>
      <c r="I99" s="146"/>
      <c r="J99" s="147">
        <f>J142</f>
        <v>183.27000000000001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110</v>
      </c>
      <c r="E100" s="146"/>
      <c r="F100" s="146"/>
      <c r="G100" s="146"/>
      <c r="H100" s="146"/>
      <c r="I100" s="146"/>
      <c r="J100" s="147">
        <f>J146</f>
        <v>24.43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464</v>
      </c>
      <c r="E101" s="146"/>
      <c r="F101" s="146"/>
      <c r="G101" s="146"/>
      <c r="H101" s="146"/>
      <c r="I101" s="146"/>
      <c r="J101" s="147">
        <f>J149</f>
        <v>1009.81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112</v>
      </c>
      <c r="E102" s="146"/>
      <c r="F102" s="146"/>
      <c r="G102" s="146"/>
      <c r="H102" s="146"/>
      <c r="I102" s="146"/>
      <c r="J102" s="147">
        <f>J166</f>
        <v>73.789999999999992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867</v>
      </c>
      <c r="E103" s="146"/>
      <c r="F103" s="146"/>
      <c r="G103" s="146"/>
      <c r="H103" s="146"/>
      <c r="I103" s="146"/>
      <c r="J103" s="147">
        <f>J170</f>
        <v>166.84999999999999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0"/>
      <c r="C104" s="9"/>
      <c r="D104" s="141" t="s">
        <v>114</v>
      </c>
      <c r="E104" s="142"/>
      <c r="F104" s="142"/>
      <c r="G104" s="142"/>
      <c r="H104" s="142"/>
      <c r="I104" s="142"/>
      <c r="J104" s="143">
        <f>J172</f>
        <v>919.58000000000004</v>
      </c>
      <c r="K104" s="9"/>
      <c r="L104" s="14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4"/>
      <c r="C105" s="10"/>
      <c r="D105" s="145" t="s">
        <v>868</v>
      </c>
      <c r="E105" s="146"/>
      <c r="F105" s="146"/>
      <c r="G105" s="146"/>
      <c r="H105" s="146"/>
      <c r="I105" s="146"/>
      <c r="J105" s="147">
        <f>J173</f>
        <v>919.58000000000004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6.96" customHeight="1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49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29.28" customHeight="1">
      <c r="A108" s="28"/>
      <c r="B108" s="29"/>
      <c r="C108" s="139" t="s">
        <v>119</v>
      </c>
      <c r="D108" s="28"/>
      <c r="E108" s="28"/>
      <c r="F108" s="28"/>
      <c r="G108" s="28"/>
      <c r="H108" s="28"/>
      <c r="I108" s="28"/>
      <c r="J108" s="148">
        <v>0</v>
      </c>
      <c r="K108" s="28"/>
      <c r="L108" s="49"/>
      <c r="N108" s="149" t="s">
        <v>37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18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29.28" customHeight="1">
      <c r="A110" s="28"/>
      <c r="B110" s="29"/>
      <c r="C110" s="150" t="s">
        <v>120</v>
      </c>
      <c r="D110" s="129"/>
      <c r="E110" s="129"/>
      <c r="F110" s="129"/>
      <c r="G110" s="129"/>
      <c r="H110" s="129"/>
      <c r="I110" s="129"/>
      <c r="J110" s="151">
        <f>ROUND(J96+J108,2)</f>
        <v>7715.1700000000001</v>
      </c>
      <c r="K110" s="129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6.96" customHeight="1">
      <c r="A111" s="28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5" s="2" customFormat="1" ht="6.96" customHeight="1">
      <c r="A115" s="28"/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24.96" customHeight="1">
      <c r="A116" s="28"/>
      <c r="B116" s="29"/>
      <c r="C116" s="19" t="s">
        <v>121</v>
      </c>
      <c r="D116" s="28"/>
      <c r="E116" s="28"/>
      <c r="F116" s="28"/>
      <c r="G116" s="28"/>
      <c r="H116" s="28"/>
      <c r="I116" s="28"/>
      <c r="J116" s="28"/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6.96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12" customHeight="1">
      <c r="A118" s="28"/>
      <c r="B118" s="29"/>
      <c r="C118" s="25" t="s">
        <v>13</v>
      </c>
      <c r="D118" s="28"/>
      <c r="E118" s="28"/>
      <c r="F118" s="28"/>
      <c r="G118" s="28"/>
      <c r="H118" s="28"/>
      <c r="I118" s="28"/>
      <c r="J118" s="28"/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6.5" customHeight="1">
      <c r="A119" s="28"/>
      <c r="B119" s="29"/>
      <c r="C119" s="28"/>
      <c r="D119" s="28"/>
      <c r="E119" s="116" t="str">
        <f>E7</f>
        <v>Rekonštrukcia farmy Terezov - Objekt SO.27 - spojovacia chodba</v>
      </c>
      <c r="F119" s="25"/>
      <c r="G119" s="25"/>
      <c r="H119" s="25"/>
      <c r="I119" s="28"/>
      <c r="J119" s="28"/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2" customHeight="1">
      <c r="A120" s="28"/>
      <c r="B120" s="29"/>
      <c r="C120" s="25" t="s">
        <v>96</v>
      </c>
      <c r="D120" s="28"/>
      <c r="E120" s="28"/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2" customFormat="1" ht="16.5" customHeight="1">
      <c r="A121" s="28"/>
      <c r="B121" s="29"/>
      <c r="C121" s="28"/>
      <c r="D121" s="28"/>
      <c r="E121" s="61" t="str">
        <f>E9</f>
        <v>odvod - Odvodnenie obslužnej komunikácie</v>
      </c>
      <c r="F121" s="28"/>
      <c r="G121" s="28"/>
      <c r="H121" s="28"/>
      <c r="I121" s="28"/>
      <c r="J121" s="28"/>
      <c r="K121" s="28"/>
      <c r="L121" s="49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="2" customFormat="1" ht="6.96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49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="2" customFormat="1" ht="12" customHeight="1">
      <c r="A123" s="28"/>
      <c r="B123" s="29"/>
      <c r="C123" s="25" t="s">
        <v>17</v>
      </c>
      <c r="D123" s="28"/>
      <c r="E123" s="28"/>
      <c r="F123" s="22" t="str">
        <f>F12</f>
        <v>Kútniky</v>
      </c>
      <c r="G123" s="28"/>
      <c r="H123" s="28"/>
      <c r="I123" s="25" t="s">
        <v>19</v>
      </c>
      <c r="J123" s="63" t="str">
        <f>IF(J12="","",J12)</f>
        <v>12. 9. 2023</v>
      </c>
      <c r="K123" s="28"/>
      <c r="L123" s="49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="2" customFormat="1" ht="6.96" customHeight="1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49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="2" customFormat="1" ht="25.65" customHeight="1">
      <c r="A125" s="28"/>
      <c r="B125" s="29"/>
      <c r="C125" s="25" t="s">
        <v>21</v>
      </c>
      <c r="D125" s="28"/>
      <c r="E125" s="28"/>
      <c r="F125" s="22" t="str">
        <f>E15</f>
        <v xml:space="preserve">Poľnohospodárske družstvo Kútniky </v>
      </c>
      <c r="G125" s="28"/>
      <c r="H125" s="28"/>
      <c r="I125" s="25" t="s">
        <v>27</v>
      </c>
      <c r="J125" s="26" t="str">
        <f>E21</f>
        <v xml:space="preserve">Ing.arch. Žalman, CSc </v>
      </c>
      <c r="K125" s="28"/>
      <c r="L125" s="49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="2" customFormat="1" ht="15.15" customHeight="1">
      <c r="A126" s="28"/>
      <c r="B126" s="29"/>
      <c r="C126" s="25" t="s">
        <v>25</v>
      </c>
      <c r="D126" s="28"/>
      <c r="E126" s="28"/>
      <c r="F126" s="22" t="str">
        <f>IF(E18="","",E18)</f>
        <v xml:space="preserve"> </v>
      </c>
      <c r="G126" s="28"/>
      <c r="H126" s="28"/>
      <c r="I126" s="25" t="s">
        <v>30</v>
      </c>
      <c r="J126" s="26" t="str">
        <f>E24</f>
        <v>Rosoft s.r.o.</v>
      </c>
      <c r="K126" s="28"/>
      <c r="L126" s="49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="2" customFormat="1" ht="10.32" customHeight="1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49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="11" customFormat="1" ht="29.28" customHeight="1">
      <c r="A128" s="152"/>
      <c r="B128" s="153"/>
      <c r="C128" s="154" t="s">
        <v>122</v>
      </c>
      <c r="D128" s="155" t="s">
        <v>58</v>
      </c>
      <c r="E128" s="155" t="s">
        <v>54</v>
      </c>
      <c r="F128" s="155" t="s">
        <v>55</v>
      </c>
      <c r="G128" s="155" t="s">
        <v>123</v>
      </c>
      <c r="H128" s="155" t="s">
        <v>124</v>
      </c>
      <c r="I128" s="155" t="s">
        <v>125</v>
      </c>
      <c r="J128" s="156" t="s">
        <v>102</v>
      </c>
      <c r="K128" s="157" t="s">
        <v>126</v>
      </c>
      <c r="L128" s="158"/>
      <c r="M128" s="80" t="s">
        <v>1</v>
      </c>
      <c r="N128" s="81" t="s">
        <v>37</v>
      </c>
      <c r="O128" s="81" t="s">
        <v>127</v>
      </c>
      <c r="P128" s="81" t="s">
        <v>128</v>
      </c>
      <c r="Q128" s="81" t="s">
        <v>129</v>
      </c>
      <c r="R128" s="81" t="s">
        <v>130</v>
      </c>
      <c r="S128" s="81" t="s">
        <v>131</v>
      </c>
      <c r="T128" s="82" t="s">
        <v>132</v>
      </c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</row>
    <row r="129" s="2" customFormat="1" ht="22.8" customHeight="1">
      <c r="A129" s="28"/>
      <c r="B129" s="29"/>
      <c r="C129" s="87" t="s">
        <v>98</v>
      </c>
      <c r="D129" s="28"/>
      <c r="E129" s="28"/>
      <c r="F129" s="28"/>
      <c r="G129" s="28"/>
      <c r="H129" s="28"/>
      <c r="I129" s="28"/>
      <c r="J129" s="159">
        <f>BK129</f>
        <v>7715.170000000001</v>
      </c>
      <c r="K129" s="28"/>
      <c r="L129" s="29"/>
      <c r="M129" s="83"/>
      <c r="N129" s="67"/>
      <c r="O129" s="84"/>
      <c r="P129" s="160">
        <f>P130+P172</f>
        <v>0</v>
      </c>
      <c r="Q129" s="84"/>
      <c r="R129" s="160">
        <f>R130+R172</f>
        <v>0</v>
      </c>
      <c r="S129" s="84"/>
      <c r="T129" s="161">
        <f>T130+T172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T129" s="15" t="s">
        <v>72</v>
      </c>
      <c r="AU129" s="15" t="s">
        <v>104</v>
      </c>
      <c r="BK129" s="162">
        <f>BK130+BK172</f>
        <v>7715.170000000001</v>
      </c>
    </row>
    <row r="130" s="12" customFormat="1" ht="25.92" customHeight="1">
      <c r="A130" s="12"/>
      <c r="B130" s="163"/>
      <c r="C130" s="12"/>
      <c r="D130" s="164" t="s">
        <v>72</v>
      </c>
      <c r="E130" s="165" t="s">
        <v>133</v>
      </c>
      <c r="F130" s="165" t="s">
        <v>134</v>
      </c>
      <c r="G130" s="12"/>
      <c r="H130" s="12"/>
      <c r="I130" s="12"/>
      <c r="J130" s="166">
        <f>BK130</f>
        <v>6795.5900000000011</v>
      </c>
      <c r="K130" s="12"/>
      <c r="L130" s="163"/>
      <c r="M130" s="167"/>
      <c r="N130" s="168"/>
      <c r="O130" s="168"/>
      <c r="P130" s="169">
        <f>P131+P142+P146+P149+P166+P170</f>
        <v>0</v>
      </c>
      <c r="Q130" s="168"/>
      <c r="R130" s="169">
        <f>R131+R142+R146+R149+R166+R170</f>
        <v>0</v>
      </c>
      <c r="S130" s="168"/>
      <c r="T130" s="170">
        <f>T131+T142+T146+T149+T166+T170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4" t="s">
        <v>81</v>
      </c>
      <c r="AT130" s="171" t="s">
        <v>72</v>
      </c>
      <c r="AU130" s="171" t="s">
        <v>73</v>
      </c>
      <c r="AY130" s="164" t="s">
        <v>135</v>
      </c>
      <c r="BK130" s="172">
        <f>BK131+BK142+BK146+BK149+BK166+BK170</f>
        <v>6795.5900000000011</v>
      </c>
    </row>
    <row r="131" s="12" customFormat="1" ht="22.8" customHeight="1">
      <c r="A131" s="12"/>
      <c r="B131" s="163"/>
      <c r="C131" s="12"/>
      <c r="D131" s="164" t="s">
        <v>72</v>
      </c>
      <c r="E131" s="173" t="s">
        <v>81</v>
      </c>
      <c r="F131" s="173" t="s">
        <v>869</v>
      </c>
      <c r="G131" s="12"/>
      <c r="H131" s="12"/>
      <c r="I131" s="12"/>
      <c r="J131" s="174">
        <f>BK131</f>
        <v>5337.4400000000005</v>
      </c>
      <c r="K131" s="12"/>
      <c r="L131" s="163"/>
      <c r="M131" s="167"/>
      <c r="N131" s="168"/>
      <c r="O131" s="168"/>
      <c r="P131" s="169">
        <f>SUM(P132:P141)</f>
        <v>0</v>
      </c>
      <c r="Q131" s="168"/>
      <c r="R131" s="169">
        <f>SUM(R132:R141)</f>
        <v>0</v>
      </c>
      <c r="S131" s="168"/>
      <c r="T131" s="170">
        <f>SUM(T132:T141)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4" t="s">
        <v>81</v>
      </c>
      <c r="AT131" s="171" t="s">
        <v>72</v>
      </c>
      <c r="AU131" s="171" t="s">
        <v>81</v>
      </c>
      <c r="AY131" s="164" t="s">
        <v>135</v>
      </c>
      <c r="BK131" s="172">
        <f>SUM(BK132:BK141)</f>
        <v>5337.4400000000005</v>
      </c>
    </row>
    <row r="132" s="2" customFormat="1" ht="33" customHeight="1">
      <c r="A132" s="28"/>
      <c r="B132" s="175"/>
      <c r="C132" s="176" t="s">
        <v>81</v>
      </c>
      <c r="D132" s="176" t="s">
        <v>137</v>
      </c>
      <c r="E132" s="177" t="s">
        <v>870</v>
      </c>
      <c r="F132" s="178" t="s">
        <v>871</v>
      </c>
      <c r="G132" s="179" t="s">
        <v>140</v>
      </c>
      <c r="H132" s="180">
        <v>1</v>
      </c>
      <c r="I132" s="181">
        <v>26.899999999999999</v>
      </c>
      <c r="J132" s="181">
        <f>ROUND(I132*H132,2)</f>
        <v>26.899999999999999</v>
      </c>
      <c r="K132" s="182"/>
      <c r="L132" s="29"/>
      <c r="M132" s="183" t="s">
        <v>1</v>
      </c>
      <c r="N132" s="184" t="s">
        <v>39</v>
      </c>
      <c r="O132" s="185">
        <v>0</v>
      </c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87" t="s">
        <v>141</v>
      </c>
      <c r="AT132" s="187" t="s">
        <v>137</v>
      </c>
      <c r="AU132" s="187" t="s">
        <v>142</v>
      </c>
      <c r="AY132" s="15" t="s">
        <v>135</v>
      </c>
      <c r="BE132" s="188">
        <f>IF(N132="základná",J132,0)</f>
        <v>0</v>
      </c>
      <c r="BF132" s="188">
        <f>IF(N132="znížená",J132,0)</f>
        <v>26.899999999999999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5" t="s">
        <v>142</v>
      </c>
      <c r="BK132" s="188">
        <f>ROUND(I132*H132,2)</f>
        <v>26.899999999999999</v>
      </c>
      <c r="BL132" s="15" t="s">
        <v>141</v>
      </c>
      <c r="BM132" s="187" t="s">
        <v>142</v>
      </c>
    </row>
    <row r="133" s="2" customFormat="1" ht="21.75" customHeight="1">
      <c r="A133" s="28"/>
      <c r="B133" s="175"/>
      <c r="C133" s="176" t="s">
        <v>142</v>
      </c>
      <c r="D133" s="176" t="s">
        <v>137</v>
      </c>
      <c r="E133" s="177" t="s">
        <v>872</v>
      </c>
      <c r="F133" s="178" t="s">
        <v>873</v>
      </c>
      <c r="G133" s="179" t="s">
        <v>146</v>
      </c>
      <c r="H133" s="180">
        <v>1.8999999999999999</v>
      </c>
      <c r="I133" s="181">
        <v>14.609999999999999</v>
      </c>
      <c r="J133" s="181">
        <f>ROUND(I133*H133,2)</f>
        <v>27.760000000000002</v>
      </c>
      <c r="K133" s="182"/>
      <c r="L133" s="29"/>
      <c r="M133" s="183" t="s">
        <v>1</v>
      </c>
      <c r="N133" s="184" t="s">
        <v>39</v>
      </c>
      <c r="O133" s="185">
        <v>0</v>
      </c>
      <c r="P133" s="185">
        <f>O133*H133</f>
        <v>0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87" t="s">
        <v>141</v>
      </c>
      <c r="AT133" s="187" t="s">
        <v>137</v>
      </c>
      <c r="AU133" s="187" t="s">
        <v>142</v>
      </c>
      <c r="AY133" s="15" t="s">
        <v>135</v>
      </c>
      <c r="BE133" s="188">
        <f>IF(N133="základná",J133,0)</f>
        <v>0</v>
      </c>
      <c r="BF133" s="188">
        <f>IF(N133="znížená",J133,0)</f>
        <v>27.760000000000002</v>
      </c>
      <c r="BG133" s="188">
        <f>IF(N133="zákl. prenesená",J133,0)</f>
        <v>0</v>
      </c>
      <c r="BH133" s="188">
        <f>IF(N133="zníž. prenesená",J133,0)</f>
        <v>0</v>
      </c>
      <c r="BI133" s="188">
        <f>IF(N133="nulová",J133,0)</f>
        <v>0</v>
      </c>
      <c r="BJ133" s="15" t="s">
        <v>142</v>
      </c>
      <c r="BK133" s="188">
        <f>ROUND(I133*H133,2)</f>
        <v>27.760000000000002</v>
      </c>
      <c r="BL133" s="15" t="s">
        <v>141</v>
      </c>
      <c r="BM133" s="187" t="s">
        <v>141</v>
      </c>
    </row>
    <row r="134" s="2" customFormat="1" ht="24.15" customHeight="1">
      <c r="A134" s="28"/>
      <c r="B134" s="175"/>
      <c r="C134" s="176" t="s">
        <v>148</v>
      </c>
      <c r="D134" s="176" t="s">
        <v>137</v>
      </c>
      <c r="E134" s="177" t="s">
        <v>874</v>
      </c>
      <c r="F134" s="178" t="s">
        <v>471</v>
      </c>
      <c r="G134" s="179" t="s">
        <v>146</v>
      </c>
      <c r="H134" s="180">
        <v>1.8999999999999999</v>
      </c>
      <c r="I134" s="181">
        <v>2.0299999999999998</v>
      </c>
      <c r="J134" s="181">
        <f>ROUND(I134*H134,2)</f>
        <v>3.8599999999999999</v>
      </c>
      <c r="K134" s="182"/>
      <c r="L134" s="29"/>
      <c r="M134" s="183" t="s">
        <v>1</v>
      </c>
      <c r="N134" s="184" t="s">
        <v>39</v>
      </c>
      <c r="O134" s="185">
        <v>0</v>
      </c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87" t="s">
        <v>141</v>
      </c>
      <c r="AT134" s="187" t="s">
        <v>137</v>
      </c>
      <c r="AU134" s="187" t="s">
        <v>142</v>
      </c>
      <c r="AY134" s="15" t="s">
        <v>135</v>
      </c>
      <c r="BE134" s="188">
        <f>IF(N134="základná",J134,0)</f>
        <v>0</v>
      </c>
      <c r="BF134" s="188">
        <f>IF(N134="znížená",J134,0)</f>
        <v>3.8599999999999999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5" t="s">
        <v>142</v>
      </c>
      <c r="BK134" s="188">
        <f>ROUND(I134*H134,2)</f>
        <v>3.8599999999999999</v>
      </c>
      <c r="BL134" s="15" t="s">
        <v>141</v>
      </c>
      <c r="BM134" s="187" t="s">
        <v>153</v>
      </c>
    </row>
    <row r="135" s="2" customFormat="1" ht="21.75" customHeight="1">
      <c r="A135" s="28"/>
      <c r="B135" s="175"/>
      <c r="C135" s="176" t="s">
        <v>141</v>
      </c>
      <c r="D135" s="176" t="s">
        <v>137</v>
      </c>
      <c r="E135" s="177" t="s">
        <v>473</v>
      </c>
      <c r="F135" s="178" t="s">
        <v>474</v>
      </c>
      <c r="G135" s="179" t="s">
        <v>146</v>
      </c>
      <c r="H135" s="180">
        <v>91.680000000000007</v>
      </c>
      <c r="I135" s="181">
        <v>40.950000000000003</v>
      </c>
      <c r="J135" s="181">
        <f>ROUND(I135*H135,2)</f>
        <v>3754.3000000000002</v>
      </c>
      <c r="K135" s="182"/>
      <c r="L135" s="29"/>
      <c r="M135" s="183" t="s">
        <v>1</v>
      </c>
      <c r="N135" s="184" t="s">
        <v>39</v>
      </c>
      <c r="O135" s="185">
        <v>0</v>
      </c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87" t="s">
        <v>141</v>
      </c>
      <c r="AT135" s="187" t="s">
        <v>137</v>
      </c>
      <c r="AU135" s="187" t="s">
        <v>142</v>
      </c>
      <c r="AY135" s="15" t="s">
        <v>135</v>
      </c>
      <c r="BE135" s="188">
        <f>IF(N135="základná",J135,0)</f>
        <v>0</v>
      </c>
      <c r="BF135" s="188">
        <f>IF(N135="znížená",J135,0)</f>
        <v>3754.3000000000002</v>
      </c>
      <c r="BG135" s="188">
        <f>IF(N135="zákl. prenesená",J135,0)</f>
        <v>0</v>
      </c>
      <c r="BH135" s="188">
        <f>IF(N135="zníž. prenesená",J135,0)</f>
        <v>0</v>
      </c>
      <c r="BI135" s="188">
        <f>IF(N135="nulová",J135,0)</f>
        <v>0</v>
      </c>
      <c r="BJ135" s="15" t="s">
        <v>142</v>
      </c>
      <c r="BK135" s="188">
        <f>ROUND(I135*H135,2)</f>
        <v>3754.3000000000002</v>
      </c>
      <c r="BL135" s="15" t="s">
        <v>141</v>
      </c>
      <c r="BM135" s="187" t="s">
        <v>157</v>
      </c>
    </row>
    <row r="136" s="2" customFormat="1" ht="37.8" customHeight="1">
      <c r="A136" s="28"/>
      <c r="B136" s="175"/>
      <c r="C136" s="176" t="s">
        <v>154</v>
      </c>
      <c r="D136" s="176" t="s">
        <v>137</v>
      </c>
      <c r="E136" s="177" t="s">
        <v>476</v>
      </c>
      <c r="F136" s="178" t="s">
        <v>477</v>
      </c>
      <c r="G136" s="179" t="s">
        <v>146</v>
      </c>
      <c r="H136" s="180">
        <v>91.680000000000007</v>
      </c>
      <c r="I136" s="181">
        <v>11.57</v>
      </c>
      <c r="J136" s="181">
        <f>ROUND(I136*H136,2)</f>
        <v>1060.74</v>
      </c>
      <c r="K136" s="182"/>
      <c r="L136" s="29"/>
      <c r="M136" s="183" t="s">
        <v>1</v>
      </c>
      <c r="N136" s="184" t="s">
        <v>39</v>
      </c>
      <c r="O136" s="185">
        <v>0</v>
      </c>
      <c r="P136" s="185">
        <f>O136*H136</f>
        <v>0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87" t="s">
        <v>141</v>
      </c>
      <c r="AT136" s="187" t="s">
        <v>137</v>
      </c>
      <c r="AU136" s="187" t="s">
        <v>142</v>
      </c>
      <c r="AY136" s="15" t="s">
        <v>135</v>
      </c>
      <c r="BE136" s="188">
        <f>IF(N136="základná",J136,0)</f>
        <v>0</v>
      </c>
      <c r="BF136" s="188">
        <f>IF(N136="znížená",J136,0)</f>
        <v>1060.74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142</v>
      </c>
      <c r="BK136" s="188">
        <f>ROUND(I136*H136,2)</f>
        <v>1060.74</v>
      </c>
      <c r="BL136" s="15" t="s">
        <v>141</v>
      </c>
      <c r="BM136" s="187" t="s">
        <v>160</v>
      </c>
    </row>
    <row r="137" s="2" customFormat="1" ht="33" customHeight="1">
      <c r="A137" s="28"/>
      <c r="B137" s="175"/>
      <c r="C137" s="176" t="s">
        <v>153</v>
      </c>
      <c r="D137" s="176" t="s">
        <v>137</v>
      </c>
      <c r="E137" s="177" t="s">
        <v>479</v>
      </c>
      <c r="F137" s="178" t="s">
        <v>480</v>
      </c>
      <c r="G137" s="179" t="s">
        <v>146</v>
      </c>
      <c r="H137" s="180">
        <v>3.0819999999999999</v>
      </c>
      <c r="I137" s="181">
        <v>4.8399999999999999</v>
      </c>
      <c r="J137" s="181">
        <f>ROUND(I137*H137,2)</f>
        <v>14.92</v>
      </c>
      <c r="K137" s="182"/>
      <c r="L137" s="29"/>
      <c r="M137" s="183" t="s">
        <v>1</v>
      </c>
      <c r="N137" s="184" t="s">
        <v>39</v>
      </c>
      <c r="O137" s="185">
        <v>0</v>
      </c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87" t="s">
        <v>141</v>
      </c>
      <c r="AT137" s="187" t="s">
        <v>137</v>
      </c>
      <c r="AU137" s="187" t="s">
        <v>142</v>
      </c>
      <c r="AY137" s="15" t="s">
        <v>135</v>
      </c>
      <c r="BE137" s="188">
        <f>IF(N137="základná",J137,0)</f>
        <v>0</v>
      </c>
      <c r="BF137" s="188">
        <f>IF(N137="znížená",J137,0)</f>
        <v>14.92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142</v>
      </c>
      <c r="BK137" s="188">
        <f>ROUND(I137*H137,2)</f>
        <v>14.92</v>
      </c>
      <c r="BL137" s="15" t="s">
        <v>141</v>
      </c>
      <c r="BM137" s="187" t="s">
        <v>164</v>
      </c>
    </row>
    <row r="138" s="2" customFormat="1" ht="37.8" customHeight="1">
      <c r="A138" s="28"/>
      <c r="B138" s="175"/>
      <c r="C138" s="176" t="s">
        <v>161</v>
      </c>
      <c r="D138" s="176" t="s">
        <v>137</v>
      </c>
      <c r="E138" s="177" t="s">
        <v>482</v>
      </c>
      <c r="F138" s="178" t="s">
        <v>483</v>
      </c>
      <c r="G138" s="179" t="s">
        <v>146</v>
      </c>
      <c r="H138" s="180">
        <v>21.574000000000002</v>
      </c>
      <c r="I138" s="181">
        <v>0.48999999999999999</v>
      </c>
      <c r="J138" s="181">
        <f>ROUND(I138*H138,2)</f>
        <v>10.57</v>
      </c>
      <c r="K138" s="182"/>
      <c r="L138" s="29"/>
      <c r="M138" s="183" t="s">
        <v>1</v>
      </c>
      <c r="N138" s="184" t="s">
        <v>39</v>
      </c>
      <c r="O138" s="185">
        <v>0</v>
      </c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87" t="s">
        <v>141</v>
      </c>
      <c r="AT138" s="187" t="s">
        <v>137</v>
      </c>
      <c r="AU138" s="187" t="s">
        <v>142</v>
      </c>
      <c r="AY138" s="15" t="s">
        <v>135</v>
      </c>
      <c r="BE138" s="188">
        <f>IF(N138="základná",J138,0)</f>
        <v>0</v>
      </c>
      <c r="BF138" s="188">
        <f>IF(N138="znížená",J138,0)</f>
        <v>10.57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142</v>
      </c>
      <c r="BK138" s="188">
        <f>ROUND(I138*H138,2)</f>
        <v>10.57</v>
      </c>
      <c r="BL138" s="15" t="s">
        <v>141</v>
      </c>
      <c r="BM138" s="187" t="s">
        <v>188</v>
      </c>
    </row>
    <row r="139" s="2" customFormat="1" ht="24.15" customHeight="1">
      <c r="A139" s="28"/>
      <c r="B139" s="175"/>
      <c r="C139" s="176" t="s">
        <v>157</v>
      </c>
      <c r="D139" s="176" t="s">
        <v>137</v>
      </c>
      <c r="E139" s="177" t="s">
        <v>485</v>
      </c>
      <c r="F139" s="178" t="s">
        <v>486</v>
      </c>
      <c r="G139" s="179" t="s">
        <v>146</v>
      </c>
      <c r="H139" s="180">
        <v>3.0819999999999999</v>
      </c>
      <c r="I139" s="181">
        <v>9.5700000000000003</v>
      </c>
      <c r="J139" s="181">
        <f>ROUND(I139*H139,2)</f>
        <v>29.489999999999998</v>
      </c>
      <c r="K139" s="182"/>
      <c r="L139" s="29"/>
      <c r="M139" s="183" t="s">
        <v>1</v>
      </c>
      <c r="N139" s="184" t="s">
        <v>39</v>
      </c>
      <c r="O139" s="185">
        <v>0</v>
      </c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87" t="s">
        <v>141</v>
      </c>
      <c r="AT139" s="187" t="s">
        <v>137</v>
      </c>
      <c r="AU139" s="187" t="s">
        <v>142</v>
      </c>
      <c r="AY139" s="15" t="s">
        <v>135</v>
      </c>
      <c r="BE139" s="188">
        <f>IF(N139="základná",J139,0)</f>
        <v>0</v>
      </c>
      <c r="BF139" s="188">
        <f>IF(N139="znížená",J139,0)</f>
        <v>29.489999999999998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142</v>
      </c>
      <c r="BK139" s="188">
        <f>ROUND(I139*H139,2)</f>
        <v>29.489999999999998</v>
      </c>
      <c r="BL139" s="15" t="s">
        <v>141</v>
      </c>
      <c r="BM139" s="187" t="s">
        <v>197</v>
      </c>
    </row>
    <row r="140" s="2" customFormat="1" ht="16.5" customHeight="1">
      <c r="A140" s="28"/>
      <c r="B140" s="175"/>
      <c r="C140" s="176" t="s">
        <v>168</v>
      </c>
      <c r="D140" s="176" t="s">
        <v>137</v>
      </c>
      <c r="E140" s="177" t="s">
        <v>488</v>
      </c>
      <c r="F140" s="178" t="s">
        <v>489</v>
      </c>
      <c r="G140" s="179" t="s">
        <v>146</v>
      </c>
      <c r="H140" s="180">
        <v>3.0819999999999999</v>
      </c>
      <c r="I140" s="181">
        <v>0.82999999999999996</v>
      </c>
      <c r="J140" s="181">
        <f>ROUND(I140*H140,2)</f>
        <v>2.5600000000000001</v>
      </c>
      <c r="K140" s="182"/>
      <c r="L140" s="29"/>
      <c r="M140" s="183" t="s">
        <v>1</v>
      </c>
      <c r="N140" s="184" t="s">
        <v>39</v>
      </c>
      <c r="O140" s="185">
        <v>0</v>
      </c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87" t="s">
        <v>141</v>
      </c>
      <c r="AT140" s="187" t="s">
        <v>137</v>
      </c>
      <c r="AU140" s="187" t="s">
        <v>142</v>
      </c>
      <c r="AY140" s="15" t="s">
        <v>135</v>
      </c>
      <c r="BE140" s="188">
        <f>IF(N140="základná",J140,0)</f>
        <v>0</v>
      </c>
      <c r="BF140" s="188">
        <f>IF(N140="znížená",J140,0)</f>
        <v>2.5600000000000001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142</v>
      </c>
      <c r="BK140" s="188">
        <f>ROUND(I140*H140,2)</f>
        <v>2.5600000000000001</v>
      </c>
      <c r="BL140" s="15" t="s">
        <v>141</v>
      </c>
      <c r="BM140" s="187" t="s">
        <v>205</v>
      </c>
    </row>
    <row r="141" s="2" customFormat="1" ht="24.15" customHeight="1">
      <c r="A141" s="28"/>
      <c r="B141" s="175"/>
      <c r="C141" s="176" t="s">
        <v>160</v>
      </c>
      <c r="D141" s="176" t="s">
        <v>137</v>
      </c>
      <c r="E141" s="177" t="s">
        <v>491</v>
      </c>
      <c r="F141" s="178" t="s">
        <v>492</v>
      </c>
      <c r="G141" s="179" t="s">
        <v>146</v>
      </c>
      <c r="H141" s="180">
        <v>90.498000000000005</v>
      </c>
      <c r="I141" s="181">
        <v>4.4900000000000002</v>
      </c>
      <c r="J141" s="181">
        <f>ROUND(I141*H141,2)</f>
        <v>406.33999999999998</v>
      </c>
      <c r="K141" s="182"/>
      <c r="L141" s="29"/>
      <c r="M141" s="183" t="s">
        <v>1</v>
      </c>
      <c r="N141" s="184" t="s">
        <v>39</v>
      </c>
      <c r="O141" s="185">
        <v>0</v>
      </c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87" t="s">
        <v>141</v>
      </c>
      <c r="AT141" s="187" t="s">
        <v>137</v>
      </c>
      <c r="AU141" s="187" t="s">
        <v>142</v>
      </c>
      <c r="AY141" s="15" t="s">
        <v>135</v>
      </c>
      <c r="BE141" s="188">
        <f>IF(N141="základná",J141,0)</f>
        <v>0</v>
      </c>
      <c r="BF141" s="188">
        <f>IF(N141="znížená",J141,0)</f>
        <v>406.33999999999998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142</v>
      </c>
      <c r="BK141" s="188">
        <f>ROUND(I141*H141,2)</f>
        <v>406.33999999999998</v>
      </c>
      <c r="BL141" s="15" t="s">
        <v>141</v>
      </c>
      <c r="BM141" s="187" t="s">
        <v>7</v>
      </c>
    </row>
    <row r="142" s="12" customFormat="1" ht="22.8" customHeight="1">
      <c r="A142" s="12"/>
      <c r="B142" s="163"/>
      <c r="C142" s="12"/>
      <c r="D142" s="164" t="s">
        <v>72</v>
      </c>
      <c r="E142" s="173" t="s">
        <v>141</v>
      </c>
      <c r="F142" s="173" t="s">
        <v>875</v>
      </c>
      <c r="G142" s="12"/>
      <c r="H142" s="12"/>
      <c r="I142" s="12"/>
      <c r="J142" s="174">
        <f>BK142</f>
        <v>183.27000000000001</v>
      </c>
      <c r="K142" s="12"/>
      <c r="L142" s="163"/>
      <c r="M142" s="167"/>
      <c r="N142" s="168"/>
      <c r="O142" s="168"/>
      <c r="P142" s="169">
        <f>SUM(P143:P145)</f>
        <v>0</v>
      </c>
      <c r="Q142" s="168"/>
      <c r="R142" s="169">
        <f>SUM(R143:R145)</f>
        <v>0</v>
      </c>
      <c r="S142" s="168"/>
      <c r="T142" s="170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4" t="s">
        <v>81</v>
      </c>
      <c r="AT142" s="171" t="s">
        <v>72</v>
      </c>
      <c r="AU142" s="171" t="s">
        <v>81</v>
      </c>
      <c r="AY142" s="164" t="s">
        <v>135</v>
      </c>
      <c r="BK142" s="172">
        <f>SUM(BK143:BK145)</f>
        <v>183.27000000000001</v>
      </c>
    </row>
    <row r="143" s="2" customFormat="1" ht="37.8" customHeight="1">
      <c r="A143" s="28"/>
      <c r="B143" s="175"/>
      <c r="C143" s="176" t="s">
        <v>176</v>
      </c>
      <c r="D143" s="176" t="s">
        <v>137</v>
      </c>
      <c r="E143" s="177" t="s">
        <v>876</v>
      </c>
      <c r="F143" s="178" t="s">
        <v>877</v>
      </c>
      <c r="G143" s="179" t="s">
        <v>146</v>
      </c>
      <c r="H143" s="180">
        <v>2.46</v>
      </c>
      <c r="I143" s="181">
        <v>65.480000000000004</v>
      </c>
      <c r="J143" s="181">
        <f>ROUND(I143*H143,2)</f>
        <v>161.08000000000001</v>
      </c>
      <c r="K143" s="182"/>
      <c r="L143" s="29"/>
      <c r="M143" s="183" t="s">
        <v>1</v>
      </c>
      <c r="N143" s="184" t="s">
        <v>39</v>
      </c>
      <c r="O143" s="185">
        <v>0</v>
      </c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87" t="s">
        <v>141</v>
      </c>
      <c r="AT143" s="187" t="s">
        <v>137</v>
      </c>
      <c r="AU143" s="187" t="s">
        <v>142</v>
      </c>
      <c r="AY143" s="15" t="s">
        <v>135</v>
      </c>
      <c r="BE143" s="188">
        <f>IF(N143="základná",J143,0)</f>
        <v>0</v>
      </c>
      <c r="BF143" s="188">
        <f>IF(N143="znížená",J143,0)</f>
        <v>161.08000000000001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142</v>
      </c>
      <c r="BK143" s="188">
        <f>ROUND(I143*H143,2)</f>
        <v>161.08000000000001</v>
      </c>
      <c r="BL143" s="15" t="s">
        <v>141</v>
      </c>
      <c r="BM143" s="187" t="s">
        <v>221</v>
      </c>
    </row>
    <row r="144" s="2" customFormat="1" ht="33" customHeight="1">
      <c r="A144" s="28"/>
      <c r="B144" s="175"/>
      <c r="C144" s="176" t="s">
        <v>164</v>
      </c>
      <c r="D144" s="176" t="s">
        <v>137</v>
      </c>
      <c r="E144" s="177" t="s">
        <v>628</v>
      </c>
      <c r="F144" s="178" t="s">
        <v>629</v>
      </c>
      <c r="G144" s="179" t="s">
        <v>140</v>
      </c>
      <c r="H144" s="180">
        <v>0.80000000000000004</v>
      </c>
      <c r="I144" s="181">
        <v>10.94</v>
      </c>
      <c r="J144" s="181">
        <f>ROUND(I144*H144,2)</f>
        <v>8.75</v>
      </c>
      <c r="K144" s="182"/>
      <c r="L144" s="29"/>
      <c r="M144" s="183" t="s">
        <v>1</v>
      </c>
      <c r="N144" s="184" t="s">
        <v>39</v>
      </c>
      <c r="O144" s="185">
        <v>0</v>
      </c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87" t="s">
        <v>141</v>
      </c>
      <c r="AT144" s="187" t="s">
        <v>137</v>
      </c>
      <c r="AU144" s="187" t="s">
        <v>142</v>
      </c>
      <c r="AY144" s="15" t="s">
        <v>135</v>
      </c>
      <c r="BE144" s="188">
        <f>IF(N144="základná",J144,0)</f>
        <v>0</v>
      </c>
      <c r="BF144" s="188">
        <f>IF(N144="znížená",J144,0)</f>
        <v>8.75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142</v>
      </c>
      <c r="BK144" s="188">
        <f>ROUND(I144*H144,2)</f>
        <v>8.75</v>
      </c>
      <c r="BL144" s="15" t="s">
        <v>141</v>
      </c>
      <c r="BM144" s="187" t="s">
        <v>187</v>
      </c>
    </row>
    <row r="145" s="2" customFormat="1" ht="24.15" customHeight="1">
      <c r="A145" s="28"/>
      <c r="B145" s="175"/>
      <c r="C145" s="176" t="s">
        <v>184</v>
      </c>
      <c r="D145" s="176" t="s">
        <v>137</v>
      </c>
      <c r="E145" s="177" t="s">
        <v>878</v>
      </c>
      <c r="F145" s="178" t="s">
        <v>879</v>
      </c>
      <c r="G145" s="179" t="s">
        <v>500</v>
      </c>
      <c r="H145" s="180">
        <v>1</v>
      </c>
      <c r="I145" s="181">
        <v>13.44</v>
      </c>
      <c r="J145" s="181">
        <f>ROUND(I145*H145,2)</f>
        <v>13.44</v>
      </c>
      <c r="K145" s="182"/>
      <c r="L145" s="29"/>
      <c r="M145" s="183" t="s">
        <v>1</v>
      </c>
      <c r="N145" s="184" t="s">
        <v>39</v>
      </c>
      <c r="O145" s="185">
        <v>0</v>
      </c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87" t="s">
        <v>141</v>
      </c>
      <c r="AT145" s="187" t="s">
        <v>137</v>
      </c>
      <c r="AU145" s="187" t="s">
        <v>142</v>
      </c>
      <c r="AY145" s="15" t="s">
        <v>135</v>
      </c>
      <c r="BE145" s="188">
        <f>IF(N145="základná",J145,0)</f>
        <v>0</v>
      </c>
      <c r="BF145" s="188">
        <f>IF(N145="znížená",J145,0)</f>
        <v>13.44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142</v>
      </c>
      <c r="BK145" s="188">
        <f>ROUND(I145*H145,2)</f>
        <v>13.44</v>
      </c>
      <c r="BL145" s="15" t="s">
        <v>141</v>
      </c>
      <c r="BM145" s="187" t="s">
        <v>191</v>
      </c>
    </row>
    <row r="146" s="12" customFormat="1" ht="22.8" customHeight="1">
      <c r="A146" s="12"/>
      <c r="B146" s="163"/>
      <c r="C146" s="12"/>
      <c r="D146" s="164" t="s">
        <v>72</v>
      </c>
      <c r="E146" s="173" t="s">
        <v>154</v>
      </c>
      <c r="F146" s="173" t="s">
        <v>234</v>
      </c>
      <c r="G146" s="12"/>
      <c r="H146" s="12"/>
      <c r="I146" s="12"/>
      <c r="J146" s="174">
        <f>BK146</f>
        <v>24.43</v>
      </c>
      <c r="K146" s="12"/>
      <c r="L146" s="163"/>
      <c r="M146" s="167"/>
      <c r="N146" s="168"/>
      <c r="O146" s="168"/>
      <c r="P146" s="169">
        <f>SUM(P147:P148)</f>
        <v>0</v>
      </c>
      <c r="Q146" s="168"/>
      <c r="R146" s="169">
        <f>SUM(R147:R148)</f>
        <v>0</v>
      </c>
      <c r="S146" s="168"/>
      <c r="T146" s="17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64" t="s">
        <v>81</v>
      </c>
      <c r="AT146" s="171" t="s">
        <v>72</v>
      </c>
      <c r="AU146" s="171" t="s">
        <v>81</v>
      </c>
      <c r="AY146" s="164" t="s">
        <v>135</v>
      </c>
      <c r="BK146" s="172">
        <f>SUM(BK147:BK148)</f>
        <v>24.43</v>
      </c>
    </row>
    <row r="147" s="2" customFormat="1" ht="33" customHeight="1">
      <c r="A147" s="28"/>
      <c r="B147" s="175"/>
      <c r="C147" s="176" t="s">
        <v>188</v>
      </c>
      <c r="D147" s="176" t="s">
        <v>137</v>
      </c>
      <c r="E147" s="177" t="s">
        <v>880</v>
      </c>
      <c r="F147" s="178" t="s">
        <v>881</v>
      </c>
      <c r="G147" s="179" t="s">
        <v>146</v>
      </c>
      <c r="H147" s="180">
        <v>0.20000000000000001</v>
      </c>
      <c r="I147" s="181">
        <v>23.530000000000001</v>
      </c>
      <c r="J147" s="181">
        <f>ROUND(I147*H147,2)</f>
        <v>4.71</v>
      </c>
      <c r="K147" s="182"/>
      <c r="L147" s="29"/>
      <c r="M147" s="183" t="s">
        <v>1</v>
      </c>
      <c r="N147" s="184" t="s">
        <v>39</v>
      </c>
      <c r="O147" s="185">
        <v>0</v>
      </c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87" t="s">
        <v>141</v>
      </c>
      <c r="AT147" s="187" t="s">
        <v>137</v>
      </c>
      <c r="AU147" s="187" t="s">
        <v>142</v>
      </c>
      <c r="AY147" s="15" t="s">
        <v>135</v>
      </c>
      <c r="BE147" s="188">
        <f>IF(N147="základná",J147,0)</f>
        <v>0</v>
      </c>
      <c r="BF147" s="188">
        <f>IF(N147="znížená",J147,0)</f>
        <v>4.71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142</v>
      </c>
      <c r="BK147" s="188">
        <f>ROUND(I147*H147,2)</f>
        <v>4.71</v>
      </c>
      <c r="BL147" s="15" t="s">
        <v>141</v>
      </c>
      <c r="BM147" s="187" t="s">
        <v>195</v>
      </c>
    </row>
    <row r="148" s="2" customFormat="1" ht="33" customHeight="1">
      <c r="A148" s="28"/>
      <c r="B148" s="175"/>
      <c r="C148" s="176" t="s">
        <v>192</v>
      </c>
      <c r="D148" s="176" t="s">
        <v>137</v>
      </c>
      <c r="E148" s="177" t="s">
        <v>882</v>
      </c>
      <c r="F148" s="178" t="s">
        <v>883</v>
      </c>
      <c r="G148" s="179" t="s">
        <v>146</v>
      </c>
      <c r="H148" s="180">
        <v>0.20000000000000001</v>
      </c>
      <c r="I148" s="181">
        <v>98.590000000000003</v>
      </c>
      <c r="J148" s="181">
        <f>ROUND(I148*H148,2)</f>
        <v>19.719999999999999</v>
      </c>
      <c r="K148" s="182"/>
      <c r="L148" s="29"/>
      <c r="M148" s="183" t="s">
        <v>1</v>
      </c>
      <c r="N148" s="184" t="s">
        <v>39</v>
      </c>
      <c r="O148" s="185">
        <v>0</v>
      </c>
      <c r="P148" s="185">
        <f>O148*H148</f>
        <v>0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87" t="s">
        <v>141</v>
      </c>
      <c r="AT148" s="187" t="s">
        <v>137</v>
      </c>
      <c r="AU148" s="187" t="s">
        <v>142</v>
      </c>
      <c r="AY148" s="15" t="s">
        <v>135</v>
      </c>
      <c r="BE148" s="188">
        <f>IF(N148="základná",J148,0)</f>
        <v>0</v>
      </c>
      <c r="BF148" s="188">
        <f>IF(N148="znížená",J148,0)</f>
        <v>19.719999999999999</v>
      </c>
      <c r="BG148" s="188">
        <f>IF(N148="zákl. prenesená",J148,0)</f>
        <v>0</v>
      </c>
      <c r="BH148" s="188">
        <f>IF(N148="zníž. prenesená",J148,0)</f>
        <v>0</v>
      </c>
      <c r="BI148" s="188">
        <f>IF(N148="nulová",J148,0)</f>
        <v>0</v>
      </c>
      <c r="BJ148" s="15" t="s">
        <v>142</v>
      </c>
      <c r="BK148" s="188">
        <f>ROUND(I148*H148,2)</f>
        <v>19.719999999999999</v>
      </c>
      <c r="BL148" s="15" t="s">
        <v>141</v>
      </c>
      <c r="BM148" s="187" t="s">
        <v>254</v>
      </c>
    </row>
    <row r="149" s="12" customFormat="1" ht="22.8" customHeight="1">
      <c r="A149" s="12"/>
      <c r="B149" s="163"/>
      <c r="C149" s="12"/>
      <c r="D149" s="164" t="s">
        <v>72</v>
      </c>
      <c r="E149" s="173" t="s">
        <v>157</v>
      </c>
      <c r="F149" s="173" t="s">
        <v>497</v>
      </c>
      <c r="G149" s="12"/>
      <c r="H149" s="12"/>
      <c r="I149" s="12"/>
      <c r="J149" s="174">
        <f>BK149</f>
        <v>1009.81</v>
      </c>
      <c r="K149" s="12"/>
      <c r="L149" s="163"/>
      <c r="M149" s="167"/>
      <c r="N149" s="168"/>
      <c r="O149" s="168"/>
      <c r="P149" s="169">
        <f>SUM(P150:P165)</f>
        <v>0</v>
      </c>
      <c r="Q149" s="168"/>
      <c r="R149" s="169">
        <f>SUM(R150:R165)</f>
        <v>0</v>
      </c>
      <c r="S149" s="168"/>
      <c r="T149" s="170">
        <f>SUM(T150:T165)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4" t="s">
        <v>81</v>
      </c>
      <c r="AT149" s="171" t="s">
        <v>72</v>
      </c>
      <c r="AU149" s="171" t="s">
        <v>81</v>
      </c>
      <c r="AY149" s="164" t="s">
        <v>135</v>
      </c>
      <c r="BK149" s="172">
        <f>SUM(BK150:BK165)</f>
        <v>1009.81</v>
      </c>
    </row>
    <row r="150" s="2" customFormat="1" ht="24.15" customHeight="1">
      <c r="A150" s="28"/>
      <c r="B150" s="175"/>
      <c r="C150" s="176" t="s">
        <v>197</v>
      </c>
      <c r="D150" s="176" t="s">
        <v>137</v>
      </c>
      <c r="E150" s="177" t="s">
        <v>884</v>
      </c>
      <c r="F150" s="178" t="s">
        <v>885</v>
      </c>
      <c r="G150" s="179" t="s">
        <v>500</v>
      </c>
      <c r="H150" s="180">
        <v>2</v>
      </c>
      <c r="I150" s="181">
        <v>20.809999999999999</v>
      </c>
      <c r="J150" s="181">
        <f>ROUND(I150*H150,2)</f>
        <v>41.619999999999997</v>
      </c>
      <c r="K150" s="182"/>
      <c r="L150" s="29"/>
      <c r="M150" s="183" t="s">
        <v>1</v>
      </c>
      <c r="N150" s="184" t="s">
        <v>39</v>
      </c>
      <c r="O150" s="185">
        <v>0</v>
      </c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87" t="s">
        <v>141</v>
      </c>
      <c r="AT150" s="187" t="s">
        <v>137</v>
      </c>
      <c r="AU150" s="187" t="s">
        <v>142</v>
      </c>
      <c r="AY150" s="15" t="s">
        <v>135</v>
      </c>
      <c r="BE150" s="188">
        <f>IF(N150="základná",J150,0)</f>
        <v>0</v>
      </c>
      <c r="BF150" s="188">
        <f>IF(N150="znížená",J150,0)</f>
        <v>41.619999999999997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142</v>
      </c>
      <c r="BK150" s="188">
        <f>ROUND(I150*H150,2)</f>
        <v>41.619999999999997</v>
      </c>
      <c r="BL150" s="15" t="s">
        <v>141</v>
      </c>
      <c r="BM150" s="187" t="s">
        <v>263</v>
      </c>
    </row>
    <row r="151" s="2" customFormat="1" ht="33" customHeight="1">
      <c r="A151" s="28"/>
      <c r="B151" s="175"/>
      <c r="C151" s="176" t="s">
        <v>201</v>
      </c>
      <c r="D151" s="176" t="s">
        <v>137</v>
      </c>
      <c r="E151" s="177" t="s">
        <v>886</v>
      </c>
      <c r="F151" s="178" t="s">
        <v>887</v>
      </c>
      <c r="G151" s="179" t="s">
        <v>261</v>
      </c>
      <c r="H151" s="180">
        <v>31</v>
      </c>
      <c r="I151" s="181">
        <v>0.77000000000000002</v>
      </c>
      <c r="J151" s="181">
        <f>ROUND(I151*H151,2)</f>
        <v>23.870000000000001</v>
      </c>
      <c r="K151" s="182"/>
      <c r="L151" s="29"/>
      <c r="M151" s="183" t="s">
        <v>1</v>
      </c>
      <c r="N151" s="184" t="s">
        <v>39</v>
      </c>
      <c r="O151" s="185">
        <v>0</v>
      </c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87" t="s">
        <v>141</v>
      </c>
      <c r="AT151" s="187" t="s">
        <v>137</v>
      </c>
      <c r="AU151" s="187" t="s">
        <v>142</v>
      </c>
      <c r="AY151" s="15" t="s">
        <v>135</v>
      </c>
      <c r="BE151" s="188">
        <f>IF(N151="základná",J151,0)</f>
        <v>0</v>
      </c>
      <c r="BF151" s="188">
        <f>IF(N151="znížená",J151,0)</f>
        <v>23.870000000000001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142</v>
      </c>
      <c r="BK151" s="188">
        <f>ROUND(I151*H151,2)</f>
        <v>23.870000000000001</v>
      </c>
      <c r="BL151" s="15" t="s">
        <v>141</v>
      </c>
      <c r="BM151" s="187" t="s">
        <v>275</v>
      </c>
    </row>
    <row r="152" s="2" customFormat="1" ht="24.15" customHeight="1">
      <c r="A152" s="28"/>
      <c r="B152" s="175"/>
      <c r="C152" s="189" t="s">
        <v>205</v>
      </c>
      <c r="D152" s="189" t="s">
        <v>299</v>
      </c>
      <c r="E152" s="190" t="s">
        <v>888</v>
      </c>
      <c r="F152" s="191" t="s">
        <v>889</v>
      </c>
      <c r="G152" s="192" t="s">
        <v>261</v>
      </c>
      <c r="H152" s="193">
        <v>31</v>
      </c>
      <c r="I152" s="194">
        <v>3.1400000000000001</v>
      </c>
      <c r="J152" s="194">
        <f>ROUND(I152*H152,2)</f>
        <v>97.340000000000003</v>
      </c>
      <c r="K152" s="195"/>
      <c r="L152" s="196"/>
      <c r="M152" s="197" t="s">
        <v>1</v>
      </c>
      <c r="N152" s="198" t="s">
        <v>39</v>
      </c>
      <c r="O152" s="185">
        <v>0</v>
      </c>
      <c r="P152" s="185">
        <f>O152*H152</f>
        <v>0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87" t="s">
        <v>157</v>
      </c>
      <c r="AT152" s="187" t="s">
        <v>299</v>
      </c>
      <c r="AU152" s="187" t="s">
        <v>142</v>
      </c>
      <c r="AY152" s="15" t="s">
        <v>135</v>
      </c>
      <c r="BE152" s="188">
        <f>IF(N152="základná",J152,0)</f>
        <v>0</v>
      </c>
      <c r="BF152" s="188">
        <f>IF(N152="znížená",J152,0)</f>
        <v>97.340000000000003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142</v>
      </c>
      <c r="BK152" s="188">
        <f>ROUND(I152*H152,2)</f>
        <v>97.340000000000003</v>
      </c>
      <c r="BL152" s="15" t="s">
        <v>141</v>
      </c>
      <c r="BM152" s="187" t="s">
        <v>213</v>
      </c>
    </row>
    <row r="153" s="2" customFormat="1" ht="24.15" customHeight="1">
      <c r="A153" s="28"/>
      <c r="B153" s="175"/>
      <c r="C153" s="189" t="s">
        <v>209</v>
      </c>
      <c r="D153" s="189" t="s">
        <v>299</v>
      </c>
      <c r="E153" s="190" t="s">
        <v>890</v>
      </c>
      <c r="F153" s="191" t="s">
        <v>891</v>
      </c>
      <c r="G153" s="192" t="s">
        <v>500</v>
      </c>
      <c r="H153" s="193">
        <v>2.077</v>
      </c>
      <c r="I153" s="194">
        <v>7.1100000000000003</v>
      </c>
      <c r="J153" s="194">
        <f>ROUND(I153*H153,2)</f>
        <v>14.77</v>
      </c>
      <c r="K153" s="195"/>
      <c r="L153" s="196"/>
      <c r="M153" s="197" t="s">
        <v>1</v>
      </c>
      <c r="N153" s="198" t="s">
        <v>39</v>
      </c>
      <c r="O153" s="185">
        <v>0</v>
      </c>
      <c r="P153" s="185">
        <f>O153*H153</f>
        <v>0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87" t="s">
        <v>157</v>
      </c>
      <c r="AT153" s="187" t="s">
        <v>299</v>
      </c>
      <c r="AU153" s="187" t="s">
        <v>142</v>
      </c>
      <c r="AY153" s="15" t="s">
        <v>135</v>
      </c>
      <c r="BE153" s="188">
        <f>IF(N153="základná",J153,0)</f>
        <v>0</v>
      </c>
      <c r="BF153" s="188">
        <f>IF(N153="znížená",J153,0)</f>
        <v>14.77</v>
      </c>
      <c r="BG153" s="188">
        <f>IF(N153="zákl. prenesená",J153,0)</f>
        <v>0</v>
      </c>
      <c r="BH153" s="188">
        <f>IF(N153="zníž. prenesená",J153,0)</f>
        <v>0</v>
      </c>
      <c r="BI153" s="188">
        <f>IF(N153="nulová",J153,0)</f>
        <v>0</v>
      </c>
      <c r="BJ153" s="15" t="s">
        <v>142</v>
      </c>
      <c r="BK153" s="188">
        <f>ROUND(I153*H153,2)</f>
        <v>14.77</v>
      </c>
      <c r="BL153" s="15" t="s">
        <v>141</v>
      </c>
      <c r="BM153" s="187" t="s">
        <v>290</v>
      </c>
    </row>
    <row r="154" s="2" customFormat="1" ht="24.15" customHeight="1">
      <c r="A154" s="28"/>
      <c r="B154" s="175"/>
      <c r="C154" s="176" t="s">
        <v>7</v>
      </c>
      <c r="D154" s="176" t="s">
        <v>137</v>
      </c>
      <c r="E154" s="177" t="s">
        <v>892</v>
      </c>
      <c r="F154" s="178" t="s">
        <v>893</v>
      </c>
      <c r="G154" s="179" t="s">
        <v>261</v>
      </c>
      <c r="H154" s="180">
        <v>31</v>
      </c>
      <c r="I154" s="181">
        <v>4.4500000000000002</v>
      </c>
      <c r="J154" s="181">
        <f>ROUND(I154*H154,2)</f>
        <v>137.94999999999999</v>
      </c>
      <c r="K154" s="182"/>
      <c r="L154" s="29"/>
      <c r="M154" s="183" t="s">
        <v>1</v>
      </c>
      <c r="N154" s="184" t="s">
        <v>39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87" t="s">
        <v>141</v>
      </c>
      <c r="AT154" s="187" t="s">
        <v>137</v>
      </c>
      <c r="AU154" s="187" t="s">
        <v>142</v>
      </c>
      <c r="AY154" s="15" t="s">
        <v>135</v>
      </c>
      <c r="BE154" s="188">
        <f>IF(N154="základná",J154,0)</f>
        <v>0</v>
      </c>
      <c r="BF154" s="188">
        <f>IF(N154="znížená",J154,0)</f>
        <v>137.94999999999999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142</v>
      </c>
      <c r="BK154" s="188">
        <f>ROUND(I154*H154,2)</f>
        <v>137.94999999999999</v>
      </c>
      <c r="BL154" s="15" t="s">
        <v>141</v>
      </c>
      <c r="BM154" s="187" t="s">
        <v>220</v>
      </c>
    </row>
    <row r="155" s="2" customFormat="1" ht="33" customHeight="1">
      <c r="A155" s="28"/>
      <c r="B155" s="175"/>
      <c r="C155" s="176" t="s">
        <v>217</v>
      </c>
      <c r="D155" s="176" t="s">
        <v>137</v>
      </c>
      <c r="E155" s="177" t="s">
        <v>894</v>
      </c>
      <c r="F155" s="178" t="s">
        <v>895</v>
      </c>
      <c r="G155" s="179" t="s">
        <v>261</v>
      </c>
      <c r="H155" s="180">
        <v>8</v>
      </c>
      <c r="I155" s="181">
        <v>0.92000000000000004</v>
      </c>
      <c r="J155" s="181">
        <f>ROUND(I155*H155,2)</f>
        <v>7.3600000000000003</v>
      </c>
      <c r="K155" s="182"/>
      <c r="L155" s="29"/>
      <c r="M155" s="183" t="s">
        <v>1</v>
      </c>
      <c r="N155" s="184" t="s">
        <v>39</v>
      </c>
      <c r="O155" s="185">
        <v>0</v>
      </c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87" t="s">
        <v>141</v>
      </c>
      <c r="AT155" s="187" t="s">
        <v>137</v>
      </c>
      <c r="AU155" s="187" t="s">
        <v>142</v>
      </c>
      <c r="AY155" s="15" t="s">
        <v>135</v>
      </c>
      <c r="BE155" s="188">
        <f>IF(N155="základná",J155,0)</f>
        <v>0</v>
      </c>
      <c r="BF155" s="188">
        <f>IF(N155="znížená",J155,0)</f>
        <v>7.3600000000000003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142</v>
      </c>
      <c r="BK155" s="188">
        <f>ROUND(I155*H155,2)</f>
        <v>7.3600000000000003</v>
      </c>
      <c r="BL155" s="15" t="s">
        <v>141</v>
      </c>
      <c r="BM155" s="187" t="s">
        <v>224</v>
      </c>
    </row>
    <row r="156" s="2" customFormat="1" ht="24.15" customHeight="1">
      <c r="A156" s="28"/>
      <c r="B156" s="175"/>
      <c r="C156" s="189" t="s">
        <v>221</v>
      </c>
      <c r="D156" s="189" t="s">
        <v>299</v>
      </c>
      <c r="E156" s="190" t="s">
        <v>896</v>
      </c>
      <c r="F156" s="191" t="s">
        <v>897</v>
      </c>
      <c r="G156" s="192" t="s">
        <v>500</v>
      </c>
      <c r="H156" s="193">
        <v>8.7439999999999998</v>
      </c>
      <c r="I156" s="194">
        <v>8.8900000000000006</v>
      </c>
      <c r="J156" s="194">
        <f>ROUND(I156*H156,2)</f>
        <v>77.730000000000004</v>
      </c>
      <c r="K156" s="195"/>
      <c r="L156" s="196"/>
      <c r="M156" s="197" t="s">
        <v>1</v>
      </c>
      <c r="N156" s="198" t="s">
        <v>39</v>
      </c>
      <c r="O156" s="185">
        <v>0</v>
      </c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87" t="s">
        <v>157</v>
      </c>
      <c r="AT156" s="187" t="s">
        <v>299</v>
      </c>
      <c r="AU156" s="187" t="s">
        <v>142</v>
      </c>
      <c r="AY156" s="15" t="s">
        <v>135</v>
      </c>
      <c r="BE156" s="188">
        <f>IF(N156="základná",J156,0)</f>
        <v>0</v>
      </c>
      <c r="BF156" s="188">
        <f>IF(N156="znížená",J156,0)</f>
        <v>77.730000000000004</v>
      </c>
      <c r="BG156" s="188">
        <f>IF(N156="zákl. prenesená",J156,0)</f>
        <v>0</v>
      </c>
      <c r="BH156" s="188">
        <f>IF(N156="zníž. prenesená",J156,0)</f>
        <v>0</v>
      </c>
      <c r="BI156" s="188">
        <f>IF(N156="nulová",J156,0)</f>
        <v>0</v>
      </c>
      <c r="BJ156" s="15" t="s">
        <v>142</v>
      </c>
      <c r="BK156" s="188">
        <f>ROUND(I156*H156,2)</f>
        <v>77.730000000000004</v>
      </c>
      <c r="BL156" s="15" t="s">
        <v>141</v>
      </c>
      <c r="BM156" s="187" t="s">
        <v>228</v>
      </c>
    </row>
    <row r="157" s="2" customFormat="1" ht="24.15" customHeight="1">
      <c r="A157" s="28"/>
      <c r="B157" s="175"/>
      <c r="C157" s="176" t="s">
        <v>225</v>
      </c>
      <c r="D157" s="176" t="s">
        <v>137</v>
      </c>
      <c r="E157" s="177" t="s">
        <v>898</v>
      </c>
      <c r="F157" s="178" t="s">
        <v>899</v>
      </c>
      <c r="G157" s="179" t="s">
        <v>500</v>
      </c>
      <c r="H157" s="180">
        <v>1</v>
      </c>
      <c r="I157" s="181">
        <v>92.799999999999997</v>
      </c>
      <c r="J157" s="181">
        <f>ROUND(I157*H157,2)</f>
        <v>92.799999999999997</v>
      </c>
      <c r="K157" s="182"/>
      <c r="L157" s="29"/>
      <c r="M157" s="183" t="s">
        <v>1</v>
      </c>
      <c r="N157" s="184" t="s">
        <v>39</v>
      </c>
      <c r="O157" s="185">
        <v>0</v>
      </c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87" t="s">
        <v>141</v>
      </c>
      <c r="AT157" s="187" t="s">
        <v>137</v>
      </c>
      <c r="AU157" s="187" t="s">
        <v>142</v>
      </c>
      <c r="AY157" s="15" t="s">
        <v>135</v>
      </c>
      <c r="BE157" s="188">
        <f>IF(N157="základná",J157,0)</f>
        <v>0</v>
      </c>
      <c r="BF157" s="188">
        <f>IF(N157="znížená",J157,0)</f>
        <v>92.799999999999997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142</v>
      </c>
      <c r="BK157" s="188">
        <f>ROUND(I157*H157,2)</f>
        <v>92.799999999999997</v>
      </c>
      <c r="BL157" s="15" t="s">
        <v>141</v>
      </c>
      <c r="BM157" s="187" t="s">
        <v>327</v>
      </c>
    </row>
    <row r="158" s="2" customFormat="1" ht="21.75" customHeight="1">
      <c r="A158" s="28"/>
      <c r="B158" s="175"/>
      <c r="C158" s="189" t="s">
        <v>187</v>
      </c>
      <c r="D158" s="189" t="s">
        <v>299</v>
      </c>
      <c r="E158" s="190" t="s">
        <v>900</v>
      </c>
      <c r="F158" s="191" t="s">
        <v>901</v>
      </c>
      <c r="G158" s="192" t="s">
        <v>500</v>
      </c>
      <c r="H158" s="193">
        <v>1.01</v>
      </c>
      <c r="I158" s="194">
        <v>12.779999999999999</v>
      </c>
      <c r="J158" s="194">
        <f>ROUND(I158*H158,2)</f>
        <v>12.91</v>
      </c>
      <c r="K158" s="195"/>
      <c r="L158" s="196"/>
      <c r="M158" s="197" t="s">
        <v>1</v>
      </c>
      <c r="N158" s="198" t="s">
        <v>39</v>
      </c>
      <c r="O158" s="185">
        <v>0</v>
      </c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87" t="s">
        <v>157</v>
      </c>
      <c r="AT158" s="187" t="s">
        <v>299</v>
      </c>
      <c r="AU158" s="187" t="s">
        <v>142</v>
      </c>
      <c r="AY158" s="15" t="s">
        <v>135</v>
      </c>
      <c r="BE158" s="188">
        <f>IF(N158="základná",J158,0)</f>
        <v>0</v>
      </c>
      <c r="BF158" s="188">
        <f>IF(N158="znížená",J158,0)</f>
        <v>12.91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142</v>
      </c>
      <c r="BK158" s="188">
        <f>ROUND(I158*H158,2)</f>
        <v>12.91</v>
      </c>
      <c r="BL158" s="15" t="s">
        <v>141</v>
      </c>
      <c r="BM158" s="187" t="s">
        <v>335</v>
      </c>
    </row>
    <row r="159" s="2" customFormat="1" ht="21.75" customHeight="1">
      <c r="A159" s="28"/>
      <c r="B159" s="175"/>
      <c r="C159" s="189" t="s">
        <v>235</v>
      </c>
      <c r="D159" s="189" t="s">
        <v>299</v>
      </c>
      <c r="E159" s="190" t="s">
        <v>902</v>
      </c>
      <c r="F159" s="191" t="s">
        <v>903</v>
      </c>
      <c r="G159" s="192" t="s">
        <v>500</v>
      </c>
      <c r="H159" s="193">
        <v>1.01</v>
      </c>
      <c r="I159" s="194">
        <v>13.01</v>
      </c>
      <c r="J159" s="194">
        <f>ROUND(I159*H159,2)</f>
        <v>13.140000000000001</v>
      </c>
      <c r="K159" s="195"/>
      <c r="L159" s="196"/>
      <c r="M159" s="197" t="s">
        <v>1</v>
      </c>
      <c r="N159" s="198" t="s">
        <v>39</v>
      </c>
      <c r="O159" s="185">
        <v>0</v>
      </c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87" t="s">
        <v>157</v>
      </c>
      <c r="AT159" s="187" t="s">
        <v>299</v>
      </c>
      <c r="AU159" s="187" t="s">
        <v>142</v>
      </c>
      <c r="AY159" s="15" t="s">
        <v>135</v>
      </c>
      <c r="BE159" s="188">
        <f>IF(N159="základná",J159,0)</f>
        <v>0</v>
      </c>
      <c r="BF159" s="188">
        <f>IF(N159="znížená",J159,0)</f>
        <v>13.140000000000001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142</v>
      </c>
      <c r="BK159" s="188">
        <f>ROUND(I159*H159,2)</f>
        <v>13.140000000000001</v>
      </c>
      <c r="BL159" s="15" t="s">
        <v>141</v>
      </c>
      <c r="BM159" s="187" t="s">
        <v>343</v>
      </c>
    </row>
    <row r="160" s="2" customFormat="1" ht="21.75" customHeight="1">
      <c r="A160" s="28"/>
      <c r="B160" s="175"/>
      <c r="C160" s="189" t="s">
        <v>191</v>
      </c>
      <c r="D160" s="189" t="s">
        <v>299</v>
      </c>
      <c r="E160" s="190" t="s">
        <v>904</v>
      </c>
      <c r="F160" s="191" t="s">
        <v>905</v>
      </c>
      <c r="G160" s="192" t="s">
        <v>500</v>
      </c>
      <c r="H160" s="193">
        <v>1.01</v>
      </c>
      <c r="I160" s="194">
        <v>5.4800000000000004</v>
      </c>
      <c r="J160" s="194">
        <f>ROUND(I160*H160,2)</f>
        <v>5.5300000000000002</v>
      </c>
      <c r="K160" s="195"/>
      <c r="L160" s="196"/>
      <c r="M160" s="197" t="s">
        <v>1</v>
      </c>
      <c r="N160" s="198" t="s">
        <v>39</v>
      </c>
      <c r="O160" s="185">
        <v>0</v>
      </c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87" t="s">
        <v>157</v>
      </c>
      <c r="AT160" s="187" t="s">
        <v>299</v>
      </c>
      <c r="AU160" s="187" t="s">
        <v>142</v>
      </c>
      <c r="AY160" s="15" t="s">
        <v>135</v>
      </c>
      <c r="BE160" s="188">
        <f>IF(N160="základná",J160,0)</f>
        <v>0</v>
      </c>
      <c r="BF160" s="188">
        <f>IF(N160="znížená",J160,0)</f>
        <v>5.5300000000000002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142</v>
      </c>
      <c r="BK160" s="188">
        <f>ROUND(I160*H160,2)</f>
        <v>5.5300000000000002</v>
      </c>
      <c r="BL160" s="15" t="s">
        <v>141</v>
      </c>
      <c r="BM160" s="187" t="s">
        <v>245</v>
      </c>
    </row>
    <row r="161" s="2" customFormat="1" ht="21.75" customHeight="1">
      <c r="A161" s="28"/>
      <c r="B161" s="175"/>
      <c r="C161" s="189" t="s">
        <v>242</v>
      </c>
      <c r="D161" s="189" t="s">
        <v>299</v>
      </c>
      <c r="E161" s="190" t="s">
        <v>906</v>
      </c>
      <c r="F161" s="191" t="s">
        <v>907</v>
      </c>
      <c r="G161" s="192" t="s">
        <v>500</v>
      </c>
      <c r="H161" s="193">
        <v>1.01</v>
      </c>
      <c r="I161" s="194">
        <v>17.210000000000001</v>
      </c>
      <c r="J161" s="194">
        <f>ROUND(I161*H161,2)</f>
        <v>17.379999999999999</v>
      </c>
      <c r="K161" s="195"/>
      <c r="L161" s="196"/>
      <c r="M161" s="197" t="s">
        <v>1</v>
      </c>
      <c r="N161" s="198" t="s">
        <v>39</v>
      </c>
      <c r="O161" s="185">
        <v>0</v>
      </c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87" t="s">
        <v>157</v>
      </c>
      <c r="AT161" s="187" t="s">
        <v>299</v>
      </c>
      <c r="AU161" s="187" t="s">
        <v>142</v>
      </c>
      <c r="AY161" s="15" t="s">
        <v>135</v>
      </c>
      <c r="BE161" s="188">
        <f>IF(N161="základná",J161,0)</f>
        <v>0</v>
      </c>
      <c r="BF161" s="188">
        <f>IF(N161="znížená",J161,0)</f>
        <v>17.379999999999999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142</v>
      </c>
      <c r="BK161" s="188">
        <f>ROUND(I161*H161,2)</f>
        <v>17.379999999999999</v>
      </c>
      <c r="BL161" s="15" t="s">
        <v>141</v>
      </c>
      <c r="BM161" s="187" t="s">
        <v>361</v>
      </c>
    </row>
    <row r="162" s="2" customFormat="1" ht="16.5" customHeight="1">
      <c r="A162" s="28"/>
      <c r="B162" s="175"/>
      <c r="C162" s="189" t="s">
        <v>195</v>
      </c>
      <c r="D162" s="189" t="s">
        <v>299</v>
      </c>
      <c r="E162" s="190" t="s">
        <v>908</v>
      </c>
      <c r="F162" s="191" t="s">
        <v>909</v>
      </c>
      <c r="G162" s="192" t="s">
        <v>500</v>
      </c>
      <c r="H162" s="193">
        <v>1.01</v>
      </c>
      <c r="I162" s="194">
        <v>325</v>
      </c>
      <c r="J162" s="194">
        <f>ROUND(I162*H162,2)</f>
        <v>328.25</v>
      </c>
      <c r="K162" s="195"/>
      <c r="L162" s="196"/>
      <c r="M162" s="197" t="s">
        <v>1</v>
      </c>
      <c r="N162" s="198" t="s">
        <v>39</v>
      </c>
      <c r="O162" s="185">
        <v>0</v>
      </c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87" t="s">
        <v>157</v>
      </c>
      <c r="AT162" s="187" t="s">
        <v>299</v>
      </c>
      <c r="AU162" s="187" t="s">
        <v>142</v>
      </c>
      <c r="AY162" s="15" t="s">
        <v>135</v>
      </c>
      <c r="BE162" s="188">
        <f>IF(N162="základná",J162,0)</f>
        <v>0</v>
      </c>
      <c r="BF162" s="188">
        <f>IF(N162="znížená",J162,0)</f>
        <v>328.25</v>
      </c>
      <c r="BG162" s="188">
        <f>IF(N162="zákl. prenesená",J162,0)</f>
        <v>0</v>
      </c>
      <c r="BH162" s="188">
        <f>IF(N162="zníž. prenesená",J162,0)</f>
        <v>0</v>
      </c>
      <c r="BI162" s="188">
        <f>IF(N162="nulová",J162,0)</f>
        <v>0</v>
      </c>
      <c r="BJ162" s="15" t="s">
        <v>142</v>
      </c>
      <c r="BK162" s="188">
        <f>ROUND(I162*H162,2)</f>
        <v>328.25</v>
      </c>
      <c r="BL162" s="15" t="s">
        <v>141</v>
      </c>
      <c r="BM162" s="187" t="s">
        <v>369</v>
      </c>
    </row>
    <row r="163" s="2" customFormat="1" ht="24.15" customHeight="1">
      <c r="A163" s="28"/>
      <c r="B163" s="175"/>
      <c r="C163" s="176" t="s">
        <v>250</v>
      </c>
      <c r="D163" s="176" t="s">
        <v>137</v>
      </c>
      <c r="E163" s="177" t="s">
        <v>910</v>
      </c>
      <c r="F163" s="178" t="s">
        <v>911</v>
      </c>
      <c r="G163" s="179" t="s">
        <v>500</v>
      </c>
      <c r="H163" s="180">
        <v>1</v>
      </c>
      <c r="I163" s="181">
        <v>6.1799999999999997</v>
      </c>
      <c r="J163" s="181">
        <f>ROUND(I163*H163,2)</f>
        <v>6.1799999999999997</v>
      </c>
      <c r="K163" s="182"/>
      <c r="L163" s="29"/>
      <c r="M163" s="183" t="s">
        <v>1</v>
      </c>
      <c r="N163" s="184" t="s">
        <v>39</v>
      </c>
      <c r="O163" s="185">
        <v>0</v>
      </c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87" t="s">
        <v>141</v>
      </c>
      <c r="AT163" s="187" t="s">
        <v>137</v>
      </c>
      <c r="AU163" s="187" t="s">
        <v>142</v>
      </c>
      <c r="AY163" s="15" t="s">
        <v>135</v>
      </c>
      <c r="BE163" s="188">
        <f>IF(N163="základná",J163,0)</f>
        <v>0</v>
      </c>
      <c r="BF163" s="188">
        <f>IF(N163="znížená",J163,0)</f>
        <v>6.1799999999999997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142</v>
      </c>
      <c r="BK163" s="188">
        <f>ROUND(I163*H163,2)</f>
        <v>6.1799999999999997</v>
      </c>
      <c r="BL163" s="15" t="s">
        <v>141</v>
      </c>
      <c r="BM163" s="187" t="s">
        <v>377</v>
      </c>
    </row>
    <row r="164" s="2" customFormat="1" ht="24.15" customHeight="1">
      <c r="A164" s="28"/>
      <c r="B164" s="175"/>
      <c r="C164" s="189" t="s">
        <v>254</v>
      </c>
      <c r="D164" s="189" t="s">
        <v>299</v>
      </c>
      <c r="E164" s="190" t="s">
        <v>912</v>
      </c>
      <c r="F164" s="191" t="s">
        <v>913</v>
      </c>
      <c r="G164" s="192" t="s">
        <v>500</v>
      </c>
      <c r="H164" s="193">
        <v>1</v>
      </c>
      <c r="I164" s="194">
        <v>124</v>
      </c>
      <c r="J164" s="194">
        <f>ROUND(I164*H164,2)</f>
        <v>124</v>
      </c>
      <c r="K164" s="195"/>
      <c r="L164" s="196"/>
      <c r="M164" s="197" t="s">
        <v>1</v>
      </c>
      <c r="N164" s="198" t="s">
        <v>39</v>
      </c>
      <c r="O164" s="185">
        <v>0</v>
      </c>
      <c r="P164" s="185">
        <f>O164*H164</f>
        <v>0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87" t="s">
        <v>157</v>
      </c>
      <c r="AT164" s="187" t="s">
        <v>299</v>
      </c>
      <c r="AU164" s="187" t="s">
        <v>142</v>
      </c>
      <c r="AY164" s="15" t="s">
        <v>135</v>
      </c>
      <c r="BE164" s="188">
        <f>IF(N164="základná",J164,0)</f>
        <v>0</v>
      </c>
      <c r="BF164" s="188">
        <f>IF(N164="znížená",J164,0)</f>
        <v>124</v>
      </c>
      <c r="BG164" s="188">
        <f>IF(N164="zákl. prenesená",J164,0)</f>
        <v>0</v>
      </c>
      <c r="BH164" s="188">
        <f>IF(N164="zníž. prenesená",J164,0)</f>
        <v>0</v>
      </c>
      <c r="BI164" s="188">
        <f>IF(N164="nulová",J164,0)</f>
        <v>0</v>
      </c>
      <c r="BJ164" s="15" t="s">
        <v>142</v>
      </c>
      <c r="BK164" s="188">
        <f>ROUND(I164*H164,2)</f>
        <v>124</v>
      </c>
      <c r="BL164" s="15" t="s">
        <v>141</v>
      </c>
      <c r="BM164" s="187" t="s">
        <v>262</v>
      </c>
    </row>
    <row r="165" s="2" customFormat="1" ht="24.15" customHeight="1">
      <c r="A165" s="28"/>
      <c r="B165" s="175"/>
      <c r="C165" s="189" t="s">
        <v>258</v>
      </c>
      <c r="D165" s="189" t="s">
        <v>299</v>
      </c>
      <c r="E165" s="190" t="s">
        <v>914</v>
      </c>
      <c r="F165" s="191" t="s">
        <v>915</v>
      </c>
      <c r="G165" s="192" t="s">
        <v>500</v>
      </c>
      <c r="H165" s="193">
        <v>1</v>
      </c>
      <c r="I165" s="194">
        <v>8.9800000000000004</v>
      </c>
      <c r="J165" s="194">
        <f>ROUND(I165*H165,2)</f>
        <v>8.9800000000000004</v>
      </c>
      <c r="K165" s="195"/>
      <c r="L165" s="196"/>
      <c r="M165" s="197" t="s">
        <v>1</v>
      </c>
      <c r="N165" s="198" t="s">
        <v>39</v>
      </c>
      <c r="O165" s="185">
        <v>0</v>
      </c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87" t="s">
        <v>157</v>
      </c>
      <c r="AT165" s="187" t="s">
        <v>299</v>
      </c>
      <c r="AU165" s="187" t="s">
        <v>142</v>
      </c>
      <c r="AY165" s="15" t="s">
        <v>135</v>
      </c>
      <c r="BE165" s="188">
        <f>IF(N165="základná",J165,0)</f>
        <v>0</v>
      </c>
      <c r="BF165" s="188">
        <f>IF(N165="znížená",J165,0)</f>
        <v>8.9800000000000004</v>
      </c>
      <c r="BG165" s="188">
        <f>IF(N165="zákl. prenesená",J165,0)</f>
        <v>0</v>
      </c>
      <c r="BH165" s="188">
        <f>IF(N165="zníž. prenesená",J165,0)</f>
        <v>0</v>
      </c>
      <c r="BI165" s="188">
        <f>IF(N165="nulová",J165,0)</f>
        <v>0</v>
      </c>
      <c r="BJ165" s="15" t="s">
        <v>142</v>
      </c>
      <c r="BK165" s="188">
        <f>ROUND(I165*H165,2)</f>
        <v>8.9800000000000004</v>
      </c>
      <c r="BL165" s="15" t="s">
        <v>141</v>
      </c>
      <c r="BM165" s="187" t="s">
        <v>266</v>
      </c>
    </row>
    <row r="166" s="12" customFormat="1" ht="22.8" customHeight="1">
      <c r="A166" s="12"/>
      <c r="B166" s="163"/>
      <c r="C166" s="12"/>
      <c r="D166" s="164" t="s">
        <v>72</v>
      </c>
      <c r="E166" s="173" t="s">
        <v>168</v>
      </c>
      <c r="F166" s="173" t="s">
        <v>294</v>
      </c>
      <c r="G166" s="12"/>
      <c r="H166" s="12"/>
      <c r="I166" s="12"/>
      <c r="J166" s="174">
        <f>BK166</f>
        <v>73.789999999999992</v>
      </c>
      <c r="K166" s="12"/>
      <c r="L166" s="163"/>
      <c r="M166" s="167"/>
      <c r="N166" s="168"/>
      <c r="O166" s="168"/>
      <c r="P166" s="169">
        <f>SUM(P167:P169)</f>
        <v>0</v>
      </c>
      <c r="Q166" s="168"/>
      <c r="R166" s="169">
        <f>SUM(R167:R169)</f>
        <v>0</v>
      </c>
      <c r="S166" s="168"/>
      <c r="T166" s="170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64" t="s">
        <v>81</v>
      </c>
      <c r="AT166" s="171" t="s">
        <v>72</v>
      </c>
      <c r="AU166" s="171" t="s">
        <v>81</v>
      </c>
      <c r="AY166" s="164" t="s">
        <v>135</v>
      </c>
      <c r="BK166" s="172">
        <f>SUM(BK167:BK169)</f>
        <v>73.789999999999992</v>
      </c>
    </row>
    <row r="167" s="2" customFormat="1" ht="24.15" customHeight="1">
      <c r="A167" s="28"/>
      <c r="B167" s="175"/>
      <c r="C167" s="176" t="s">
        <v>263</v>
      </c>
      <c r="D167" s="176" t="s">
        <v>137</v>
      </c>
      <c r="E167" s="177" t="s">
        <v>916</v>
      </c>
      <c r="F167" s="178" t="s">
        <v>917</v>
      </c>
      <c r="G167" s="179" t="s">
        <v>261</v>
      </c>
      <c r="H167" s="180">
        <v>4</v>
      </c>
      <c r="I167" s="181">
        <v>16.59</v>
      </c>
      <c r="J167" s="181">
        <f>ROUND(I167*H167,2)</f>
        <v>66.359999999999999</v>
      </c>
      <c r="K167" s="182"/>
      <c r="L167" s="29"/>
      <c r="M167" s="183" t="s">
        <v>1</v>
      </c>
      <c r="N167" s="184" t="s">
        <v>39</v>
      </c>
      <c r="O167" s="185">
        <v>0</v>
      </c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87" t="s">
        <v>141</v>
      </c>
      <c r="AT167" s="187" t="s">
        <v>137</v>
      </c>
      <c r="AU167" s="187" t="s">
        <v>142</v>
      </c>
      <c r="AY167" s="15" t="s">
        <v>135</v>
      </c>
      <c r="BE167" s="188">
        <f>IF(N167="základná",J167,0)</f>
        <v>0</v>
      </c>
      <c r="BF167" s="188">
        <f>IF(N167="znížená",J167,0)</f>
        <v>66.359999999999999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142</v>
      </c>
      <c r="BK167" s="188">
        <f>ROUND(I167*H167,2)</f>
        <v>66.359999999999999</v>
      </c>
      <c r="BL167" s="15" t="s">
        <v>141</v>
      </c>
      <c r="BM167" s="187" t="s">
        <v>270</v>
      </c>
    </row>
    <row r="168" s="2" customFormat="1" ht="33" customHeight="1">
      <c r="A168" s="28"/>
      <c r="B168" s="175"/>
      <c r="C168" s="176" t="s">
        <v>267</v>
      </c>
      <c r="D168" s="176" t="s">
        <v>137</v>
      </c>
      <c r="E168" s="177" t="s">
        <v>918</v>
      </c>
      <c r="F168" s="178" t="s">
        <v>919</v>
      </c>
      <c r="G168" s="179" t="s">
        <v>212</v>
      </c>
      <c r="H168" s="180">
        <v>0.22500000000000001</v>
      </c>
      <c r="I168" s="181">
        <v>27.579999999999998</v>
      </c>
      <c r="J168" s="181">
        <f>ROUND(I168*H168,2)</f>
        <v>6.21</v>
      </c>
      <c r="K168" s="182"/>
      <c r="L168" s="29"/>
      <c r="M168" s="183" t="s">
        <v>1</v>
      </c>
      <c r="N168" s="184" t="s">
        <v>39</v>
      </c>
      <c r="O168" s="185">
        <v>0</v>
      </c>
      <c r="P168" s="185">
        <f>O168*H168</f>
        <v>0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87" t="s">
        <v>141</v>
      </c>
      <c r="AT168" s="187" t="s">
        <v>137</v>
      </c>
      <c r="AU168" s="187" t="s">
        <v>142</v>
      </c>
      <c r="AY168" s="15" t="s">
        <v>135</v>
      </c>
      <c r="BE168" s="188">
        <f>IF(N168="základná",J168,0)</f>
        <v>0</v>
      </c>
      <c r="BF168" s="188">
        <f>IF(N168="znížená",J168,0)</f>
        <v>6.21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142</v>
      </c>
      <c r="BK168" s="188">
        <f>ROUND(I168*H168,2)</f>
        <v>6.21</v>
      </c>
      <c r="BL168" s="15" t="s">
        <v>141</v>
      </c>
      <c r="BM168" s="187" t="s">
        <v>278</v>
      </c>
    </row>
    <row r="169" s="2" customFormat="1" ht="24.15" customHeight="1">
      <c r="A169" s="28"/>
      <c r="B169" s="175"/>
      <c r="C169" s="176" t="s">
        <v>275</v>
      </c>
      <c r="D169" s="176" t="s">
        <v>137</v>
      </c>
      <c r="E169" s="177" t="s">
        <v>920</v>
      </c>
      <c r="F169" s="178" t="s">
        <v>921</v>
      </c>
      <c r="G169" s="179" t="s">
        <v>212</v>
      </c>
      <c r="H169" s="180">
        <v>0.22500000000000001</v>
      </c>
      <c r="I169" s="181">
        <v>5.4400000000000004</v>
      </c>
      <c r="J169" s="181">
        <f>ROUND(I169*H169,2)</f>
        <v>1.22</v>
      </c>
      <c r="K169" s="182"/>
      <c r="L169" s="29"/>
      <c r="M169" s="183" t="s">
        <v>1</v>
      </c>
      <c r="N169" s="184" t="s">
        <v>39</v>
      </c>
      <c r="O169" s="185">
        <v>0</v>
      </c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87" t="s">
        <v>141</v>
      </c>
      <c r="AT169" s="187" t="s">
        <v>137</v>
      </c>
      <c r="AU169" s="187" t="s">
        <v>142</v>
      </c>
      <c r="AY169" s="15" t="s">
        <v>135</v>
      </c>
      <c r="BE169" s="188">
        <f>IF(N169="základná",J169,0)</f>
        <v>0</v>
      </c>
      <c r="BF169" s="188">
        <f>IF(N169="znížená",J169,0)</f>
        <v>1.22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142</v>
      </c>
      <c r="BK169" s="188">
        <f>ROUND(I169*H169,2)</f>
        <v>1.22</v>
      </c>
      <c r="BL169" s="15" t="s">
        <v>141</v>
      </c>
      <c r="BM169" s="187" t="s">
        <v>282</v>
      </c>
    </row>
    <row r="170" s="12" customFormat="1" ht="22.8" customHeight="1">
      <c r="A170" s="12"/>
      <c r="B170" s="163"/>
      <c r="C170" s="12"/>
      <c r="D170" s="164" t="s">
        <v>72</v>
      </c>
      <c r="E170" s="173" t="s">
        <v>317</v>
      </c>
      <c r="F170" s="173" t="s">
        <v>922</v>
      </c>
      <c r="G170" s="12"/>
      <c r="H170" s="12"/>
      <c r="I170" s="12"/>
      <c r="J170" s="174">
        <f>BK170</f>
        <v>166.84999999999999</v>
      </c>
      <c r="K170" s="12"/>
      <c r="L170" s="163"/>
      <c r="M170" s="167"/>
      <c r="N170" s="168"/>
      <c r="O170" s="168"/>
      <c r="P170" s="169">
        <f>P171</f>
        <v>0</v>
      </c>
      <c r="Q170" s="168"/>
      <c r="R170" s="169">
        <f>R171</f>
        <v>0</v>
      </c>
      <c r="S170" s="168"/>
      <c r="T170" s="170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4" t="s">
        <v>81</v>
      </c>
      <c r="AT170" s="171" t="s">
        <v>72</v>
      </c>
      <c r="AU170" s="171" t="s">
        <v>81</v>
      </c>
      <c r="AY170" s="164" t="s">
        <v>135</v>
      </c>
      <c r="BK170" s="172">
        <f>BK171</f>
        <v>166.84999999999999</v>
      </c>
    </row>
    <row r="171" s="2" customFormat="1" ht="33" customHeight="1">
      <c r="A171" s="28"/>
      <c r="B171" s="175"/>
      <c r="C171" s="176" t="s">
        <v>279</v>
      </c>
      <c r="D171" s="176" t="s">
        <v>137</v>
      </c>
      <c r="E171" s="177" t="s">
        <v>505</v>
      </c>
      <c r="F171" s="178" t="s">
        <v>506</v>
      </c>
      <c r="G171" s="179" t="s">
        <v>212</v>
      </c>
      <c r="H171" s="180">
        <v>6.6130000000000004</v>
      </c>
      <c r="I171" s="181">
        <v>25.23</v>
      </c>
      <c r="J171" s="181">
        <f>ROUND(I171*H171,2)</f>
        <v>166.84999999999999</v>
      </c>
      <c r="K171" s="182"/>
      <c r="L171" s="29"/>
      <c r="M171" s="183" t="s">
        <v>1</v>
      </c>
      <c r="N171" s="184" t="s">
        <v>39</v>
      </c>
      <c r="O171" s="185">
        <v>0</v>
      </c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87" t="s">
        <v>141</v>
      </c>
      <c r="AT171" s="187" t="s">
        <v>137</v>
      </c>
      <c r="AU171" s="187" t="s">
        <v>142</v>
      </c>
      <c r="AY171" s="15" t="s">
        <v>135</v>
      </c>
      <c r="BE171" s="188">
        <f>IF(N171="základná",J171,0)</f>
        <v>0</v>
      </c>
      <c r="BF171" s="188">
        <f>IF(N171="znížená",J171,0)</f>
        <v>166.84999999999999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142</v>
      </c>
      <c r="BK171" s="188">
        <f>ROUND(I171*H171,2)</f>
        <v>166.84999999999999</v>
      </c>
      <c r="BL171" s="15" t="s">
        <v>141</v>
      </c>
      <c r="BM171" s="187" t="s">
        <v>285</v>
      </c>
    </row>
    <row r="172" s="12" customFormat="1" ht="25.92" customHeight="1">
      <c r="A172" s="12"/>
      <c r="B172" s="163"/>
      <c r="C172" s="12"/>
      <c r="D172" s="164" t="s">
        <v>72</v>
      </c>
      <c r="E172" s="165" t="s">
        <v>323</v>
      </c>
      <c r="F172" s="165" t="s">
        <v>324</v>
      </c>
      <c r="G172" s="12"/>
      <c r="H172" s="12"/>
      <c r="I172" s="12"/>
      <c r="J172" s="166">
        <f>BK172</f>
        <v>919.58000000000004</v>
      </c>
      <c r="K172" s="12"/>
      <c r="L172" s="163"/>
      <c r="M172" s="167"/>
      <c r="N172" s="168"/>
      <c r="O172" s="168"/>
      <c r="P172" s="169">
        <f>P173</f>
        <v>0</v>
      </c>
      <c r="Q172" s="168"/>
      <c r="R172" s="169">
        <f>R173</f>
        <v>0</v>
      </c>
      <c r="S172" s="168"/>
      <c r="T172" s="170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4" t="s">
        <v>142</v>
      </c>
      <c r="AT172" s="171" t="s">
        <v>72</v>
      </c>
      <c r="AU172" s="171" t="s">
        <v>73</v>
      </c>
      <c r="AY172" s="164" t="s">
        <v>135</v>
      </c>
      <c r="BK172" s="172">
        <f>BK173</f>
        <v>919.58000000000004</v>
      </c>
    </row>
    <row r="173" s="12" customFormat="1" ht="22.8" customHeight="1">
      <c r="A173" s="12"/>
      <c r="B173" s="163"/>
      <c r="C173" s="12"/>
      <c r="D173" s="164" t="s">
        <v>72</v>
      </c>
      <c r="E173" s="173" t="s">
        <v>923</v>
      </c>
      <c r="F173" s="173" t="s">
        <v>924</v>
      </c>
      <c r="G173" s="12"/>
      <c r="H173" s="12"/>
      <c r="I173" s="12"/>
      <c r="J173" s="174">
        <f>BK173</f>
        <v>919.58000000000004</v>
      </c>
      <c r="K173" s="12"/>
      <c r="L173" s="163"/>
      <c r="M173" s="167"/>
      <c r="N173" s="168"/>
      <c r="O173" s="168"/>
      <c r="P173" s="169">
        <f>SUM(P174:P176)</f>
        <v>0</v>
      </c>
      <c r="Q173" s="168"/>
      <c r="R173" s="169">
        <f>SUM(R174:R176)</f>
        <v>0</v>
      </c>
      <c r="S173" s="168"/>
      <c r="T173" s="170">
        <f>SUM(T174:T176)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4" t="s">
        <v>142</v>
      </c>
      <c r="AT173" s="171" t="s">
        <v>72</v>
      </c>
      <c r="AU173" s="171" t="s">
        <v>81</v>
      </c>
      <c r="AY173" s="164" t="s">
        <v>135</v>
      </c>
      <c r="BK173" s="172">
        <f>SUM(BK174:BK176)</f>
        <v>919.58000000000004</v>
      </c>
    </row>
    <row r="174" s="2" customFormat="1" ht="24.15" customHeight="1">
      <c r="A174" s="28"/>
      <c r="B174" s="175"/>
      <c r="C174" s="176" t="s">
        <v>213</v>
      </c>
      <c r="D174" s="176" t="s">
        <v>137</v>
      </c>
      <c r="E174" s="177" t="s">
        <v>925</v>
      </c>
      <c r="F174" s="178" t="s">
        <v>926</v>
      </c>
      <c r="G174" s="179" t="s">
        <v>500</v>
      </c>
      <c r="H174" s="180">
        <v>1</v>
      </c>
      <c r="I174" s="181">
        <v>47.109999999999999</v>
      </c>
      <c r="J174" s="181">
        <f>ROUND(I174*H174,2)</f>
        <v>47.109999999999999</v>
      </c>
      <c r="K174" s="182"/>
      <c r="L174" s="29"/>
      <c r="M174" s="183" t="s">
        <v>1</v>
      </c>
      <c r="N174" s="184" t="s">
        <v>39</v>
      </c>
      <c r="O174" s="185">
        <v>0</v>
      </c>
      <c r="P174" s="185">
        <f>O174*H174</f>
        <v>0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87" t="s">
        <v>197</v>
      </c>
      <c r="AT174" s="187" t="s">
        <v>137</v>
      </c>
      <c r="AU174" s="187" t="s">
        <v>142</v>
      </c>
      <c r="AY174" s="15" t="s">
        <v>135</v>
      </c>
      <c r="BE174" s="188">
        <f>IF(N174="základná",J174,0)</f>
        <v>0</v>
      </c>
      <c r="BF174" s="188">
        <f>IF(N174="znížená",J174,0)</f>
        <v>47.109999999999999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5" t="s">
        <v>142</v>
      </c>
      <c r="BK174" s="188">
        <f>ROUND(I174*H174,2)</f>
        <v>47.109999999999999</v>
      </c>
      <c r="BL174" s="15" t="s">
        <v>197</v>
      </c>
      <c r="BM174" s="187" t="s">
        <v>429</v>
      </c>
    </row>
    <row r="175" s="2" customFormat="1" ht="24.15" customHeight="1">
      <c r="A175" s="28"/>
      <c r="B175" s="175"/>
      <c r="C175" s="189" t="s">
        <v>286</v>
      </c>
      <c r="D175" s="189" t="s">
        <v>299</v>
      </c>
      <c r="E175" s="190" t="s">
        <v>927</v>
      </c>
      <c r="F175" s="191" t="s">
        <v>928</v>
      </c>
      <c r="G175" s="192" t="s">
        <v>500</v>
      </c>
      <c r="H175" s="193">
        <v>1</v>
      </c>
      <c r="I175" s="194">
        <v>867.88999999999999</v>
      </c>
      <c r="J175" s="194">
        <f>ROUND(I175*H175,2)</f>
        <v>867.88999999999999</v>
      </c>
      <c r="K175" s="195"/>
      <c r="L175" s="196"/>
      <c r="M175" s="197" t="s">
        <v>1</v>
      </c>
      <c r="N175" s="198" t="s">
        <v>39</v>
      </c>
      <c r="O175" s="185">
        <v>0</v>
      </c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87" t="s">
        <v>263</v>
      </c>
      <c r="AT175" s="187" t="s">
        <v>299</v>
      </c>
      <c r="AU175" s="187" t="s">
        <v>142</v>
      </c>
      <c r="AY175" s="15" t="s">
        <v>135</v>
      </c>
      <c r="BE175" s="188">
        <f>IF(N175="základná",J175,0)</f>
        <v>0</v>
      </c>
      <c r="BF175" s="188">
        <f>IF(N175="znížená",J175,0)</f>
        <v>867.88999999999999</v>
      </c>
      <c r="BG175" s="188">
        <f>IF(N175="zákl. prenesená",J175,0)</f>
        <v>0</v>
      </c>
      <c r="BH175" s="188">
        <f>IF(N175="zníž. prenesená",J175,0)</f>
        <v>0</v>
      </c>
      <c r="BI175" s="188">
        <f>IF(N175="nulová",J175,0)</f>
        <v>0</v>
      </c>
      <c r="BJ175" s="15" t="s">
        <v>142</v>
      </c>
      <c r="BK175" s="188">
        <f>ROUND(I175*H175,2)</f>
        <v>867.88999999999999</v>
      </c>
      <c r="BL175" s="15" t="s">
        <v>197</v>
      </c>
      <c r="BM175" s="187" t="s">
        <v>437</v>
      </c>
    </row>
    <row r="176" s="2" customFormat="1" ht="24.15" customHeight="1">
      <c r="A176" s="28"/>
      <c r="B176" s="175"/>
      <c r="C176" s="176" t="s">
        <v>290</v>
      </c>
      <c r="D176" s="176" t="s">
        <v>137</v>
      </c>
      <c r="E176" s="177" t="s">
        <v>929</v>
      </c>
      <c r="F176" s="178" t="s">
        <v>930</v>
      </c>
      <c r="G176" s="179" t="s">
        <v>357</v>
      </c>
      <c r="H176" s="180">
        <v>9.1500000000000004</v>
      </c>
      <c r="I176" s="181">
        <v>0.5</v>
      </c>
      <c r="J176" s="181">
        <f>ROUND(I176*H176,2)</f>
        <v>4.5800000000000001</v>
      </c>
      <c r="K176" s="182"/>
      <c r="L176" s="29"/>
      <c r="M176" s="199" t="s">
        <v>1</v>
      </c>
      <c r="N176" s="200" t="s">
        <v>39</v>
      </c>
      <c r="O176" s="201">
        <v>0</v>
      </c>
      <c r="P176" s="201">
        <f>O176*H176</f>
        <v>0</v>
      </c>
      <c r="Q176" s="201">
        <v>0</v>
      </c>
      <c r="R176" s="201">
        <f>Q176*H176</f>
        <v>0</v>
      </c>
      <c r="S176" s="201">
        <v>0</v>
      </c>
      <c r="T176" s="202">
        <f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87" t="s">
        <v>197</v>
      </c>
      <c r="AT176" s="187" t="s">
        <v>137</v>
      </c>
      <c r="AU176" s="187" t="s">
        <v>142</v>
      </c>
      <c r="AY176" s="15" t="s">
        <v>135</v>
      </c>
      <c r="BE176" s="188">
        <f>IF(N176="základná",J176,0)</f>
        <v>0</v>
      </c>
      <c r="BF176" s="188">
        <f>IF(N176="znížená",J176,0)</f>
        <v>4.5800000000000001</v>
      </c>
      <c r="BG176" s="188">
        <f>IF(N176="zákl. prenesená",J176,0)</f>
        <v>0</v>
      </c>
      <c r="BH176" s="188">
        <f>IF(N176="zníž. prenesená",J176,0)</f>
        <v>0</v>
      </c>
      <c r="BI176" s="188">
        <f>IF(N176="nulová",J176,0)</f>
        <v>0</v>
      </c>
      <c r="BJ176" s="15" t="s">
        <v>142</v>
      </c>
      <c r="BK176" s="188">
        <f>ROUND(I176*H176,2)</f>
        <v>4.5800000000000001</v>
      </c>
      <c r="BL176" s="15" t="s">
        <v>197</v>
      </c>
      <c r="BM176" s="187" t="s">
        <v>931</v>
      </c>
    </row>
    <row r="177" s="2" customFormat="1" ht="6.96" customHeight="1">
      <c r="A177" s="28"/>
      <c r="B177" s="54"/>
      <c r="C177" s="55"/>
      <c r="D177" s="55"/>
      <c r="E177" s="55"/>
      <c r="F177" s="55"/>
      <c r="G177" s="55"/>
      <c r="H177" s="55"/>
      <c r="I177" s="55"/>
      <c r="J177" s="55"/>
      <c r="K177" s="55"/>
      <c r="L177" s="29"/>
      <c r="M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</row>
  </sheetData>
  <autoFilter ref="C128:K176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JANO2015\Ján</dc:creator>
  <cp:lastModifiedBy>JANO2015\Ján</cp:lastModifiedBy>
  <dcterms:created xsi:type="dcterms:W3CDTF">2023-09-12T10:03:54Z</dcterms:created>
  <dcterms:modified xsi:type="dcterms:W3CDTF">2023-09-12T10:03:58Z</dcterms:modified>
</cp:coreProperties>
</file>