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ekapitulácia stavby" sheetId="1" r:id="rId1"/>
    <sheet name="1a - ODVODNENIE" sheetId="2" r:id="rId2"/>
  </sheets>
  <definedNames>
    <definedName name="_xlnm.Print_Area" localSheetId="1">('1a - ODVODNENIE'!$C$4:$Q$64,'1a - ODVODNENIE'!$C$70:$Q$100,'1a - ODVODNENIE'!$C$106:$Q$146)</definedName>
    <definedName name="_xlnm.Print_Titles" localSheetId="1">'1a - ODVODNENIE'!$116:$116</definedName>
    <definedName name="_xlnm.Print_Area" localSheetId="0">('Rekapitulácia stavby'!$C$4:$AP$63,'Rekapitulácia stavby'!$C$69:$AP$89)</definedName>
    <definedName name="_xlnm.Print_Titles" localSheetId="0">'Rekapitulácia stavby'!$78:$78</definedName>
  </definedNames>
  <calcPr fullCalcOnLoad="1"/>
</workbook>
</file>

<file path=xl/sharedStrings.xml><?xml version="1.0" encoding="utf-8"?>
<sst xmlns="http://schemas.openxmlformats.org/spreadsheetml/2006/main" count="607" uniqueCount="229">
  <si>
    <t>2012</t>
  </si>
  <si>
    <t>Hárok obsahuje:</t>
  </si>
  <si>
    <t>1) Súhrnný list stavby</t>
  </si>
  <si>
    <t>2) Rekapitulácia objektov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</si>
  <si>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</si>
  <si>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</si>
  <si>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</si>
  <si>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</si>
  <si>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</si>
  <si>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</si>
  <si>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</si>
  <si>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</si>
  <si>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</si>
  <si>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</si>
  <si>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</si>
  <si>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TT_cyklochodnik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</si>
  <si>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</si>
  <si>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</si>
  <si>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CESTIČKA PRE CYKLISTOV A CHODNÍK UL. SALEZIÁNSKA</t>
  </si>
  <si>
    <t>JKSO:</t>
  </si>
  <si>
    <t>KS:</t>
  </si>
  <si>
    <t>Miesto:</t>
  </si>
  <si>
    <t>Trnava</t>
  </si>
  <si>
    <t>Dátum:</t>
  </si>
  <si>
    <t>Objednávateľ:</t>
  </si>
  <si>
    <t>IČO:</t>
  </si>
  <si>
    <t>Mesto Trnava</t>
  </si>
  <si>
    <t>IČO DPH:</t>
  </si>
  <si>
    <t>Zhotoviteľ:</t>
  </si>
  <si>
    <t>Vyplň údaj</t>
  </si>
  <si>
    <t>Projektant:</t>
  </si>
  <si>
    <t>Ing. Róbert Párnický</t>
  </si>
  <si>
    <t>True</t>
  </si>
  <si>
    <t>Spracovateľ:</t>
  </si>
  <si>
    <t>Miroslav Holeš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</si>
  <si>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</si>
  <si>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</si>
  <si>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</si>
  <si>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</si>
  <si>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</si>
  <si>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</si>
  <si>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</si>
  <si>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</si>
  <si>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</si>
  <si>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</si>
  <si>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</si>
  <si>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</si>
  <si>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</si>
  <si>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</si>
  <si>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</si>
  <si>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</si>
  <si>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</si>
  <si>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</si>
  <si>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</si>
  <si>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</si>
  <si>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</si>
  <si>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</si>
  <si>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</si>
  <si>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</si>
  <si>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</si>
  <si>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</si>
  <si>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</si>
  <si>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</si>
  <si>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</si>
  <si>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</si>
  <si>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</si>
  <si>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</si>
  <si>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</si>
  <si>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</si>
  <si>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</si>
  <si>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</si>
  <si>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</si>
  <si>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</si>
  <si>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</si>
  <si>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</si>
  <si>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</si>
  <si>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</si>
  <si>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</si>
  <si>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{6710caa1-7fca-4c9c-836f-96f0065b99b4}</t>
  </si>
  <si>
    <t>{00000000-0000-0000-0000-000000000000}</t>
  </si>
  <si>
    <t>/</t>
  </si>
  <si>
    <t>1a</t>
  </si>
  <si>
    <t>ODVODNENIE</t>
  </si>
  <si>
    <t>1</t>
  </si>
  <si>
    <t>{fce2caba-daf3-4e8f-a312-445ed371c6a9}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</si>
  <si>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</si>
  <si>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</si>
  <si>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</si>
  <si>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</si>
  <si>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</si>
  <si>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</si>
  <si>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</si>
  <si>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</si>
  <si>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</si>
  <si>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</si>
  <si>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</si>
  <si>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</si>
  <si>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</si>
  <si>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</si>
  <si>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</si>
  <si>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</si>
  <si>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1a - ODVODNENIE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</si>
  <si>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</si>
  <si>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</si>
  <si>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</si>
  <si>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</si>
  <si>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</si>
  <si>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</si>
  <si>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</si>
  <si>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</si>
  <si>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</si>
  <si>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</si>
  <si>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</si>
  <si>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</si>
  <si>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</si>
  <si>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721 - Zdravotechnika - vnútorná kanalizácia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</si>
  <si>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</si>
  <si>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</si>
  <si>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</si>
  <si>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</si>
  <si>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</si>
  <si>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</si>
  <si>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</si>
  <si>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</si>
  <si>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</si>
  <si>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</si>
  <si>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</si>
  <si>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</si>
  <si>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</si>
  <si>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</si>
  <si>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</si>
  <si>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</si>
  <si>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</si>
  <si>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</si>
  <si>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</si>
  <si>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</si>
  <si>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</si>
  <si>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</si>
  <si>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</si>
  <si>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</si>
  <si>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</si>
  <si>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</si>
  <si>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175101101</t>
  </si>
  <si>
    <t>Obsyp potrubia sypaninou z vhodných hornín 1 až 4 bez prehodenia sypaniny</t>
  </si>
  <si>
    <t>m3</t>
  </si>
  <si>
    <t>4</t>
  </si>
  <si>
    <t>-1548453293</t>
  </si>
  <si>
    <t>M</t>
  </si>
  <si>
    <t>5833712300</t>
  </si>
  <si>
    <t>Štrkopiesok 4-8 - vo vyhotovení podľa popisu z projektu</t>
  </si>
  <si>
    <t>t</t>
  </si>
  <si>
    <t>8</t>
  </si>
  <si>
    <t>1254080456</t>
  </si>
  <si>
    <t>3</t>
  </si>
  <si>
    <t>451572111</t>
  </si>
  <si>
    <t>Lôžko pod potrubie, stoky a drobné objekty, v otvorenom výkope z kameniva drobného ťaženého 0-4 mm</t>
  </si>
  <si>
    <t>268967057</t>
  </si>
  <si>
    <t>812379011</t>
  </si>
  <si>
    <t>Demontáž kanalizačného potrubia z betónových rúr od DN 300 do DN 500 mm -0,460 t</t>
  </si>
  <si>
    <t>m</t>
  </si>
  <si>
    <t>1462048295</t>
  </si>
  <si>
    <t>5</t>
  </si>
  <si>
    <t>871356028</t>
  </si>
  <si>
    <t>Montáž kanalizačného PVC-U potrubia hladkého plnostenného DN 200</t>
  </si>
  <si>
    <t>-553284776</t>
  </si>
  <si>
    <t>6</t>
  </si>
  <si>
    <t>3041477</t>
  </si>
  <si>
    <t>PVC kanál, rúra hladká SN8 - kg SW DN 200, 1 m - vo vyhotovení podľa popisu z projektu</t>
  </si>
  <si>
    <t>ks</t>
  </si>
  <si>
    <t>-1538812567</t>
  </si>
  <si>
    <t>7</t>
  </si>
  <si>
    <t>877356006</t>
  </si>
  <si>
    <t>Montáž kanalizačného PVC-U kolena DN 200</t>
  </si>
  <si>
    <t>-1257222803</t>
  </si>
  <si>
    <t>170663</t>
  </si>
  <si>
    <t>Kanalizačná tvarovka Koleno PVC KGB DN200/87° - vo vyhotovení podľa popisu z projektu</t>
  </si>
  <si>
    <t>-1457796346</t>
  </si>
  <si>
    <t>9</t>
  </si>
  <si>
    <t>170923</t>
  </si>
  <si>
    <t>Kanalizačná tvarovka Koleno PVC KGB DN200/67° - vo vyhotovení podľa popisu z projektu</t>
  </si>
  <si>
    <t>1660249797</t>
  </si>
  <si>
    <t>10</t>
  </si>
  <si>
    <t>877356054</t>
  </si>
  <si>
    <t>Montáž kanalizačnej PVC-U redukcie DN 200/160</t>
  </si>
  <si>
    <t>1419544702</t>
  </si>
  <si>
    <t>11</t>
  </si>
  <si>
    <t>PPS</t>
  </si>
  <si>
    <t>Prechodová tvarovka betón/PVC (napr.pružná prechodová spojka 260-285/180-205 mm) - vo vyhotovení podľa popisu z projektu</t>
  </si>
  <si>
    <t>570603078</t>
  </si>
  <si>
    <t>12</t>
  </si>
  <si>
    <t>877356102</t>
  </si>
  <si>
    <t>Montáž kanalizačnej PVC-U presuvky DN 200</t>
  </si>
  <si>
    <t>-1600984134</t>
  </si>
  <si>
    <t>13</t>
  </si>
  <si>
    <t>171043</t>
  </si>
  <si>
    <t>Kanalizačná tvarovka Presuvka PVC KGU DN200 - vo vyhotovení podľa popisu z projektu</t>
  </si>
  <si>
    <t>840939534</t>
  </si>
  <si>
    <t>14</t>
  </si>
  <si>
    <t>892351000</t>
  </si>
  <si>
    <t>Skúška tesnosti kanalizácie D 200</t>
  </si>
  <si>
    <t>-322645903</t>
  </si>
  <si>
    <t>15</t>
  </si>
  <si>
    <t>971055001</t>
  </si>
  <si>
    <t>Rezanie konštrukcií zo železobetónu hr. do 80mm -0,00960t</t>
  </si>
  <si>
    <t>1929617472</t>
  </si>
  <si>
    <t>16</t>
  </si>
  <si>
    <t>979081111</t>
  </si>
  <si>
    <t>Odvoz sutiny a vybúraných hmôt na skládku do 1 km</t>
  </si>
  <si>
    <t>-1265132746</t>
  </si>
  <si>
    <t>17</t>
  </si>
  <si>
    <t>979081121</t>
  </si>
  <si>
    <t>Odvoz sutiny a vybúraných hmôt na skládku za každý ďalší 1 km</t>
  </si>
  <si>
    <t>1654993772</t>
  </si>
  <si>
    <t>18</t>
  </si>
  <si>
    <t>979089612</t>
  </si>
  <si>
    <t>Poplatok za uloženie stavebnej sute a zákonný poplatok obci - iné odpady zo stavieb a demolácií (17 09), ostatné</t>
  </si>
  <si>
    <t>-1097392878</t>
  </si>
  <si>
    <t>19</t>
  </si>
  <si>
    <t>998276101</t>
  </si>
  <si>
    <t>Presun hmôt pre rúrové vedenie hĺbené z rúr z plast. hmôt alebo sklolamin. v otvorenom výkope</t>
  </si>
  <si>
    <t>-1482535547</t>
  </si>
  <si>
    <t>721300912</t>
  </si>
  <si>
    <t>Prečistenie odpadov do DN 200</t>
  </si>
  <si>
    <t>-646523486</t>
  </si>
  <si>
    <t>21</t>
  </si>
  <si>
    <t>998721201</t>
  </si>
  <si>
    <t>Presun hmôt pre vnútornú kanalizáciu v objektoch výšky do 6 m</t>
  </si>
  <si>
    <t>%</t>
  </si>
  <si>
    <t>-1706283438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</si>
</sst>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@"/>
    <numFmt numFmtId="167" formatCode="#,##0.00"/>
    <numFmt numFmtId="168" formatCode="#,##0.00%"/>
    <numFmt numFmtId="169" formatCode="General"/>
    <numFmt numFmtId="170" formatCode="DD\.MM\.YYYY"/>
    <numFmt numFmtId="171" formatCode="#,##0.00000"/>
    <numFmt numFmtId="172" formatCode="#,##0.000"/>
  </numFmts>
  <fonts count="34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09">
    <xf numFmtId="164" fontId="0" fillId="0" borderId="0" xfId="0" applyAlignment="1">
      <alignment/>
    </xf>
    <xf numFmtId="164" fontId="2" fillId="2" borderId="0" xfId="0" applyFont="1" applyFill="1" applyAlignment="1" applyProtection="1">
      <alignment horizontal="left" vertical="center"/>
      <protection/>
    </xf>
    <xf numFmtId="164" fontId="3" fillId="2" borderId="0" xfId="0" applyFont="1" applyFill="1" applyAlignment="1" applyProtection="1">
      <alignment vertical="center"/>
      <protection/>
    </xf>
    <xf numFmtId="164" fontId="4" fillId="2" borderId="0" xfId="0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0" fillId="2" borderId="0" xfId="0" applyFill="1" applyAlignment="1">
      <alignment/>
    </xf>
    <xf numFmtId="164" fontId="2" fillId="2" borderId="0" xfId="0" applyFont="1" applyFill="1" applyAlignment="1">
      <alignment horizontal="left" vertical="center"/>
    </xf>
    <xf numFmtId="164" fontId="2" fillId="0" borderId="0" xfId="0" applyFont="1" applyAlignment="1">
      <alignment horizontal="left" vertical="center"/>
    </xf>
    <xf numFmtId="164" fontId="7" fillId="0" borderId="0" xfId="0" applyFont="1" applyBorder="1" applyAlignment="1">
      <alignment horizontal="center" vertical="center"/>
    </xf>
    <xf numFmtId="164" fontId="7" fillId="3" borderId="0" xfId="0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0" fillId="0" borderId="5" xfId="0" applyBorder="1" applyAlignment="1">
      <alignment/>
    </xf>
    <xf numFmtId="164" fontId="7" fillId="0" borderId="0" xfId="0" applyFont="1" applyAlignment="1">
      <alignment horizontal="left" vertical="center"/>
    </xf>
    <xf numFmtId="164" fontId="9" fillId="0" borderId="0" xfId="0" applyFont="1" applyAlignment="1">
      <alignment horizontal="left" vertical="center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 horizontal="left" vertical="top"/>
    </xf>
    <xf numFmtId="164" fontId="11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top"/>
    </xf>
    <xf numFmtId="164" fontId="13" fillId="0" borderId="0" xfId="0" applyFont="1" applyBorder="1" applyAlignment="1">
      <alignment horizontal="left" vertical="top" wrapText="1"/>
    </xf>
    <xf numFmtId="164" fontId="10" fillId="0" borderId="0" xfId="0" applyFont="1" applyBorder="1" applyAlignment="1">
      <alignment horizontal="left" vertical="center"/>
    </xf>
    <xf numFmtId="165" fontId="11" fillId="4" borderId="0" xfId="0" applyNumberFormat="1" applyFont="1" applyFill="1" applyBorder="1" applyAlignment="1" applyProtection="1">
      <alignment horizontal="left" vertical="center"/>
      <protection locked="0"/>
    </xf>
    <xf numFmtId="166" fontId="11" fillId="4" borderId="0" xfId="0" applyNumberFormat="1" applyFont="1" applyFill="1" applyBorder="1" applyAlignment="1" applyProtection="1">
      <alignment horizontal="left" vertical="center"/>
      <protection locked="0"/>
    </xf>
    <xf numFmtId="164" fontId="11" fillId="0" borderId="0" xfId="0" applyFont="1" applyBorder="1" applyAlignment="1">
      <alignment horizontal="left" vertical="center" wrapText="1"/>
    </xf>
    <xf numFmtId="164" fontId="0" fillId="0" borderId="6" xfId="0" applyBorder="1" applyAlignment="1">
      <alignment/>
    </xf>
    <xf numFmtId="164" fontId="14" fillId="0" borderId="0" xfId="0" applyFont="1" applyBorder="1" applyAlignment="1">
      <alignment horizontal="left" vertical="center"/>
    </xf>
    <xf numFmtId="167" fontId="3" fillId="0" borderId="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4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5" xfId="0" applyFont="1" applyBorder="1" applyAlignment="1">
      <alignment vertical="center"/>
    </xf>
    <xf numFmtId="164" fontId="15" fillId="0" borderId="7" xfId="0" applyFont="1" applyBorder="1" applyAlignment="1">
      <alignment horizontal="left" vertical="center"/>
    </xf>
    <xf numFmtId="164" fontId="0" fillId="0" borderId="7" xfId="0" applyFont="1" applyBorder="1" applyAlignment="1">
      <alignment vertical="center"/>
    </xf>
    <xf numFmtId="167" fontId="15" fillId="0" borderId="7" xfId="0" applyNumberFormat="1" applyFont="1" applyBorder="1" applyAlignment="1">
      <alignment vertical="center"/>
    </xf>
    <xf numFmtId="164" fontId="16" fillId="0" borderId="0" xfId="0" applyFont="1" applyAlignment="1">
      <alignment vertical="center"/>
    </xf>
    <xf numFmtId="164" fontId="16" fillId="0" borderId="4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horizontal="left" vertical="center"/>
    </xf>
    <xf numFmtId="168" fontId="16" fillId="0" borderId="0" xfId="0" applyNumberFormat="1" applyFont="1" applyBorder="1" applyAlignment="1">
      <alignment vertical="center"/>
    </xf>
    <xf numFmtId="164" fontId="16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vertical="center"/>
    </xf>
    <xf numFmtId="164" fontId="16" fillId="0" borderId="5" xfId="0" applyFont="1" applyBorder="1" applyAlignment="1">
      <alignment vertical="center"/>
    </xf>
    <xf numFmtId="164" fontId="0" fillId="3" borderId="0" xfId="0" applyFont="1" applyFill="1" applyBorder="1" applyAlignment="1">
      <alignment vertical="center"/>
    </xf>
    <xf numFmtId="164" fontId="13" fillId="3" borderId="8" xfId="0" applyFont="1" applyFill="1" applyBorder="1" applyAlignment="1">
      <alignment horizontal="left" vertical="center"/>
    </xf>
    <xf numFmtId="164" fontId="0" fillId="3" borderId="9" xfId="0" applyFont="1" applyFill="1" applyBorder="1" applyAlignment="1">
      <alignment vertical="center"/>
    </xf>
    <xf numFmtId="164" fontId="13" fillId="3" borderId="9" xfId="0" applyFont="1" applyFill="1" applyBorder="1" applyAlignment="1">
      <alignment horizontal="center" vertical="center"/>
    </xf>
    <xf numFmtId="164" fontId="13" fillId="3" borderId="9" xfId="0" applyFont="1" applyFill="1" applyBorder="1" applyAlignment="1">
      <alignment horizontal="left" vertical="center"/>
    </xf>
    <xf numFmtId="167" fontId="13" fillId="3" borderId="10" xfId="0" applyNumberFormat="1" applyFont="1" applyFill="1" applyBorder="1" applyAlignment="1">
      <alignment vertical="center"/>
    </xf>
    <xf numFmtId="164" fontId="17" fillId="0" borderId="11" xfId="0" applyFont="1" applyBorder="1" applyAlignment="1">
      <alignment horizontal="left"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vertical="center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18" fillId="0" borderId="16" xfId="0" applyFont="1" applyBorder="1" applyAlignment="1">
      <alignment horizontal="left" vertical="center"/>
    </xf>
    <xf numFmtId="164" fontId="0" fillId="0" borderId="17" xfId="0" applyFont="1" applyBorder="1" applyAlignment="1">
      <alignment vertical="center"/>
    </xf>
    <xf numFmtId="164" fontId="18" fillId="0" borderId="17" xfId="0" applyFont="1" applyBorder="1" applyAlignment="1">
      <alignment horizontal="left" vertical="center"/>
    </xf>
    <xf numFmtId="164" fontId="0" fillId="0" borderId="18" xfId="0" applyFont="1" applyBorder="1" applyAlignment="1">
      <alignment vertical="center"/>
    </xf>
    <xf numFmtId="164" fontId="0" fillId="0" borderId="19" xfId="0" applyFont="1" applyBorder="1" applyAlignment="1">
      <alignment vertical="center"/>
    </xf>
    <xf numFmtId="164" fontId="0" fillId="0" borderId="20" xfId="0" applyFont="1" applyBorder="1" applyAlignment="1">
      <alignment vertical="center"/>
    </xf>
    <xf numFmtId="164" fontId="0" fillId="0" borderId="21" xfId="0" applyFon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3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1" fillId="0" borderId="4" xfId="0" applyFont="1" applyBorder="1" applyAlignment="1">
      <alignment vertical="center"/>
    </xf>
    <xf numFmtId="164" fontId="11" fillId="0" borderId="0" xfId="0" applyFont="1" applyBorder="1" applyAlignment="1">
      <alignment vertical="center"/>
    </xf>
    <xf numFmtId="164" fontId="11" fillId="0" borderId="5" xfId="0" applyFont="1" applyBorder="1" applyAlignment="1">
      <alignment vertical="center"/>
    </xf>
    <xf numFmtId="164" fontId="13" fillId="0" borderId="0" xfId="0" applyFont="1" applyAlignment="1">
      <alignment vertical="center"/>
    </xf>
    <xf numFmtId="164" fontId="13" fillId="0" borderId="4" xfId="0" applyFont="1" applyBorder="1" applyAlignment="1">
      <alignment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Border="1" applyAlignment="1">
      <alignment horizontal="left" vertical="center" wrapText="1"/>
    </xf>
    <xf numFmtId="164" fontId="13" fillId="0" borderId="5" xfId="0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70" fontId="11" fillId="0" borderId="0" xfId="0" applyNumberFormat="1" applyFont="1" applyBorder="1" applyAlignment="1">
      <alignment horizontal="left" vertical="center"/>
    </xf>
    <xf numFmtId="164" fontId="11" fillId="0" borderId="0" xfId="0" applyFont="1" applyBorder="1" applyAlignment="1">
      <alignment vertical="center"/>
    </xf>
    <xf numFmtId="164" fontId="20" fillId="0" borderId="11" xfId="0" applyFont="1" applyBorder="1" applyAlignment="1">
      <alignment horizontal="center" vertical="center"/>
    </xf>
    <xf numFmtId="164" fontId="0" fillId="0" borderId="15" xfId="0" applyFont="1" applyBorder="1" applyAlignment="1">
      <alignment vertical="center"/>
    </xf>
    <xf numFmtId="164" fontId="11" fillId="3" borderId="8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/>
    </xf>
    <xf numFmtId="164" fontId="10" fillId="0" borderId="22" xfId="0" applyFont="1" applyBorder="1" applyAlignment="1">
      <alignment horizontal="center" vertical="center" wrapText="1"/>
    </xf>
    <xf numFmtId="164" fontId="10" fillId="0" borderId="23" xfId="0" applyFont="1" applyBorder="1" applyAlignment="1">
      <alignment horizontal="center" vertical="center" wrapText="1"/>
    </xf>
    <xf numFmtId="164" fontId="10" fillId="0" borderId="24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1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vertical="center"/>
    </xf>
    <xf numFmtId="167" fontId="21" fillId="0" borderId="0" xfId="0" applyNumberFormat="1" applyFont="1" applyBorder="1" applyAlignment="1">
      <alignment horizontal="right" vertical="center"/>
    </xf>
    <xf numFmtId="167" fontId="21" fillId="0" borderId="0" xfId="0" applyNumberFormat="1" applyFont="1" applyBorder="1" applyAlignment="1">
      <alignment vertical="center"/>
    </xf>
    <xf numFmtId="167" fontId="20" fillId="0" borderId="14" xfId="0" applyNumberFormat="1" applyFont="1" applyBorder="1" applyAlignment="1">
      <alignment vertical="center"/>
    </xf>
    <xf numFmtId="167" fontId="20" fillId="0" borderId="0" xfId="0" applyNumberFormat="1" applyFont="1" applyBorder="1" applyAlignment="1">
      <alignment vertical="center"/>
    </xf>
    <xf numFmtId="171" fontId="20" fillId="0" borderId="0" xfId="0" applyNumberFormat="1" applyFont="1" applyBorder="1" applyAlignment="1">
      <alignment vertical="center"/>
    </xf>
    <xf numFmtId="167" fontId="20" fillId="0" borderId="15" xfId="0" applyNumberFormat="1" applyFont="1" applyBorder="1" applyAlignment="1">
      <alignment vertical="center"/>
    </xf>
    <xf numFmtId="164" fontId="13" fillId="0" borderId="0" xfId="0" applyFont="1" applyAlignment="1">
      <alignment horizontal="left" vertical="center"/>
    </xf>
    <xf numFmtId="164" fontId="22" fillId="0" borderId="0" xfId="0" applyFont="1" applyAlignment="1">
      <alignment horizontal="left" vertical="center"/>
    </xf>
    <xf numFmtId="164" fontId="23" fillId="0" borderId="0" xfId="20" applyNumberFormat="1" applyFont="1" applyFill="1" applyBorder="1" applyAlignment="1" applyProtection="1">
      <alignment horizontal="center" vertical="center"/>
      <protection/>
    </xf>
    <xf numFmtId="164" fontId="24" fillId="0" borderId="4" xfId="0" applyFont="1" applyBorder="1" applyAlignment="1">
      <alignment vertical="center"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Border="1" applyAlignment="1">
      <alignment vertical="center"/>
    </xf>
    <xf numFmtId="167" fontId="26" fillId="0" borderId="0" xfId="0" applyNumberFormat="1" applyFont="1" applyBorder="1" applyAlignment="1">
      <alignment vertical="center"/>
    </xf>
    <xf numFmtId="164" fontId="24" fillId="0" borderId="5" xfId="0" applyFont="1" applyBorder="1" applyAlignment="1">
      <alignment vertical="center"/>
    </xf>
    <xf numFmtId="164" fontId="24" fillId="0" borderId="0" xfId="0" applyFont="1" applyAlignment="1">
      <alignment vertical="center"/>
    </xf>
    <xf numFmtId="167" fontId="27" fillId="0" borderId="16" xfId="0" applyNumberFormat="1" applyFont="1" applyBorder="1" applyAlignment="1">
      <alignment vertical="center"/>
    </xf>
    <xf numFmtId="167" fontId="27" fillId="0" borderId="17" xfId="0" applyNumberFormat="1" applyFont="1" applyBorder="1" applyAlignment="1">
      <alignment vertical="center"/>
    </xf>
    <xf numFmtId="171" fontId="27" fillId="0" borderId="17" xfId="0" applyNumberFormat="1" applyFont="1" applyBorder="1" applyAlignment="1">
      <alignment vertical="center"/>
    </xf>
    <xf numFmtId="167" fontId="27" fillId="0" borderId="18" xfId="0" applyNumberFormat="1" applyFont="1" applyBorder="1" applyAlignment="1">
      <alignment vertical="center"/>
    </xf>
    <xf numFmtId="164" fontId="24" fillId="0" borderId="0" xfId="0" applyFont="1" applyAlignment="1">
      <alignment horizontal="left" vertical="center"/>
    </xf>
    <xf numFmtId="164" fontId="28" fillId="0" borderId="0" xfId="0" applyFont="1" applyBorder="1" applyAlignment="1">
      <alignment horizontal="left" vertical="center"/>
    </xf>
    <xf numFmtId="167" fontId="28" fillId="4" borderId="0" xfId="0" applyNumberFormat="1" applyFont="1" applyFill="1" applyBorder="1" applyAlignment="1" applyProtection="1">
      <alignment vertical="center"/>
      <protection locked="0"/>
    </xf>
    <xf numFmtId="167" fontId="28" fillId="0" borderId="0" xfId="0" applyNumberFormat="1" applyFont="1" applyBorder="1" applyAlignment="1">
      <alignment vertical="center"/>
    </xf>
    <xf numFmtId="168" fontId="18" fillId="4" borderId="11" xfId="0" applyNumberFormat="1" applyFont="1" applyFill="1" applyBorder="1" applyAlignment="1" applyProtection="1">
      <alignment horizontal="center" vertical="center"/>
      <protection locked="0"/>
    </xf>
    <xf numFmtId="164" fontId="18" fillId="4" borderId="12" xfId="0" applyFont="1" applyFill="1" applyBorder="1" applyAlignment="1" applyProtection="1">
      <alignment horizontal="center" vertical="center"/>
      <protection locked="0"/>
    </xf>
    <xf numFmtId="167" fontId="18" fillId="0" borderId="13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164" fontId="28" fillId="4" borderId="0" xfId="0" applyFont="1" applyFill="1" applyBorder="1" applyAlignment="1" applyProtection="1">
      <alignment horizontal="left" vertical="center"/>
      <protection locked="0"/>
    </xf>
    <xf numFmtId="168" fontId="18" fillId="4" borderId="14" xfId="0" applyNumberFormat="1" applyFont="1" applyFill="1" applyBorder="1" applyAlignment="1" applyProtection="1">
      <alignment horizontal="center"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7" fontId="18" fillId="0" borderId="15" xfId="0" applyNumberFormat="1" applyFont="1" applyBorder="1" applyAlignment="1">
      <alignment vertical="center"/>
    </xf>
    <xf numFmtId="168" fontId="18" fillId="4" borderId="16" xfId="0" applyNumberFormat="1" applyFont="1" applyFill="1" applyBorder="1" applyAlignment="1" applyProtection="1">
      <alignment horizontal="center" vertical="center"/>
      <protection locked="0"/>
    </xf>
    <xf numFmtId="164" fontId="18" fillId="4" borderId="17" xfId="0" applyFont="1" applyFill="1" applyBorder="1" applyAlignment="1" applyProtection="1">
      <alignment horizontal="center" vertical="center"/>
      <protection locked="0"/>
    </xf>
    <xf numFmtId="167" fontId="18" fillId="0" borderId="18" xfId="0" applyNumberFormat="1" applyFont="1" applyBorder="1" applyAlignment="1">
      <alignment vertical="center"/>
    </xf>
    <xf numFmtId="164" fontId="21" fillId="3" borderId="0" xfId="0" applyFont="1" applyFill="1" applyBorder="1" applyAlignment="1">
      <alignment horizontal="left" vertical="center"/>
    </xf>
    <xf numFmtId="167" fontId="21" fillId="3" borderId="0" xfId="0" applyNumberFormat="1" applyFont="1" applyFill="1" applyBorder="1" applyAlignment="1">
      <alignment vertical="center"/>
    </xf>
    <xf numFmtId="164" fontId="0" fillId="2" borderId="0" xfId="0" applyFill="1" applyAlignment="1" applyProtection="1">
      <alignment/>
      <protection/>
    </xf>
    <xf numFmtId="164" fontId="5" fillId="2" borderId="0" xfId="20" applyNumberFormat="1" applyFont="1" applyFill="1" applyBorder="1" applyAlignment="1" applyProtection="1">
      <alignment horizontal="center" vertical="center"/>
      <protection/>
    </xf>
    <xf numFmtId="164" fontId="10" fillId="0" borderId="0" xfId="0" applyFont="1" applyBorder="1" applyAlignment="1">
      <alignment horizontal="left" vertical="center" wrapText="1"/>
    </xf>
    <xf numFmtId="170" fontId="11" fillId="4" borderId="0" xfId="0" applyNumberFormat="1" applyFont="1" applyFill="1" applyBorder="1" applyAlignment="1" applyProtection="1">
      <alignment horizontal="left" vertical="center"/>
      <protection locked="0"/>
    </xf>
    <xf numFmtId="164" fontId="11" fillId="4" borderId="0" xfId="0" applyFont="1" applyFill="1" applyBorder="1" applyAlignment="1" applyProtection="1">
      <alignment horizontal="left" vertical="center"/>
      <protection locked="0"/>
    </xf>
    <xf numFmtId="164" fontId="3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7" fontId="15" fillId="0" borderId="0" xfId="0" applyNumberFormat="1" applyFont="1" applyBorder="1" applyAlignment="1">
      <alignment vertical="center"/>
    </xf>
    <xf numFmtId="164" fontId="16" fillId="0" borderId="0" xfId="0" applyFont="1" applyBorder="1" applyAlignment="1">
      <alignment horizontal="right" vertical="center"/>
    </xf>
    <xf numFmtId="167" fontId="16" fillId="0" borderId="0" xfId="0" applyNumberFormat="1" applyFont="1" applyBorder="1" applyAlignment="1">
      <alignment vertical="center"/>
    </xf>
    <xf numFmtId="164" fontId="13" fillId="3" borderId="9" xfId="0" applyFont="1" applyFill="1" applyBorder="1" applyAlignment="1">
      <alignment horizontal="right" vertical="center"/>
    </xf>
    <xf numFmtId="164" fontId="11" fillId="0" borderId="0" xfId="0" applyFont="1" applyBorder="1" applyAlignment="1">
      <alignment horizontal="left" vertical="center"/>
    </xf>
    <xf numFmtId="164" fontId="11" fillId="3" borderId="0" xfId="0" applyFont="1" applyFill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29" fillId="0" borderId="4" xfId="0" applyFont="1" applyBorder="1" applyAlignment="1">
      <alignment vertical="center"/>
    </xf>
    <xf numFmtId="164" fontId="29" fillId="0" borderId="0" xfId="0" applyFont="1" applyBorder="1" applyAlignment="1">
      <alignment vertical="center"/>
    </xf>
    <xf numFmtId="164" fontId="29" fillId="0" borderId="0" xfId="0" applyFont="1" applyBorder="1" applyAlignment="1">
      <alignment horizontal="left" vertical="center"/>
    </xf>
    <xf numFmtId="167" fontId="29" fillId="0" borderId="0" xfId="0" applyNumberFormat="1" applyFont="1" applyBorder="1" applyAlignment="1">
      <alignment vertical="center"/>
    </xf>
    <xf numFmtId="164" fontId="29" fillId="0" borderId="5" xfId="0" applyFont="1" applyBorder="1" applyAlignment="1">
      <alignment vertical="center"/>
    </xf>
    <xf numFmtId="164" fontId="28" fillId="0" borderId="0" xfId="0" applyFont="1" applyAlignment="1">
      <alignment vertical="center"/>
    </xf>
    <xf numFmtId="164" fontId="28" fillId="0" borderId="4" xfId="0" applyFont="1" applyBorder="1" applyAlignment="1">
      <alignment vertical="center"/>
    </xf>
    <xf numFmtId="164" fontId="28" fillId="0" borderId="0" xfId="0" applyFont="1" applyBorder="1" applyAlignment="1">
      <alignment vertical="center"/>
    </xf>
    <xf numFmtId="164" fontId="28" fillId="0" borderId="5" xfId="0" applyFont="1" applyBorder="1" applyAlignment="1">
      <alignment vertical="center"/>
    </xf>
    <xf numFmtId="164" fontId="0" fillId="0" borderId="25" xfId="0" applyFont="1" applyBorder="1" applyAlignment="1">
      <alignment vertical="center"/>
    </xf>
    <xf numFmtId="164" fontId="10" fillId="0" borderId="25" xfId="0" applyFont="1" applyBorder="1" applyAlignment="1">
      <alignment horizontal="center" vertical="center"/>
    </xf>
    <xf numFmtId="164" fontId="0" fillId="0" borderId="4" xfId="0" applyFont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5" xfId="0" applyFont="1" applyBorder="1" applyAlignment="1" applyProtection="1">
      <alignment vertical="center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14" xfId="0" applyFont="1" applyBorder="1" applyAlignment="1" applyProtection="1">
      <alignment vertical="center"/>
      <protection locked="0"/>
    </xf>
    <xf numFmtId="164" fontId="18" fillId="0" borderId="15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horizontal="left" vertical="center"/>
      <protection locked="0"/>
    </xf>
    <xf numFmtId="167" fontId="0" fillId="0" borderId="0" xfId="0" applyNumberFormat="1" applyFont="1" applyAlignment="1" applyProtection="1">
      <alignment vertical="center"/>
      <protection locked="0"/>
    </xf>
    <xf numFmtId="164" fontId="28" fillId="0" borderId="0" xfId="0" applyFont="1" applyBorder="1" applyAlignment="1" applyProtection="1">
      <alignment horizontal="left" vertical="center"/>
      <protection locked="0"/>
    </xf>
    <xf numFmtId="164" fontId="0" fillId="0" borderId="16" xfId="0" applyFont="1" applyBorder="1" applyAlignment="1" applyProtection="1">
      <alignment vertical="center"/>
      <protection locked="0"/>
    </xf>
    <xf numFmtId="164" fontId="18" fillId="0" borderId="18" xfId="0" applyFont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11" fillId="3" borderId="22" xfId="0" applyFont="1" applyFill="1" applyBorder="1" applyAlignment="1">
      <alignment horizontal="center" vertical="center" wrapText="1"/>
    </xf>
    <xf numFmtId="164" fontId="11" fillId="3" borderId="23" xfId="0" applyFont="1" applyFill="1" applyBorder="1" applyAlignment="1">
      <alignment horizontal="center" vertical="center" wrapText="1"/>
    </xf>
    <xf numFmtId="164" fontId="11" fillId="3" borderId="24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/>
    </xf>
    <xf numFmtId="171" fontId="30" fillId="0" borderId="12" xfId="0" applyNumberFormat="1" applyFont="1" applyBorder="1" applyAlignment="1">
      <alignment/>
    </xf>
    <xf numFmtId="171" fontId="30" fillId="0" borderId="13" xfId="0" applyNumberFormat="1" applyFont="1" applyBorder="1" applyAlignment="1">
      <alignment/>
    </xf>
    <xf numFmtId="167" fontId="31" fillId="0" borderId="0" xfId="0" applyNumberFormat="1" applyFont="1" applyAlignment="1">
      <alignment vertical="center"/>
    </xf>
    <xf numFmtId="164" fontId="32" fillId="0" borderId="0" xfId="0" applyFont="1" applyAlignment="1">
      <alignment/>
    </xf>
    <xf numFmtId="164" fontId="32" fillId="0" borderId="4" xfId="0" applyFont="1" applyBorder="1" applyAlignment="1">
      <alignment/>
    </xf>
    <xf numFmtId="164" fontId="32" fillId="0" borderId="0" xfId="0" applyFont="1" applyBorder="1" applyAlignment="1">
      <alignment/>
    </xf>
    <xf numFmtId="164" fontId="29" fillId="0" borderId="0" xfId="0" applyFont="1" applyBorder="1" applyAlignment="1">
      <alignment horizontal="left"/>
    </xf>
    <xf numFmtId="167" fontId="29" fillId="0" borderId="0" xfId="0" applyNumberFormat="1" applyFont="1" applyBorder="1" applyAlignment="1">
      <alignment/>
    </xf>
    <xf numFmtId="164" fontId="32" fillId="0" borderId="5" xfId="0" applyFont="1" applyBorder="1" applyAlignment="1">
      <alignment/>
    </xf>
    <xf numFmtId="164" fontId="32" fillId="0" borderId="14" xfId="0" applyFont="1" applyBorder="1" applyAlignment="1">
      <alignment/>
    </xf>
    <xf numFmtId="171" fontId="32" fillId="0" borderId="0" xfId="0" applyNumberFormat="1" applyFont="1" applyBorder="1" applyAlignment="1">
      <alignment/>
    </xf>
    <xf numFmtId="171" fontId="32" fillId="0" borderId="15" xfId="0" applyNumberFormat="1" applyFont="1" applyBorder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 horizontal="center"/>
    </xf>
    <xf numFmtId="167" fontId="32" fillId="0" borderId="0" xfId="0" applyNumberFormat="1" applyFont="1" applyAlignment="1">
      <alignment vertical="center"/>
    </xf>
    <xf numFmtId="164" fontId="28" fillId="0" borderId="0" xfId="0" applyFont="1" applyBorder="1" applyAlignment="1">
      <alignment horizontal="left"/>
    </xf>
    <xf numFmtId="167" fontId="28" fillId="0" borderId="17" xfId="0" applyNumberFormat="1" applyFont="1" applyBorder="1" applyAlignment="1">
      <alignment/>
    </xf>
    <xf numFmtId="164" fontId="0" fillId="0" borderId="25" xfId="0" applyFont="1" applyBorder="1" applyAlignment="1" applyProtection="1">
      <alignment horizontal="center" vertical="center"/>
      <protection locked="0"/>
    </xf>
    <xf numFmtId="166" fontId="0" fillId="0" borderId="25" xfId="0" applyNumberFormat="1" applyFont="1" applyBorder="1" applyAlignment="1" applyProtection="1">
      <alignment horizontal="left" vertical="center" wrapText="1"/>
      <protection locked="0"/>
    </xf>
    <xf numFmtId="164" fontId="0" fillId="0" borderId="25" xfId="0" applyFont="1" applyBorder="1" applyAlignment="1" applyProtection="1">
      <alignment horizontal="left" vertical="center" wrapText="1"/>
      <protection locked="0"/>
    </xf>
    <xf numFmtId="164" fontId="0" fillId="0" borderId="25" xfId="0" applyFont="1" applyBorder="1" applyAlignment="1" applyProtection="1">
      <alignment horizontal="center" vertical="center" wrapText="1"/>
      <protection locked="0"/>
    </xf>
    <xf numFmtId="172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4" fontId="16" fillId="4" borderId="25" xfId="0" applyFont="1" applyFill="1" applyBorder="1" applyAlignment="1" applyProtection="1">
      <alignment horizontal="left" vertical="center"/>
      <protection locked="0"/>
    </xf>
    <xf numFmtId="171" fontId="16" fillId="0" borderId="0" xfId="0" applyNumberFormat="1" applyFont="1" applyBorder="1" applyAlignment="1">
      <alignment vertical="center"/>
    </xf>
    <xf numFmtId="171" fontId="16" fillId="0" borderId="15" xfId="0" applyNumberFormat="1" applyFont="1" applyBorder="1" applyAlignment="1">
      <alignment vertical="center"/>
    </xf>
    <xf numFmtId="164" fontId="33" fillId="0" borderId="25" xfId="0" applyFont="1" applyBorder="1" applyAlignment="1" applyProtection="1">
      <alignment horizontal="center" vertical="center"/>
      <protection locked="0"/>
    </xf>
    <xf numFmtId="166" fontId="33" fillId="0" borderId="25" xfId="0" applyNumberFormat="1" applyFont="1" applyBorder="1" applyAlignment="1" applyProtection="1">
      <alignment horizontal="left" vertical="center" wrapText="1"/>
      <protection locked="0"/>
    </xf>
    <xf numFmtId="164" fontId="33" fillId="0" borderId="25" xfId="0" applyFont="1" applyBorder="1" applyAlignment="1" applyProtection="1">
      <alignment horizontal="left" vertical="center" wrapText="1"/>
      <protection locked="0"/>
    </xf>
    <xf numFmtId="164" fontId="33" fillId="0" borderId="25" xfId="0" applyFont="1" applyBorder="1" applyAlignment="1" applyProtection="1">
      <alignment horizontal="center" vertical="center" wrapText="1"/>
      <protection locked="0"/>
    </xf>
    <xf numFmtId="172" fontId="33" fillId="0" borderId="25" xfId="0" applyNumberFormat="1" applyFont="1" applyBorder="1" applyAlignment="1" applyProtection="1">
      <alignment vertical="center"/>
      <protection locked="0"/>
    </xf>
    <xf numFmtId="167" fontId="33" fillId="4" borderId="25" xfId="0" applyNumberFormat="1" applyFont="1" applyFill="1" applyBorder="1" applyAlignment="1" applyProtection="1">
      <alignment vertical="center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167" fontId="28" fillId="0" borderId="23" xfId="0" applyNumberFormat="1" applyFont="1" applyBorder="1" applyAlignment="1">
      <alignment/>
    </xf>
    <xf numFmtId="167" fontId="29" fillId="0" borderId="12" xfId="0" applyNumberFormat="1" applyFont="1" applyBorder="1" applyAlignment="1">
      <alignment/>
    </xf>
    <xf numFmtId="172" fontId="0" fillId="4" borderId="25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kros.sk/cenkros-ocenovanie-a-riadenie-stavebnej-vyroby" TargetMode="External" /><Relationship Id="rId3" Type="http://schemas.openxmlformats.org/officeDocument/2006/relationships/hyperlink" Target="https://www.kros.sk/cenkros-ocenovanie-a-riadenie-stavebnej-vyroby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0"/>
  <sheetViews>
    <sheetView showGridLines="0" workbookViewId="0" topLeftCell="A1">
      <pane ySplit="1" topLeftCell="A26" activePane="bottomLeft" state="frozen"/>
      <selection pane="topLeft" activeCell="A1" sqref="A1"/>
      <selection pane="bottomLeft" activeCell="A40" sqref="A40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58" max="70" width="9.33203125" style="0" customWidth="1"/>
    <col min="71" max="89" width="9.33203125" style="0" hidden="1" customWidth="1"/>
    <col min="90" max="16384" width="9.33203125" style="0" customWidth="1"/>
  </cols>
  <sheetData>
    <row r="1" spans="1:73" ht="21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 t="s">
        <v>4</v>
      </c>
      <c r="BB1" s="6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T1" s="7" t="s">
        <v>5</v>
      </c>
      <c r="BU1" s="7" t="s">
        <v>5</v>
      </c>
    </row>
    <row r="2" spans="3:72" ht="36.75" customHeight="1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R2" s="9" t="s">
        <v>7</v>
      </c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S2" s="10" t="s">
        <v>8</v>
      </c>
      <c r="BT2" s="10" t="s">
        <v>9</v>
      </c>
    </row>
    <row r="3" spans="2:72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3"/>
      <c r="BS3" s="10" t="s">
        <v>8</v>
      </c>
      <c r="BT3" s="10" t="s">
        <v>9</v>
      </c>
    </row>
    <row r="4" spans="2:71" ht="36.75" customHeight="1">
      <c r="B4" s="14"/>
      <c r="C4" s="15" t="s">
        <v>10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/>
      <c r="AS4" s="17" t="s">
        <v>11</v>
      </c>
      <c r="BE4" s="18" t="s">
        <v>12</v>
      </c>
      <c r="BS4" s="10" t="s">
        <v>13</v>
      </c>
    </row>
    <row r="5" spans="2:71" ht="14.25" customHeight="1">
      <c r="B5" s="14"/>
      <c r="C5" s="19"/>
      <c r="D5" s="20" t="s">
        <v>14</v>
      </c>
      <c r="E5" s="19"/>
      <c r="F5" s="19"/>
      <c r="G5" s="19"/>
      <c r="H5" s="19"/>
      <c r="I5" s="19"/>
      <c r="J5" s="19"/>
      <c r="K5" s="21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9"/>
      <c r="AQ5" s="16"/>
      <c r="BE5" s="22" t="s">
        <v>16</v>
      </c>
      <c r="BS5" s="10" t="s">
        <v>8</v>
      </c>
    </row>
    <row r="6" spans="2:71" ht="36.75" customHeight="1">
      <c r="B6" s="14"/>
      <c r="C6" s="19"/>
      <c r="D6" s="23" t="s">
        <v>17</v>
      </c>
      <c r="E6" s="19"/>
      <c r="F6" s="19"/>
      <c r="G6" s="19"/>
      <c r="H6" s="19"/>
      <c r="I6" s="19"/>
      <c r="J6" s="19"/>
      <c r="K6" s="24" t="s">
        <v>18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19"/>
      <c r="AQ6" s="16"/>
      <c r="BE6" s="22"/>
      <c r="BS6" s="10" t="s">
        <v>8</v>
      </c>
    </row>
    <row r="7" spans="2:71" ht="14.25" customHeight="1">
      <c r="B7" s="14"/>
      <c r="C7" s="19"/>
      <c r="D7" s="25" t="s">
        <v>19</v>
      </c>
      <c r="E7" s="19"/>
      <c r="F7" s="19"/>
      <c r="G7" s="19"/>
      <c r="H7" s="19"/>
      <c r="I7" s="19"/>
      <c r="J7" s="19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5" t="s">
        <v>20</v>
      </c>
      <c r="AL7" s="19"/>
      <c r="AM7" s="19"/>
      <c r="AN7" s="21"/>
      <c r="AO7" s="19"/>
      <c r="AP7" s="19"/>
      <c r="AQ7" s="16"/>
      <c r="BE7" s="22"/>
      <c r="BS7" s="10" t="s">
        <v>8</v>
      </c>
    </row>
    <row r="8" spans="2:71" ht="14.25" customHeight="1">
      <c r="B8" s="14"/>
      <c r="C8" s="19"/>
      <c r="D8" s="25" t="s">
        <v>21</v>
      </c>
      <c r="E8" s="19"/>
      <c r="F8" s="19"/>
      <c r="G8" s="19"/>
      <c r="H8" s="19"/>
      <c r="I8" s="19"/>
      <c r="J8" s="19"/>
      <c r="K8" s="21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5" t="s">
        <v>23</v>
      </c>
      <c r="AL8" s="19"/>
      <c r="AM8" s="19"/>
      <c r="AN8" s="26">
        <v>43642</v>
      </c>
      <c r="AO8" s="19"/>
      <c r="AP8" s="19"/>
      <c r="AQ8" s="16"/>
      <c r="BE8" s="22"/>
      <c r="BS8" s="10" t="s">
        <v>8</v>
      </c>
    </row>
    <row r="9" spans="2:71" ht="14.25" customHeight="1">
      <c r="B9" s="1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6"/>
      <c r="BE9" s="22"/>
      <c r="BS9" s="10" t="s">
        <v>8</v>
      </c>
    </row>
    <row r="10" spans="2:71" ht="14.25" customHeight="1">
      <c r="B10" s="14"/>
      <c r="C10" s="19"/>
      <c r="D10" s="25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5" t="s">
        <v>25</v>
      </c>
      <c r="AL10" s="19"/>
      <c r="AM10" s="19"/>
      <c r="AN10" s="21"/>
      <c r="AO10" s="19"/>
      <c r="AP10" s="19"/>
      <c r="AQ10" s="16"/>
      <c r="BE10" s="22"/>
      <c r="BS10" s="10" t="s">
        <v>8</v>
      </c>
    </row>
    <row r="11" spans="2:71" ht="18" customHeight="1">
      <c r="B11" s="14"/>
      <c r="C11" s="19"/>
      <c r="D11" s="19"/>
      <c r="E11" s="21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5" t="s">
        <v>27</v>
      </c>
      <c r="AL11" s="19"/>
      <c r="AM11" s="19"/>
      <c r="AN11" s="21"/>
      <c r="AO11" s="19"/>
      <c r="AP11" s="19"/>
      <c r="AQ11" s="16"/>
      <c r="BE11" s="22"/>
      <c r="BS11" s="10" t="s">
        <v>8</v>
      </c>
    </row>
    <row r="12" spans="2:71" ht="6.75" customHeight="1">
      <c r="B12" s="1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6"/>
      <c r="BE12" s="22"/>
      <c r="BS12" s="10" t="s">
        <v>8</v>
      </c>
    </row>
    <row r="13" spans="2:71" ht="14.25" customHeight="1">
      <c r="B13" s="14"/>
      <c r="C13" s="19"/>
      <c r="D13" s="25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5" t="s">
        <v>25</v>
      </c>
      <c r="AL13" s="19"/>
      <c r="AM13" s="19"/>
      <c r="AN13" s="27" t="s">
        <v>29</v>
      </c>
      <c r="AO13" s="19"/>
      <c r="AP13" s="19"/>
      <c r="AQ13" s="16"/>
      <c r="BE13" s="22"/>
      <c r="BS13" s="10" t="s">
        <v>8</v>
      </c>
    </row>
    <row r="14" spans="2:71" ht="12.75">
      <c r="B14" s="14"/>
      <c r="C14" s="19"/>
      <c r="D14" s="19"/>
      <c r="E14" s="27" t="s">
        <v>29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5" t="s">
        <v>27</v>
      </c>
      <c r="AL14" s="19"/>
      <c r="AM14" s="19"/>
      <c r="AN14" s="27" t="s">
        <v>29</v>
      </c>
      <c r="AO14" s="19"/>
      <c r="AP14" s="19"/>
      <c r="AQ14" s="16"/>
      <c r="BE14" s="22"/>
      <c r="BS14" s="10" t="s">
        <v>8</v>
      </c>
    </row>
    <row r="15" spans="2:71" ht="6.75" customHeight="1">
      <c r="B15" s="1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6"/>
      <c r="BE15" s="22"/>
      <c r="BS15" s="10" t="s">
        <v>5</v>
      </c>
    </row>
    <row r="16" spans="2:71" ht="14.25" customHeight="1">
      <c r="B16" s="14"/>
      <c r="C16" s="19"/>
      <c r="D16" s="25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5" t="s">
        <v>25</v>
      </c>
      <c r="AL16" s="19"/>
      <c r="AM16" s="19"/>
      <c r="AN16" s="21"/>
      <c r="AO16" s="19"/>
      <c r="AP16" s="19"/>
      <c r="AQ16" s="16"/>
      <c r="BE16" s="22"/>
      <c r="BS16" s="10" t="s">
        <v>5</v>
      </c>
    </row>
    <row r="17" spans="2:71" ht="18" customHeight="1">
      <c r="B17" s="14"/>
      <c r="C17" s="19"/>
      <c r="D17" s="19"/>
      <c r="E17" s="21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5" t="s">
        <v>27</v>
      </c>
      <c r="AL17" s="19"/>
      <c r="AM17" s="19"/>
      <c r="AN17" s="21"/>
      <c r="AO17" s="19"/>
      <c r="AP17" s="19"/>
      <c r="AQ17" s="16"/>
      <c r="BE17" s="22"/>
      <c r="BS17" s="10" t="s">
        <v>32</v>
      </c>
    </row>
    <row r="18" spans="2:71" ht="6.75" customHeight="1">
      <c r="B18" s="1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6"/>
      <c r="BE18" s="22"/>
      <c r="BS18" s="10" t="s">
        <v>8</v>
      </c>
    </row>
    <row r="19" spans="2:71" ht="14.25" customHeight="1">
      <c r="B19" s="14"/>
      <c r="C19" s="19"/>
      <c r="D19" s="25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5" t="s">
        <v>25</v>
      </c>
      <c r="AL19" s="19"/>
      <c r="AM19" s="19"/>
      <c r="AN19" s="21"/>
      <c r="AO19" s="19"/>
      <c r="AP19" s="19"/>
      <c r="AQ19" s="16"/>
      <c r="BE19" s="22"/>
      <c r="BS19" s="10" t="s">
        <v>8</v>
      </c>
    </row>
    <row r="20" spans="2:57" ht="18" customHeight="1">
      <c r="B20" s="14"/>
      <c r="C20" s="19"/>
      <c r="D20" s="19"/>
      <c r="E20" s="21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5" t="s">
        <v>27</v>
      </c>
      <c r="AL20" s="19"/>
      <c r="AM20" s="19"/>
      <c r="AN20" s="21"/>
      <c r="AO20" s="19"/>
      <c r="AP20" s="19"/>
      <c r="AQ20" s="16"/>
      <c r="BE20" s="22"/>
    </row>
    <row r="21" spans="2:57" ht="6.75" customHeight="1">
      <c r="B21" s="14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6"/>
      <c r="BE21" s="22"/>
    </row>
    <row r="22" spans="2:57" ht="12.75">
      <c r="B22" s="14"/>
      <c r="C22" s="19"/>
      <c r="D22" s="25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6"/>
      <c r="BE22" s="22"/>
    </row>
    <row r="23" spans="2:57" ht="16.5" customHeight="1">
      <c r="B23" s="14"/>
      <c r="C23" s="19"/>
      <c r="D23" s="1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19"/>
      <c r="AP23" s="19"/>
      <c r="AQ23" s="16"/>
      <c r="BE23" s="22"/>
    </row>
    <row r="24" spans="2:57" ht="6.75" customHeight="1">
      <c r="B24" s="1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6"/>
      <c r="BE24" s="22"/>
    </row>
    <row r="25" spans="2:57" ht="6.75" customHeight="1">
      <c r="B25" s="14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16"/>
      <c r="BE25" s="22"/>
    </row>
    <row r="26" spans="2:57" ht="14.25" customHeight="1">
      <c r="B26" s="14"/>
      <c r="C26" s="19"/>
      <c r="D26" s="30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1">
        <f>ROUND(AG80,2)</f>
        <v>0</v>
      </c>
      <c r="AL26" s="31"/>
      <c r="AM26" s="31"/>
      <c r="AN26" s="31"/>
      <c r="AO26" s="31"/>
      <c r="AP26" s="19"/>
      <c r="AQ26" s="16"/>
      <c r="BE26" s="22"/>
    </row>
    <row r="27" spans="2:57" ht="14.25" customHeight="1">
      <c r="B27" s="14"/>
      <c r="C27" s="19"/>
      <c r="D27" s="30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31">
        <f>ROUND(AG83,2)</f>
        <v>0</v>
      </c>
      <c r="AL27" s="31"/>
      <c r="AM27" s="31"/>
      <c r="AN27" s="31"/>
      <c r="AO27" s="31"/>
      <c r="AP27" s="19"/>
      <c r="AQ27" s="16"/>
      <c r="BE27" s="22"/>
    </row>
    <row r="28" spans="2:57" s="32" customFormat="1" ht="6.7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2"/>
    </row>
    <row r="29" spans="2:57" s="32" customFormat="1" ht="25.5" customHeight="1">
      <c r="B29" s="33"/>
      <c r="C29" s="34"/>
      <c r="D29" s="36" t="s">
        <v>38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>
        <f>ROUND(AK26+AK27,2)</f>
        <v>0</v>
      </c>
      <c r="AL29" s="38"/>
      <c r="AM29" s="38"/>
      <c r="AN29" s="38"/>
      <c r="AO29" s="38"/>
      <c r="AP29" s="34"/>
      <c r="AQ29" s="35"/>
      <c r="BE29" s="22"/>
    </row>
    <row r="30" spans="2:57" s="32" customFormat="1" ht="6.7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2"/>
    </row>
    <row r="31" spans="2:57" s="39" customFormat="1" ht="14.25" customHeight="1">
      <c r="B31" s="40"/>
      <c r="C31" s="41"/>
      <c r="D31" s="42" t="s">
        <v>39</v>
      </c>
      <c r="E31" s="41"/>
      <c r="F31" s="42" t="s">
        <v>40</v>
      </c>
      <c r="G31" s="41"/>
      <c r="H31" s="41"/>
      <c r="I31" s="41"/>
      <c r="J31" s="41"/>
      <c r="K31" s="41"/>
      <c r="L31" s="43">
        <v>0.2</v>
      </c>
      <c r="M31" s="43"/>
      <c r="N31" s="43"/>
      <c r="O31" s="43"/>
      <c r="P31" s="41"/>
      <c r="Q31" s="41"/>
      <c r="R31" s="41"/>
      <c r="S31" s="41"/>
      <c r="T31" s="44" t="s">
        <v>41</v>
      </c>
      <c r="U31" s="41"/>
      <c r="V31" s="41"/>
      <c r="W31" s="45">
        <f>ROUND(AZ80+SUM(CD84:CD88),2)</f>
        <v>0</v>
      </c>
      <c r="X31" s="45"/>
      <c r="Y31" s="45"/>
      <c r="Z31" s="45"/>
      <c r="AA31" s="45"/>
      <c r="AB31" s="45"/>
      <c r="AC31" s="45"/>
      <c r="AD31" s="45"/>
      <c r="AE31" s="45"/>
      <c r="AF31" s="41"/>
      <c r="AG31" s="41"/>
      <c r="AH31" s="41"/>
      <c r="AI31" s="41"/>
      <c r="AJ31" s="41"/>
      <c r="AK31" s="45">
        <f>ROUND(AV80+SUM(BY84:BY88),2)</f>
        <v>0</v>
      </c>
      <c r="AL31" s="45"/>
      <c r="AM31" s="45"/>
      <c r="AN31" s="45"/>
      <c r="AO31" s="45"/>
      <c r="AP31" s="41"/>
      <c r="AQ31" s="46"/>
      <c r="BE31" s="22"/>
    </row>
    <row r="32" spans="2:57" s="39" customFormat="1" ht="14.25" customHeight="1">
      <c r="B32" s="40"/>
      <c r="C32" s="41"/>
      <c r="D32" s="41"/>
      <c r="E32" s="41"/>
      <c r="F32" s="42" t="s">
        <v>42</v>
      </c>
      <c r="G32" s="41"/>
      <c r="H32" s="41"/>
      <c r="I32" s="41"/>
      <c r="J32" s="41"/>
      <c r="K32" s="41"/>
      <c r="L32" s="43">
        <v>0.2</v>
      </c>
      <c r="M32" s="43"/>
      <c r="N32" s="43"/>
      <c r="O32" s="43"/>
      <c r="P32" s="41"/>
      <c r="Q32" s="41"/>
      <c r="R32" s="41"/>
      <c r="S32" s="41"/>
      <c r="T32" s="44" t="s">
        <v>41</v>
      </c>
      <c r="U32" s="41"/>
      <c r="V32" s="41"/>
      <c r="W32" s="45">
        <f>ROUND(BA80+SUM(CE84:CE88),2)</f>
        <v>0</v>
      </c>
      <c r="X32" s="45"/>
      <c r="Y32" s="45"/>
      <c r="Z32" s="45"/>
      <c r="AA32" s="45"/>
      <c r="AB32" s="45"/>
      <c r="AC32" s="45"/>
      <c r="AD32" s="45"/>
      <c r="AE32" s="45"/>
      <c r="AF32" s="41"/>
      <c r="AG32" s="41"/>
      <c r="AH32" s="41"/>
      <c r="AI32" s="41"/>
      <c r="AJ32" s="41"/>
      <c r="AK32" s="45">
        <f>ROUND(AW80+SUM(BZ84:BZ88),2)</f>
        <v>0</v>
      </c>
      <c r="AL32" s="45"/>
      <c r="AM32" s="45"/>
      <c r="AN32" s="45"/>
      <c r="AO32" s="45"/>
      <c r="AP32" s="41"/>
      <c r="AQ32" s="46"/>
      <c r="BE32" s="22"/>
    </row>
    <row r="33" spans="2:57" s="39" customFormat="1" ht="14.25" customHeight="1" hidden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43">
        <v>0.2</v>
      </c>
      <c r="M33" s="43"/>
      <c r="N33" s="43"/>
      <c r="O33" s="43"/>
      <c r="P33" s="41"/>
      <c r="Q33" s="41"/>
      <c r="R33" s="41"/>
      <c r="S33" s="41"/>
      <c r="T33" s="44" t="s">
        <v>41</v>
      </c>
      <c r="U33" s="41"/>
      <c r="V33" s="41"/>
      <c r="W33" s="45" t="e">
        <f>ROUND(BB80+SUM(CF84:CF88),2)</f>
        <v>#REF!</v>
      </c>
      <c r="X33" s="45"/>
      <c r="Y33" s="45"/>
      <c r="Z33" s="45"/>
      <c r="AA33" s="45"/>
      <c r="AB33" s="45"/>
      <c r="AC33" s="45"/>
      <c r="AD33" s="45"/>
      <c r="AE33" s="45"/>
      <c r="AF33" s="41"/>
      <c r="AG33" s="41"/>
      <c r="AH33" s="41"/>
      <c r="AI33" s="41"/>
      <c r="AJ33" s="41"/>
      <c r="AK33" s="45">
        <v>0</v>
      </c>
      <c r="AL33" s="45"/>
      <c r="AM33" s="45"/>
      <c r="AN33" s="45"/>
      <c r="AO33" s="45"/>
      <c r="AP33" s="41"/>
      <c r="AQ33" s="46"/>
      <c r="BE33" s="22"/>
    </row>
    <row r="34" spans="2:57" s="39" customFormat="1" ht="14.25" customHeight="1" hidden="1">
      <c r="B34" s="40"/>
      <c r="C34" s="41"/>
      <c r="D34" s="41"/>
      <c r="E34" s="41"/>
      <c r="F34" s="42" t="s">
        <v>44</v>
      </c>
      <c r="G34" s="41"/>
      <c r="H34" s="41"/>
      <c r="I34" s="41"/>
      <c r="J34" s="41"/>
      <c r="K34" s="41"/>
      <c r="L34" s="43">
        <v>0.2</v>
      </c>
      <c r="M34" s="43"/>
      <c r="N34" s="43"/>
      <c r="O34" s="43"/>
      <c r="P34" s="41"/>
      <c r="Q34" s="41"/>
      <c r="R34" s="41"/>
      <c r="S34" s="41"/>
      <c r="T34" s="44" t="s">
        <v>41</v>
      </c>
      <c r="U34" s="41"/>
      <c r="V34" s="41"/>
      <c r="W34" s="45" t="e">
        <f>ROUND(BC80+SUM(CG84:CG88),2)</f>
        <v>#REF!</v>
      </c>
      <c r="X34" s="45"/>
      <c r="Y34" s="45"/>
      <c r="Z34" s="45"/>
      <c r="AA34" s="45"/>
      <c r="AB34" s="45"/>
      <c r="AC34" s="45"/>
      <c r="AD34" s="45"/>
      <c r="AE34" s="45"/>
      <c r="AF34" s="41"/>
      <c r="AG34" s="41"/>
      <c r="AH34" s="41"/>
      <c r="AI34" s="41"/>
      <c r="AJ34" s="41"/>
      <c r="AK34" s="45">
        <v>0</v>
      </c>
      <c r="AL34" s="45"/>
      <c r="AM34" s="45"/>
      <c r="AN34" s="45"/>
      <c r="AO34" s="45"/>
      <c r="AP34" s="41"/>
      <c r="AQ34" s="46"/>
      <c r="BE34" s="22"/>
    </row>
    <row r="35" spans="2:43" s="39" customFormat="1" ht="14.25" customHeight="1" hidden="1">
      <c r="B35" s="40"/>
      <c r="C35" s="41"/>
      <c r="D35" s="41"/>
      <c r="E35" s="41"/>
      <c r="F35" s="42" t="s">
        <v>45</v>
      </c>
      <c r="G35" s="41"/>
      <c r="H35" s="41"/>
      <c r="I35" s="41"/>
      <c r="J35" s="41"/>
      <c r="K35" s="41"/>
      <c r="L35" s="43">
        <v>0</v>
      </c>
      <c r="M35" s="43"/>
      <c r="N35" s="43"/>
      <c r="O35" s="43"/>
      <c r="P35" s="41"/>
      <c r="Q35" s="41"/>
      <c r="R35" s="41"/>
      <c r="S35" s="41"/>
      <c r="T35" s="44" t="s">
        <v>41</v>
      </c>
      <c r="U35" s="41"/>
      <c r="V35" s="41"/>
      <c r="W35" s="45" t="e">
        <f>ROUND(BD80+SUM(CH84:CH88),2)</f>
        <v>#REF!</v>
      </c>
      <c r="X35" s="45"/>
      <c r="Y35" s="45"/>
      <c r="Z35" s="45"/>
      <c r="AA35" s="45"/>
      <c r="AB35" s="45"/>
      <c r="AC35" s="45"/>
      <c r="AD35" s="45"/>
      <c r="AE35" s="45"/>
      <c r="AF35" s="41"/>
      <c r="AG35" s="41"/>
      <c r="AH35" s="41"/>
      <c r="AI35" s="41"/>
      <c r="AJ35" s="41"/>
      <c r="AK35" s="45">
        <v>0</v>
      </c>
      <c r="AL35" s="45"/>
      <c r="AM35" s="45"/>
      <c r="AN35" s="45"/>
      <c r="AO35" s="45"/>
      <c r="AP35" s="41"/>
      <c r="AQ35" s="46"/>
    </row>
    <row r="36" spans="2:43" s="32" customFormat="1" ht="6.7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32" customFormat="1" ht="25.5" customHeight="1">
      <c r="B37" s="33"/>
      <c r="C37" s="47"/>
      <c r="D37" s="48" t="s">
        <v>46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47</v>
      </c>
      <c r="U37" s="49"/>
      <c r="V37" s="49"/>
      <c r="W37" s="49"/>
      <c r="X37" s="51" t="s">
        <v>48</v>
      </c>
      <c r="Y37" s="51"/>
      <c r="Z37" s="51"/>
      <c r="AA37" s="51"/>
      <c r="AB37" s="51"/>
      <c r="AC37" s="49"/>
      <c r="AD37" s="49"/>
      <c r="AE37" s="49"/>
      <c r="AF37" s="49"/>
      <c r="AG37" s="49"/>
      <c r="AH37" s="49"/>
      <c r="AI37" s="49"/>
      <c r="AJ37" s="49"/>
      <c r="AK37" s="52">
        <f>SUM(AK29:AK35)</f>
        <v>0</v>
      </c>
      <c r="AL37" s="52"/>
      <c r="AM37" s="52"/>
      <c r="AN37" s="52"/>
      <c r="AO37" s="52"/>
      <c r="AP37" s="47"/>
      <c r="AQ37" s="35"/>
    </row>
    <row r="38" spans="2:43" s="32" customFormat="1" ht="14.2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2">
      <c r="B39" s="1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6"/>
    </row>
    <row r="40" spans="2:43" ht="12"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6"/>
    </row>
    <row r="41" spans="2:43" ht="12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6"/>
    </row>
    <row r="42" spans="2:43" s="32" customFormat="1" ht="14.25">
      <c r="B42" s="33"/>
      <c r="C42" s="34"/>
      <c r="D42" s="53" t="s">
        <v>49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5"/>
      <c r="AA42" s="34"/>
      <c r="AB42" s="34"/>
      <c r="AC42" s="53" t="s">
        <v>50</v>
      </c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5"/>
      <c r="AP42" s="34"/>
      <c r="AQ42" s="35"/>
    </row>
    <row r="43" spans="2:43" ht="12">
      <c r="B43" s="14"/>
      <c r="C43" s="19"/>
      <c r="D43" s="5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7"/>
      <c r="AA43" s="19"/>
      <c r="AB43" s="19"/>
      <c r="AC43" s="56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57"/>
      <c r="AP43" s="19"/>
      <c r="AQ43" s="16"/>
    </row>
    <row r="44" spans="2:43" ht="12">
      <c r="B44" s="14"/>
      <c r="C44" s="19"/>
      <c r="D44" s="5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7"/>
      <c r="AA44" s="19"/>
      <c r="AB44" s="19"/>
      <c r="AC44" s="56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57"/>
      <c r="AP44" s="19"/>
      <c r="AQ44" s="16"/>
    </row>
    <row r="45" spans="2:43" ht="12">
      <c r="B45" s="14"/>
      <c r="C45" s="19"/>
      <c r="D45" s="56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7"/>
      <c r="AA45" s="19"/>
      <c r="AB45" s="19"/>
      <c r="AC45" s="56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57"/>
      <c r="AP45" s="19"/>
      <c r="AQ45" s="16"/>
    </row>
    <row r="46" spans="2:43" ht="12">
      <c r="B46" s="14"/>
      <c r="C46" s="19"/>
      <c r="D46" s="56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7"/>
      <c r="AA46" s="19"/>
      <c r="AB46" s="19"/>
      <c r="AC46" s="56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57"/>
      <c r="AP46" s="19"/>
      <c r="AQ46" s="16"/>
    </row>
    <row r="47" spans="2:43" ht="12">
      <c r="B47" s="14"/>
      <c r="C47" s="19"/>
      <c r="D47" s="56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7"/>
      <c r="AA47" s="19"/>
      <c r="AB47" s="19"/>
      <c r="AC47" s="56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57"/>
      <c r="AP47" s="19"/>
      <c r="AQ47" s="16"/>
    </row>
    <row r="48" spans="2:43" ht="12">
      <c r="B48" s="14"/>
      <c r="C48" s="19"/>
      <c r="D48" s="56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7"/>
      <c r="AA48" s="19"/>
      <c r="AB48" s="19"/>
      <c r="AC48" s="56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57"/>
      <c r="AP48" s="19"/>
      <c r="AQ48" s="16"/>
    </row>
    <row r="49" spans="2:43" ht="12">
      <c r="B49" s="14"/>
      <c r="C49" s="19"/>
      <c r="D49" s="56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7"/>
      <c r="AA49" s="19"/>
      <c r="AB49" s="19"/>
      <c r="AC49" s="56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57"/>
      <c r="AP49" s="19"/>
      <c r="AQ49" s="16"/>
    </row>
    <row r="50" spans="2:43" ht="12">
      <c r="B50" s="14"/>
      <c r="C50" s="19"/>
      <c r="D50" s="5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7"/>
      <c r="AA50" s="19"/>
      <c r="AB50" s="19"/>
      <c r="AC50" s="56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7"/>
      <c r="AP50" s="19"/>
      <c r="AQ50" s="16"/>
    </row>
    <row r="51" spans="2:43" s="32" customFormat="1" ht="14.25">
      <c r="B51" s="33"/>
      <c r="C51" s="34"/>
      <c r="D51" s="58" t="s">
        <v>51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60" t="s">
        <v>52</v>
      </c>
      <c r="S51" s="59"/>
      <c r="T51" s="59"/>
      <c r="U51" s="59"/>
      <c r="V51" s="59"/>
      <c r="W51" s="59"/>
      <c r="X51" s="59"/>
      <c r="Y51" s="59"/>
      <c r="Z51" s="61"/>
      <c r="AA51" s="34"/>
      <c r="AB51" s="34"/>
      <c r="AC51" s="58" t="s">
        <v>51</v>
      </c>
      <c r="AD51" s="59"/>
      <c r="AE51" s="59"/>
      <c r="AF51" s="59"/>
      <c r="AG51" s="59"/>
      <c r="AH51" s="59"/>
      <c r="AI51" s="59"/>
      <c r="AJ51" s="59"/>
      <c r="AK51" s="59"/>
      <c r="AL51" s="59"/>
      <c r="AM51" s="60" t="s">
        <v>52</v>
      </c>
      <c r="AN51" s="59"/>
      <c r="AO51" s="61"/>
      <c r="AP51" s="34"/>
      <c r="AQ51" s="35"/>
    </row>
    <row r="52" spans="2:43" ht="12">
      <c r="B52" s="14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6"/>
    </row>
    <row r="53" spans="2:43" s="32" customFormat="1" ht="14.25">
      <c r="B53" s="33"/>
      <c r="C53" s="34"/>
      <c r="D53" s="53" t="s">
        <v>53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  <c r="AA53" s="34"/>
      <c r="AB53" s="34"/>
      <c r="AC53" s="53" t="s">
        <v>54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5"/>
      <c r="AP53" s="34"/>
      <c r="AQ53" s="35"/>
    </row>
    <row r="54" spans="2:43" ht="12">
      <c r="B54" s="14"/>
      <c r="C54" s="19"/>
      <c r="D54" s="56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7"/>
      <c r="AA54" s="19"/>
      <c r="AB54" s="19"/>
      <c r="AC54" s="56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7"/>
      <c r="AP54" s="19"/>
      <c r="AQ54" s="16"/>
    </row>
    <row r="55" spans="2:43" ht="12">
      <c r="B55" s="14"/>
      <c r="C55" s="19"/>
      <c r="D55" s="56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7"/>
      <c r="AA55" s="19"/>
      <c r="AB55" s="19"/>
      <c r="AC55" s="56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7"/>
      <c r="AP55" s="19"/>
      <c r="AQ55" s="16"/>
    </row>
    <row r="56" spans="2:43" ht="12">
      <c r="B56" s="14"/>
      <c r="C56" s="19"/>
      <c r="D56" s="5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7"/>
      <c r="AA56" s="19"/>
      <c r="AB56" s="19"/>
      <c r="AC56" s="56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7"/>
      <c r="AP56" s="19"/>
      <c r="AQ56" s="16"/>
    </row>
    <row r="57" spans="2:43" ht="12">
      <c r="B57" s="14"/>
      <c r="C57" s="19"/>
      <c r="D57" s="56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7"/>
      <c r="AA57" s="19"/>
      <c r="AB57" s="19"/>
      <c r="AC57" s="56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7"/>
      <c r="AP57" s="19"/>
      <c r="AQ57" s="16"/>
    </row>
    <row r="58" spans="2:43" ht="12">
      <c r="B58" s="14"/>
      <c r="C58" s="19"/>
      <c r="D58" s="56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57"/>
      <c r="AA58" s="19"/>
      <c r="AB58" s="19"/>
      <c r="AC58" s="56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57"/>
      <c r="AP58" s="19"/>
      <c r="AQ58" s="16"/>
    </row>
    <row r="59" spans="2:43" ht="12">
      <c r="B59" s="14"/>
      <c r="C59" s="19"/>
      <c r="D59" s="56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57"/>
      <c r="AA59" s="19"/>
      <c r="AB59" s="19"/>
      <c r="AC59" s="56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57"/>
      <c r="AP59" s="19"/>
      <c r="AQ59" s="16"/>
    </row>
    <row r="60" spans="2:43" ht="12">
      <c r="B60" s="14"/>
      <c r="C60" s="19"/>
      <c r="D60" s="56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57"/>
      <c r="AA60" s="19"/>
      <c r="AB60" s="19"/>
      <c r="AC60" s="56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57"/>
      <c r="AP60" s="19"/>
      <c r="AQ60" s="16"/>
    </row>
    <row r="61" spans="2:43" ht="12">
      <c r="B61" s="14"/>
      <c r="C61" s="19"/>
      <c r="D61" s="56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7"/>
      <c r="AA61" s="19"/>
      <c r="AB61" s="19"/>
      <c r="AC61" s="56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7"/>
      <c r="AP61" s="19"/>
      <c r="AQ61" s="16"/>
    </row>
    <row r="62" spans="2:43" s="32" customFormat="1" ht="14.25">
      <c r="B62" s="33"/>
      <c r="C62" s="34"/>
      <c r="D62" s="58" t="s">
        <v>51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60" t="s">
        <v>52</v>
      </c>
      <c r="S62" s="59"/>
      <c r="T62" s="59"/>
      <c r="U62" s="59"/>
      <c r="V62" s="59"/>
      <c r="W62" s="59"/>
      <c r="X62" s="59"/>
      <c r="Y62" s="59"/>
      <c r="Z62" s="61"/>
      <c r="AA62" s="34"/>
      <c r="AB62" s="34"/>
      <c r="AC62" s="58" t="s">
        <v>51</v>
      </c>
      <c r="AD62" s="59"/>
      <c r="AE62" s="59"/>
      <c r="AF62" s="59"/>
      <c r="AG62" s="59"/>
      <c r="AH62" s="59"/>
      <c r="AI62" s="59"/>
      <c r="AJ62" s="59"/>
      <c r="AK62" s="59"/>
      <c r="AL62" s="59"/>
      <c r="AM62" s="60" t="s">
        <v>52</v>
      </c>
      <c r="AN62" s="59"/>
      <c r="AO62" s="61"/>
      <c r="AP62" s="34"/>
      <c r="AQ62" s="35"/>
    </row>
    <row r="63" spans="2:43" s="32" customFormat="1" ht="6.75" customHeight="1">
      <c r="B63" s="33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5"/>
    </row>
    <row r="64" spans="2:43" s="32" customFormat="1" ht="6.75" customHeight="1"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4"/>
    </row>
    <row r="68" spans="2:43" s="32" customFormat="1" ht="6.75" customHeight="1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7"/>
    </row>
    <row r="69" spans="2:43" s="32" customFormat="1" ht="36.75" customHeight="1">
      <c r="B69" s="33"/>
      <c r="C69" s="15" t="s">
        <v>55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35"/>
    </row>
    <row r="70" spans="2:43" s="68" customFormat="1" ht="14.25" customHeight="1">
      <c r="B70" s="69"/>
      <c r="C70" s="25" t="s">
        <v>14</v>
      </c>
      <c r="D70" s="70"/>
      <c r="E70" s="70"/>
      <c r="F70" s="70"/>
      <c r="G70" s="70"/>
      <c r="H70" s="70"/>
      <c r="I70" s="70"/>
      <c r="J70" s="70"/>
      <c r="K70" s="70"/>
      <c r="L70" s="70">
        <f aca="true" t="shared" si="0" ref="L70:L71">K5</f>
        <v>0</v>
      </c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1"/>
    </row>
    <row r="71" spans="2:43" s="72" customFormat="1" ht="36.75" customHeight="1">
      <c r="B71" s="73"/>
      <c r="C71" s="74" t="s">
        <v>17</v>
      </c>
      <c r="D71" s="75"/>
      <c r="E71" s="75"/>
      <c r="F71" s="75"/>
      <c r="G71" s="75"/>
      <c r="H71" s="75"/>
      <c r="I71" s="75"/>
      <c r="J71" s="75"/>
      <c r="K71" s="75"/>
      <c r="L71" s="76">
        <f t="shared" si="0"/>
        <v>0</v>
      </c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5"/>
      <c r="AQ71" s="77"/>
    </row>
    <row r="72" spans="2:43" s="32" customFormat="1" ht="6.75" customHeight="1">
      <c r="B72" s="3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5"/>
    </row>
    <row r="73" spans="2:43" s="32" customFormat="1" ht="12.75">
      <c r="B73" s="33"/>
      <c r="C73" s="25" t="s">
        <v>21</v>
      </c>
      <c r="D73" s="34"/>
      <c r="E73" s="34"/>
      <c r="F73" s="34"/>
      <c r="G73" s="34"/>
      <c r="H73" s="34"/>
      <c r="I73" s="34"/>
      <c r="J73" s="34"/>
      <c r="K73" s="34"/>
      <c r="L73" s="78">
        <f>IF(K8="","",K8)</f>
        <v>0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25" t="s">
        <v>23</v>
      </c>
      <c r="AJ73" s="34"/>
      <c r="AK73" s="34"/>
      <c r="AL73" s="34"/>
      <c r="AM73" s="79">
        <f>IF(AN8="","",AN8)</f>
        <v>43642</v>
      </c>
      <c r="AN73" s="79"/>
      <c r="AO73" s="34"/>
      <c r="AP73" s="34"/>
      <c r="AQ73" s="35"/>
    </row>
    <row r="74" spans="2:43" s="32" customFormat="1" ht="6.7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5"/>
    </row>
    <row r="75" spans="2:56" s="32" customFormat="1" ht="12.75">
      <c r="B75" s="33"/>
      <c r="C75" s="25" t="s">
        <v>24</v>
      </c>
      <c r="D75" s="34"/>
      <c r="E75" s="34"/>
      <c r="F75" s="34"/>
      <c r="G75" s="34"/>
      <c r="H75" s="34"/>
      <c r="I75" s="34"/>
      <c r="J75" s="34"/>
      <c r="K75" s="34"/>
      <c r="L75" s="70">
        <f>IF(E11="","",E11)</f>
        <v>0</v>
      </c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25" t="s">
        <v>30</v>
      </c>
      <c r="AJ75" s="34"/>
      <c r="AK75" s="34"/>
      <c r="AL75" s="34"/>
      <c r="AM75" s="80">
        <f>IF(E17="","",E17)</f>
        <v>0</v>
      </c>
      <c r="AN75" s="80"/>
      <c r="AO75" s="80"/>
      <c r="AP75" s="80"/>
      <c r="AQ75" s="35"/>
      <c r="AS75" s="81" t="s">
        <v>56</v>
      </c>
      <c r="AT75" s="81"/>
      <c r="AU75" s="54"/>
      <c r="AV75" s="54"/>
      <c r="AW75" s="54"/>
      <c r="AX75" s="54"/>
      <c r="AY75" s="54"/>
      <c r="AZ75" s="54"/>
      <c r="BA75" s="54"/>
      <c r="BB75" s="54"/>
      <c r="BC75" s="54"/>
      <c r="BD75" s="55"/>
    </row>
    <row r="76" spans="2:56" s="32" customFormat="1" ht="12.75">
      <c r="B76" s="33"/>
      <c r="C76" s="25" t="s">
        <v>28</v>
      </c>
      <c r="D76" s="34"/>
      <c r="E76" s="34"/>
      <c r="F76" s="34"/>
      <c r="G76" s="34"/>
      <c r="H76" s="34"/>
      <c r="I76" s="34"/>
      <c r="J76" s="34"/>
      <c r="K76" s="34"/>
      <c r="L76" s="70">
        <f>IF(E14="Vyplň údaj","",E14)</f>
        <v>0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25" t="s">
        <v>33</v>
      </c>
      <c r="AJ76" s="34"/>
      <c r="AK76" s="34"/>
      <c r="AL76" s="34"/>
      <c r="AM76" s="80">
        <f>IF(E20="","",E20)</f>
        <v>0</v>
      </c>
      <c r="AN76" s="80"/>
      <c r="AO76" s="80"/>
      <c r="AP76" s="80"/>
      <c r="AQ76" s="35"/>
      <c r="AS76" s="81"/>
      <c r="AT76" s="81"/>
      <c r="AU76" s="34"/>
      <c r="AV76" s="34"/>
      <c r="AW76" s="34"/>
      <c r="AX76" s="34"/>
      <c r="AY76" s="34"/>
      <c r="AZ76" s="34"/>
      <c r="BA76" s="34"/>
      <c r="BB76" s="34"/>
      <c r="BC76" s="34"/>
      <c r="BD76" s="82"/>
    </row>
    <row r="77" spans="2:56" s="32" customFormat="1" ht="10.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5"/>
      <c r="AS77" s="81"/>
      <c r="AT77" s="81"/>
      <c r="AU77" s="34"/>
      <c r="AV77" s="34"/>
      <c r="AW77" s="34"/>
      <c r="AX77" s="34"/>
      <c r="AY77" s="34"/>
      <c r="AZ77" s="34"/>
      <c r="BA77" s="34"/>
      <c r="BB77" s="34"/>
      <c r="BC77" s="34"/>
      <c r="BD77" s="82"/>
    </row>
    <row r="78" spans="2:56" s="32" customFormat="1" ht="29.25" customHeight="1">
      <c r="B78" s="33"/>
      <c r="C78" s="83" t="s">
        <v>57</v>
      </c>
      <c r="D78" s="83"/>
      <c r="E78" s="83"/>
      <c r="F78" s="83"/>
      <c r="G78" s="83"/>
      <c r="H78" s="49"/>
      <c r="I78" s="84" t="s">
        <v>58</v>
      </c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 t="s">
        <v>59</v>
      </c>
      <c r="AH78" s="84"/>
      <c r="AI78" s="84"/>
      <c r="AJ78" s="84"/>
      <c r="AK78" s="84"/>
      <c r="AL78" s="84"/>
      <c r="AM78" s="84"/>
      <c r="AN78" s="85" t="s">
        <v>60</v>
      </c>
      <c r="AO78" s="85"/>
      <c r="AP78" s="85"/>
      <c r="AQ78" s="35"/>
      <c r="AS78" s="86" t="s">
        <v>61</v>
      </c>
      <c r="AT78" s="87" t="s">
        <v>62</v>
      </c>
      <c r="AU78" s="87" t="s">
        <v>63</v>
      </c>
      <c r="AV78" s="87" t="s">
        <v>64</v>
      </c>
      <c r="AW78" s="87" t="s">
        <v>65</v>
      </c>
      <c r="AX78" s="87" t="s">
        <v>66</v>
      </c>
      <c r="AY78" s="87" t="s">
        <v>67</v>
      </c>
      <c r="AZ78" s="87" t="s">
        <v>68</v>
      </c>
      <c r="BA78" s="87" t="s">
        <v>69</v>
      </c>
      <c r="BB78" s="87" t="s">
        <v>70</v>
      </c>
      <c r="BC78" s="87" t="s">
        <v>71</v>
      </c>
      <c r="BD78" s="88" t="s">
        <v>72</v>
      </c>
    </row>
    <row r="79" spans="2:56" s="32" customFormat="1" ht="10.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  <c r="AS79" s="89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5"/>
    </row>
    <row r="80" spans="2:76" s="72" customFormat="1" ht="32.25" customHeight="1">
      <c r="B80" s="73"/>
      <c r="C80" s="90" t="s">
        <v>73</v>
      </c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2">
        <f>ROUND(AG81,2)</f>
        <v>0</v>
      </c>
      <c r="AH80" s="92"/>
      <c r="AI80" s="92"/>
      <c r="AJ80" s="92"/>
      <c r="AK80" s="92"/>
      <c r="AL80" s="92"/>
      <c r="AM80" s="92"/>
      <c r="AN80" s="93">
        <f aca="true" t="shared" si="1" ref="AN80:AN81">SUM(AG80,AT80)</f>
        <v>0</v>
      </c>
      <c r="AO80" s="93"/>
      <c r="AP80" s="93"/>
      <c r="AQ80" s="77"/>
      <c r="AS80" s="94">
        <f>ROUND(AS81,2)</f>
        <v>0</v>
      </c>
      <c r="AT80" s="95">
        <f aca="true" t="shared" si="2" ref="AT80:AT81">ROUND(SUM(AV80:AW80),2)</f>
        <v>0</v>
      </c>
      <c r="AU80" s="96" t="e">
        <f>ROUND(AU81,5)</f>
        <v>#REF!</v>
      </c>
      <c r="AV80" s="95">
        <f>ROUND(AZ80*L31,2)</f>
        <v>0</v>
      </c>
      <c r="AW80" s="95">
        <f>ROUND(BA80*L32,2)</f>
        <v>0</v>
      </c>
      <c r="AX80" s="95" t="e">
        <f>ROUND(BB80*L31,2)</f>
        <v>#REF!</v>
      </c>
      <c r="AY80" s="95" t="e">
        <f>ROUND(BC80*L32,2)</f>
        <v>#REF!</v>
      </c>
      <c r="AZ80" s="95">
        <f>ROUND(AZ81,2)</f>
        <v>0</v>
      </c>
      <c r="BA80" s="95">
        <f>ROUND(BA81,2)</f>
        <v>0</v>
      </c>
      <c r="BB80" s="95" t="e">
        <f>ROUND(BB81,2)</f>
        <v>#REF!</v>
      </c>
      <c r="BC80" s="95" t="e">
        <f>ROUND(BC81,2)</f>
        <v>#REF!</v>
      </c>
      <c r="BD80" s="97" t="e">
        <f>ROUND(BD81,2)</f>
        <v>#REF!</v>
      </c>
      <c r="BS80" s="98" t="s">
        <v>74</v>
      </c>
      <c r="BT80" s="98" t="s">
        <v>75</v>
      </c>
      <c r="BU80" s="99" t="s">
        <v>76</v>
      </c>
      <c r="BV80" s="98" t="s">
        <v>77</v>
      </c>
      <c r="BW80" s="98" t="s">
        <v>78</v>
      </c>
      <c r="BX80" s="98" t="s">
        <v>79</v>
      </c>
    </row>
    <row r="81" spans="1:76" s="107" customFormat="1" ht="16.5" customHeight="1">
      <c r="A81" s="100" t="s">
        <v>80</v>
      </c>
      <c r="B81" s="101"/>
      <c r="C81" s="102"/>
      <c r="D81" s="103" t="s">
        <v>81</v>
      </c>
      <c r="E81" s="103"/>
      <c r="F81" s="103"/>
      <c r="G81" s="103"/>
      <c r="H81" s="103"/>
      <c r="I81" s="104"/>
      <c r="J81" s="103" t="s">
        <v>82</v>
      </c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5">
        <f>'1a - ODVODNENIE'!M30</f>
        <v>0</v>
      </c>
      <c r="AH81" s="105"/>
      <c r="AI81" s="105"/>
      <c r="AJ81" s="105"/>
      <c r="AK81" s="105"/>
      <c r="AL81" s="105"/>
      <c r="AM81" s="105"/>
      <c r="AN81" s="105">
        <f t="shared" si="1"/>
        <v>0</v>
      </c>
      <c r="AO81" s="105"/>
      <c r="AP81" s="105"/>
      <c r="AQ81" s="106"/>
      <c r="AS81" s="108">
        <f>'1a - ODVODNENIE'!M28</f>
        <v>0</v>
      </c>
      <c r="AT81" s="109">
        <f t="shared" si="2"/>
        <v>0</v>
      </c>
      <c r="AU81" s="110" t="e">
        <f>'1a - ODVODNENIE'!W117</f>
        <v>#REF!</v>
      </c>
      <c r="AV81" s="109">
        <f>'1a - ODVODNENIE'!M32</f>
        <v>0</v>
      </c>
      <c r="AW81" s="109">
        <f>'1a - ODVODNENIE'!M33</f>
        <v>0</v>
      </c>
      <c r="AX81" s="109">
        <f>'1a - ODVODNENIE'!M34</f>
        <v>0</v>
      </c>
      <c r="AY81" s="109">
        <f>'1a - ODVODNENIE'!M35</f>
        <v>0</v>
      </c>
      <c r="AZ81" s="109">
        <f>'1a - ODVODNENIE'!H32</f>
        <v>0</v>
      </c>
      <c r="BA81" s="109">
        <f>'1a - ODVODNENIE'!H33</f>
        <v>0</v>
      </c>
      <c r="BB81" s="109" t="e">
        <f>'1a - ODVODNENIE'!H34</f>
        <v>#REF!</v>
      </c>
      <c r="BC81" s="109" t="e">
        <f>'1a - ODVODNENIE'!H35</f>
        <v>#REF!</v>
      </c>
      <c r="BD81" s="111" t="e">
        <f>'1a - ODVODNENIE'!H36</f>
        <v>#REF!</v>
      </c>
      <c r="BT81" s="112" t="s">
        <v>83</v>
      </c>
      <c r="BV81" s="112" t="s">
        <v>77</v>
      </c>
      <c r="BW81" s="112" t="s">
        <v>84</v>
      </c>
      <c r="BX81" s="112" t="s">
        <v>78</v>
      </c>
    </row>
    <row r="82" spans="2:43" ht="12">
      <c r="B82" s="14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6"/>
    </row>
    <row r="83" spans="2:48" s="32" customFormat="1" ht="30" customHeight="1">
      <c r="B83" s="33"/>
      <c r="C83" s="90" t="s">
        <v>85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93">
        <f>ROUND(SUM(AG84:AG87),2)</f>
        <v>0</v>
      </c>
      <c r="AH83" s="93"/>
      <c r="AI83" s="93"/>
      <c r="AJ83" s="93"/>
      <c r="AK83" s="93"/>
      <c r="AL83" s="93"/>
      <c r="AM83" s="93"/>
      <c r="AN83" s="93">
        <f>ROUND(SUM(AN84:AN87),2)</f>
        <v>0</v>
      </c>
      <c r="AO83" s="93"/>
      <c r="AP83" s="93"/>
      <c r="AQ83" s="35"/>
      <c r="AS83" s="86" t="s">
        <v>86</v>
      </c>
      <c r="AT83" s="87" t="s">
        <v>87</v>
      </c>
      <c r="AU83" s="87" t="s">
        <v>39</v>
      </c>
      <c r="AV83" s="88" t="s">
        <v>62</v>
      </c>
    </row>
    <row r="84" spans="2:89" s="32" customFormat="1" ht="19.5" customHeight="1">
      <c r="B84" s="33"/>
      <c r="C84" s="34"/>
      <c r="D84" s="113" t="s">
        <v>88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114">
        <f>ROUND(AG80*AS84,2)</f>
        <v>0</v>
      </c>
      <c r="AH84" s="114"/>
      <c r="AI84" s="114"/>
      <c r="AJ84" s="114"/>
      <c r="AK84" s="114"/>
      <c r="AL84" s="114"/>
      <c r="AM84" s="114"/>
      <c r="AN84" s="115">
        <f>ROUND(AG84+AV84,2)</f>
        <v>0</v>
      </c>
      <c r="AO84" s="115"/>
      <c r="AP84" s="115"/>
      <c r="AQ84" s="35"/>
      <c r="AS84" s="116">
        <v>0</v>
      </c>
      <c r="AT84" s="117" t="s">
        <v>89</v>
      </c>
      <c r="AU84" s="117" t="s">
        <v>40</v>
      </c>
      <c r="AV84" s="118">
        <f>ROUND(IF(AU84="základná",AG84*L31,IF(AU84="znížená",AG84*L32,0)),2)</f>
        <v>0</v>
      </c>
      <c r="BV84" s="10" t="s">
        <v>90</v>
      </c>
      <c r="BY84" s="119">
        <f aca="true" t="shared" si="3" ref="BY84:BY87">IF(AU84="základná",AV84,0)</f>
        <v>0</v>
      </c>
      <c r="BZ84" s="119">
        <f aca="true" t="shared" si="4" ref="BZ84:BZ87">IF(AU84="znížená",AV84,0)</f>
        <v>0</v>
      </c>
      <c r="CA84" s="119">
        <v>0</v>
      </c>
      <c r="CB84" s="119">
        <v>0</v>
      </c>
      <c r="CC84" s="119">
        <v>0</v>
      </c>
      <c r="CD84" s="119">
        <f aca="true" t="shared" si="5" ref="CD84:CD87">IF(AU84="základná",AG84,0)</f>
        <v>0</v>
      </c>
      <c r="CE84" s="119">
        <f aca="true" t="shared" si="6" ref="CE84:CE87">IF(AU84="znížená",AG84,0)</f>
        <v>0</v>
      </c>
      <c r="CF84" s="119">
        <f aca="true" t="shared" si="7" ref="CF84:CF87">IF(AU84="zákl. prenesená",AG84,0)</f>
        <v>0</v>
      </c>
      <c r="CG84" s="119">
        <f aca="true" t="shared" si="8" ref="CG84:CG87">IF(AU84="zníž. prenesená",AG84,0)</f>
        <v>0</v>
      </c>
      <c r="CH84" s="119">
        <f aca="true" t="shared" si="9" ref="CH84:CH87">IF(AU84="nulová",AG84,0)</f>
        <v>0</v>
      </c>
      <c r="CI84" s="10">
        <f aca="true" t="shared" si="10" ref="CI84:CI87">IF(AU84="základná",1,IF(AU84="znížená",2,IF(AU84="zákl. prenesená",4,IF(AU84="zníž. prenesená",5,3))))</f>
        <v>1</v>
      </c>
      <c r="CJ84" s="10">
        <f>IF(AT84="stavebná časť",1,IF(8891="investičná časť",2,3))</f>
        <v>1</v>
      </c>
      <c r="CK84" s="10">
        <f aca="true" t="shared" si="11" ref="CK84:CK87">IF(D84="Vyplň vlastné","","x")</f>
        <v>0</v>
      </c>
    </row>
    <row r="85" spans="2:89" s="32" customFormat="1" ht="19.5" customHeight="1">
      <c r="B85" s="33"/>
      <c r="C85" s="34"/>
      <c r="D85" s="120" t="s">
        <v>91</v>
      </c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34"/>
      <c r="AD85" s="34"/>
      <c r="AE85" s="34"/>
      <c r="AF85" s="34"/>
      <c r="AG85" s="114">
        <f>AG80*AS85</f>
        <v>0</v>
      </c>
      <c r="AH85" s="114"/>
      <c r="AI85" s="114"/>
      <c r="AJ85" s="114"/>
      <c r="AK85" s="114"/>
      <c r="AL85" s="114"/>
      <c r="AM85" s="114"/>
      <c r="AN85" s="115">
        <f aca="true" t="shared" si="12" ref="AN85:AN87">AG85+AV85</f>
        <v>0</v>
      </c>
      <c r="AO85" s="115"/>
      <c r="AP85" s="115"/>
      <c r="AQ85" s="35"/>
      <c r="AS85" s="121">
        <v>0</v>
      </c>
      <c r="AT85" s="122" t="s">
        <v>89</v>
      </c>
      <c r="AU85" s="122" t="s">
        <v>40</v>
      </c>
      <c r="AV85" s="123">
        <f>ROUND(IF(AU85="nulová",0,IF(OR(AU85="základná",AU85="zákl. prenesená"),AG85*L31,AG85*L32)),2)</f>
        <v>0</v>
      </c>
      <c r="BV85" s="10" t="s">
        <v>92</v>
      </c>
      <c r="BY85" s="119">
        <f t="shared" si="3"/>
        <v>0</v>
      </c>
      <c r="BZ85" s="119">
        <f t="shared" si="4"/>
        <v>0</v>
      </c>
      <c r="CA85" s="119">
        <f aca="true" t="shared" si="13" ref="CA85:CA87">IF(AU85="zákl. prenesená",AV85,0)</f>
        <v>0</v>
      </c>
      <c r="CB85" s="119">
        <f aca="true" t="shared" si="14" ref="CB85:CB87">IF(AU85="zníž. prenesená",AV85,0)</f>
        <v>0</v>
      </c>
      <c r="CC85" s="119">
        <f aca="true" t="shared" si="15" ref="CC85:CC87">IF(AU85="nulová",AV85,0)</f>
        <v>0</v>
      </c>
      <c r="CD85" s="119">
        <f t="shared" si="5"/>
        <v>0</v>
      </c>
      <c r="CE85" s="119">
        <f t="shared" si="6"/>
        <v>0</v>
      </c>
      <c r="CF85" s="119">
        <f t="shared" si="7"/>
        <v>0</v>
      </c>
      <c r="CG85" s="119">
        <f t="shared" si="8"/>
        <v>0</v>
      </c>
      <c r="CH85" s="119">
        <f t="shared" si="9"/>
        <v>0</v>
      </c>
      <c r="CI85" s="10">
        <f t="shared" si="10"/>
        <v>1</v>
      </c>
      <c r="CJ85" s="10">
        <f>IF(AT85="stavebná časť",1,IF(8892="investičná časť",2,3))</f>
        <v>1</v>
      </c>
      <c r="CK85" s="10">
        <f t="shared" si="11"/>
        <v>0</v>
      </c>
    </row>
    <row r="86" spans="2:89" s="32" customFormat="1" ht="19.5" customHeight="1">
      <c r="B86" s="33"/>
      <c r="C86" s="34"/>
      <c r="D86" s="120" t="s">
        <v>91</v>
      </c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34"/>
      <c r="AD86" s="34"/>
      <c r="AE86" s="34"/>
      <c r="AF86" s="34"/>
      <c r="AG86" s="114">
        <f>AG80*AS86</f>
        <v>0</v>
      </c>
      <c r="AH86" s="114"/>
      <c r="AI86" s="114"/>
      <c r="AJ86" s="114"/>
      <c r="AK86" s="114"/>
      <c r="AL86" s="114"/>
      <c r="AM86" s="114"/>
      <c r="AN86" s="115">
        <f t="shared" si="12"/>
        <v>0</v>
      </c>
      <c r="AO86" s="115"/>
      <c r="AP86" s="115"/>
      <c r="AQ86" s="35"/>
      <c r="AS86" s="121">
        <v>0</v>
      </c>
      <c r="AT86" s="122" t="s">
        <v>89</v>
      </c>
      <c r="AU86" s="122" t="s">
        <v>40</v>
      </c>
      <c r="AV86" s="123">
        <f>ROUND(IF(AU86="nulová",0,IF(OR(AU86="základná",AU86="zákl. prenesená"),AG86*L31,AG86*L32)),2)</f>
        <v>0</v>
      </c>
      <c r="BV86" s="10" t="s">
        <v>92</v>
      </c>
      <c r="BY86" s="119">
        <f t="shared" si="3"/>
        <v>0</v>
      </c>
      <c r="BZ86" s="119">
        <f t="shared" si="4"/>
        <v>0</v>
      </c>
      <c r="CA86" s="119">
        <f t="shared" si="13"/>
        <v>0</v>
      </c>
      <c r="CB86" s="119">
        <f t="shared" si="14"/>
        <v>0</v>
      </c>
      <c r="CC86" s="119">
        <f t="shared" si="15"/>
        <v>0</v>
      </c>
      <c r="CD86" s="119">
        <f t="shared" si="5"/>
        <v>0</v>
      </c>
      <c r="CE86" s="119">
        <f t="shared" si="6"/>
        <v>0</v>
      </c>
      <c r="CF86" s="119">
        <f t="shared" si="7"/>
        <v>0</v>
      </c>
      <c r="CG86" s="119">
        <f t="shared" si="8"/>
        <v>0</v>
      </c>
      <c r="CH86" s="119">
        <f t="shared" si="9"/>
        <v>0</v>
      </c>
      <c r="CI86" s="10">
        <f t="shared" si="10"/>
        <v>1</v>
      </c>
      <c r="CJ86" s="10">
        <f>IF(AT86="stavebná časť",1,IF(8893="investičná časť",2,3))</f>
        <v>1</v>
      </c>
      <c r="CK86" s="10">
        <f t="shared" si="11"/>
        <v>0</v>
      </c>
    </row>
    <row r="87" spans="2:89" s="32" customFormat="1" ht="19.5" customHeight="1">
      <c r="B87" s="33"/>
      <c r="C87" s="34"/>
      <c r="D87" s="120" t="s">
        <v>91</v>
      </c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34"/>
      <c r="AD87" s="34"/>
      <c r="AE87" s="34"/>
      <c r="AF87" s="34"/>
      <c r="AG87" s="114">
        <f>AG80*AS87</f>
        <v>0</v>
      </c>
      <c r="AH87" s="114"/>
      <c r="AI87" s="114"/>
      <c r="AJ87" s="114"/>
      <c r="AK87" s="114"/>
      <c r="AL87" s="114"/>
      <c r="AM87" s="114"/>
      <c r="AN87" s="115">
        <f t="shared" si="12"/>
        <v>0</v>
      </c>
      <c r="AO87" s="115"/>
      <c r="AP87" s="115"/>
      <c r="AQ87" s="35"/>
      <c r="AS87" s="124">
        <v>0</v>
      </c>
      <c r="AT87" s="125" t="s">
        <v>89</v>
      </c>
      <c r="AU87" s="125" t="s">
        <v>40</v>
      </c>
      <c r="AV87" s="126">
        <f>ROUND(IF(AU87="nulová",0,IF(OR(AU87="základná",AU87="zákl. prenesená"),AG87*L31,AG87*L32)),2)</f>
        <v>0</v>
      </c>
      <c r="BV87" s="10" t="s">
        <v>92</v>
      </c>
      <c r="BY87" s="119">
        <f t="shared" si="3"/>
        <v>0</v>
      </c>
      <c r="BZ87" s="119">
        <f t="shared" si="4"/>
        <v>0</v>
      </c>
      <c r="CA87" s="119">
        <f t="shared" si="13"/>
        <v>0</v>
      </c>
      <c r="CB87" s="119">
        <f t="shared" si="14"/>
        <v>0</v>
      </c>
      <c r="CC87" s="119">
        <f t="shared" si="15"/>
        <v>0</v>
      </c>
      <c r="CD87" s="119">
        <f t="shared" si="5"/>
        <v>0</v>
      </c>
      <c r="CE87" s="119">
        <f t="shared" si="6"/>
        <v>0</v>
      </c>
      <c r="CF87" s="119">
        <f t="shared" si="7"/>
        <v>0</v>
      </c>
      <c r="CG87" s="119">
        <f t="shared" si="8"/>
        <v>0</v>
      </c>
      <c r="CH87" s="119">
        <f t="shared" si="9"/>
        <v>0</v>
      </c>
      <c r="CI87" s="10">
        <f t="shared" si="10"/>
        <v>1</v>
      </c>
      <c r="CJ87" s="10">
        <f>IF(AT87="stavebná časť",1,IF(8894="investičná časť",2,3))</f>
        <v>1</v>
      </c>
      <c r="CK87" s="10">
        <f t="shared" si="11"/>
        <v>0</v>
      </c>
    </row>
    <row r="88" spans="2:43" s="32" customFormat="1" ht="10.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5"/>
    </row>
    <row r="89" spans="2:43" s="32" customFormat="1" ht="30" customHeight="1">
      <c r="B89" s="33"/>
      <c r="C89" s="127" t="s">
        <v>93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128">
        <f>ROUND(AG80+AG83,2)</f>
        <v>0</v>
      </c>
      <c r="AH89" s="128"/>
      <c r="AI89" s="128"/>
      <c r="AJ89" s="128"/>
      <c r="AK89" s="128"/>
      <c r="AL89" s="128"/>
      <c r="AM89" s="128"/>
      <c r="AN89" s="128">
        <f>AN80+AN83</f>
        <v>0</v>
      </c>
      <c r="AO89" s="128"/>
      <c r="AP89" s="128"/>
      <c r="AQ89" s="35"/>
    </row>
    <row r="90" spans="2:43" s="32" customFormat="1" ht="6.75" customHeight="1"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4"/>
    </row>
  </sheetData>
  <sheetProtection selectLockedCells="1" selectUnlockedCells="1"/>
  <mergeCells count="59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69:AP69"/>
    <mergeCell ref="L71:AO71"/>
    <mergeCell ref="AM73:AN73"/>
    <mergeCell ref="AM75:AP75"/>
    <mergeCell ref="AS75:AT77"/>
    <mergeCell ref="AM76:AP76"/>
    <mergeCell ref="C78:G78"/>
    <mergeCell ref="I78:AF78"/>
    <mergeCell ref="AG78:AM78"/>
    <mergeCell ref="AN78:AP78"/>
    <mergeCell ref="AG80:AM80"/>
    <mergeCell ref="AN80:AP80"/>
    <mergeCell ref="D81:H81"/>
    <mergeCell ref="J81:AF81"/>
    <mergeCell ref="AG81:AM81"/>
    <mergeCell ref="AN81:AP81"/>
    <mergeCell ref="AG83:AM83"/>
    <mergeCell ref="AN83:AP83"/>
    <mergeCell ref="AG84:AM84"/>
    <mergeCell ref="AN84:AP84"/>
    <mergeCell ref="D85:AB85"/>
    <mergeCell ref="AG85:AM85"/>
    <mergeCell ref="AN85:AP85"/>
    <mergeCell ref="D86:AB86"/>
    <mergeCell ref="AG86:AM86"/>
    <mergeCell ref="AN86:AP86"/>
    <mergeCell ref="D87:AB87"/>
    <mergeCell ref="AG87:AM87"/>
    <mergeCell ref="AN87:AP87"/>
    <mergeCell ref="AG89:AM89"/>
    <mergeCell ref="AN89:AP89"/>
  </mergeCells>
  <dataValidations count="2">
    <dataValidation type="list" allowBlank="1" showErrorMessage="1" error="Povolené sú hodnoty základná, znížená, nulová." sqref="AU84:AU88">
      <formula1>"základná,znížená,nulová"</formula1>
      <formula2>0</formula2>
    </dataValidation>
    <dataValidation type="list" allowBlank="1" showErrorMessage="1" error="Povolené sú hodnoty stavebná časť, technologická časť, investičná časť." sqref="AT84:AT88">
      <formula1>"stavebná časť,technologická časť,investičná časť"</formula1>
      <formula2>0</formula2>
    </dataValidation>
  </dataValidations>
  <hyperlinks>
    <hyperlink ref="K1" location="C2" display="1) Súhrnný list stavby"/>
    <hyperlink ref="W1" location="C87" display="2) Rekapitulácia objektov"/>
    <hyperlink ref="A81" location="'1a - ODVODNENIE'!C2" display="/"/>
  </hyperlinks>
  <printOptions/>
  <pageMargins left="0.5902777777777778" right="0.5902777777777778" top="0.5118055555555555" bottom="0.4722222222222222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7"/>
  <sheetViews>
    <sheetView showGridLines="0" tabSelected="1" workbookViewId="0" topLeftCell="A1">
      <pane ySplit="1" topLeftCell="A121" activePane="bottomLeft" state="frozen"/>
      <selection pane="topLeft" activeCell="A1" sqref="A1"/>
      <selection pane="bottomLeft" activeCell="F127" sqref="F127"/>
    </sheetView>
  </sheetViews>
  <sheetFormatPr defaultColWidth="8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32" max="65" width="9.33203125" style="0" customWidth="1"/>
    <col min="66" max="16384" width="9.33203125" style="0" customWidth="1"/>
  </cols>
  <sheetData>
    <row r="1" spans="1:66" ht="21.75" customHeight="1">
      <c r="A1" s="129"/>
      <c r="B1" s="2"/>
      <c r="C1" s="2"/>
      <c r="D1" s="3" t="s">
        <v>1</v>
      </c>
      <c r="E1" s="2"/>
      <c r="F1" s="4" t="s">
        <v>94</v>
      </c>
      <c r="G1" s="4"/>
      <c r="H1" s="130" t="s">
        <v>95</v>
      </c>
      <c r="I1" s="130"/>
      <c r="J1" s="130"/>
      <c r="K1" s="130"/>
      <c r="L1" s="4" t="s">
        <v>96</v>
      </c>
      <c r="M1" s="2"/>
      <c r="N1" s="2"/>
      <c r="O1" s="3" t="s">
        <v>97</v>
      </c>
      <c r="P1" s="2"/>
      <c r="Q1" s="2"/>
      <c r="R1" s="2"/>
      <c r="S1" s="4" t="s">
        <v>98</v>
      </c>
      <c r="T1" s="4"/>
      <c r="U1" s="129"/>
      <c r="V1" s="1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3:46" ht="36.75" customHeight="1">
      <c r="C2" s="8" t="s">
        <v>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S2" s="9" t="s">
        <v>7</v>
      </c>
      <c r="T2" s="9"/>
      <c r="U2" s="9"/>
      <c r="V2" s="9"/>
      <c r="W2" s="9"/>
      <c r="X2" s="9"/>
      <c r="Y2" s="9"/>
      <c r="Z2" s="9"/>
      <c r="AA2" s="9"/>
      <c r="AB2" s="9"/>
      <c r="AC2" s="9"/>
      <c r="AT2" s="10" t="s">
        <v>84</v>
      </c>
    </row>
    <row r="3" spans="2:46" ht="6.7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AT3" s="10" t="s">
        <v>75</v>
      </c>
    </row>
    <row r="4" spans="2:46" ht="36.75" customHeight="1">
      <c r="B4" s="14"/>
      <c r="C4" s="15" t="s">
        <v>99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6"/>
      <c r="T4" s="17" t="s">
        <v>11</v>
      </c>
      <c r="AT4" s="10" t="s">
        <v>5</v>
      </c>
    </row>
    <row r="5" spans="2:18" ht="6.75" customHeight="1">
      <c r="B5" s="14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6"/>
    </row>
    <row r="6" spans="2:18" ht="24.75" customHeight="1">
      <c r="B6" s="14"/>
      <c r="C6" s="19"/>
      <c r="D6" s="25" t="s">
        <v>17</v>
      </c>
      <c r="E6" s="19"/>
      <c r="F6" s="131">
        <f>'Rekapitulácia stavby'!K6</f>
        <v>0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9"/>
      <c r="R6" s="16"/>
    </row>
    <row r="7" spans="2:18" s="32" customFormat="1" ht="32.25" customHeight="1">
      <c r="B7" s="33"/>
      <c r="C7" s="34"/>
      <c r="D7" s="23" t="s">
        <v>100</v>
      </c>
      <c r="E7" s="34"/>
      <c r="F7" s="24" t="s">
        <v>101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34"/>
      <c r="R7" s="35"/>
    </row>
    <row r="8" spans="2:18" s="32" customFormat="1" ht="14.25" customHeight="1">
      <c r="B8" s="33"/>
      <c r="C8" s="34"/>
      <c r="D8" s="25" t="s">
        <v>19</v>
      </c>
      <c r="E8" s="34"/>
      <c r="F8" s="21"/>
      <c r="G8" s="34"/>
      <c r="H8" s="34"/>
      <c r="I8" s="34"/>
      <c r="J8" s="34"/>
      <c r="K8" s="34"/>
      <c r="L8" s="34"/>
      <c r="M8" s="25" t="s">
        <v>20</v>
      </c>
      <c r="N8" s="34"/>
      <c r="O8" s="21"/>
      <c r="P8" s="34"/>
      <c r="Q8" s="34"/>
      <c r="R8" s="35"/>
    </row>
    <row r="9" spans="2:18" s="32" customFormat="1" ht="14.25" customHeight="1">
      <c r="B9" s="33"/>
      <c r="C9" s="34"/>
      <c r="D9" s="25" t="s">
        <v>21</v>
      </c>
      <c r="E9" s="34"/>
      <c r="F9" s="21" t="s">
        <v>22</v>
      </c>
      <c r="G9" s="34"/>
      <c r="H9" s="34"/>
      <c r="I9" s="34"/>
      <c r="J9" s="34"/>
      <c r="K9" s="34"/>
      <c r="L9" s="34"/>
      <c r="M9" s="25" t="s">
        <v>23</v>
      </c>
      <c r="N9" s="34"/>
      <c r="O9" s="132">
        <f>'Rekapitulácia stavby'!AN8</f>
        <v>43642</v>
      </c>
      <c r="P9" s="132"/>
      <c r="Q9" s="34"/>
      <c r="R9" s="35"/>
    </row>
    <row r="10" spans="2:18" s="32" customFormat="1" ht="10.5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32" customFormat="1" ht="14.25" customHeight="1">
      <c r="B11" s="33"/>
      <c r="C11" s="34"/>
      <c r="D11" s="25" t="s">
        <v>24</v>
      </c>
      <c r="E11" s="34"/>
      <c r="F11" s="34"/>
      <c r="G11" s="34"/>
      <c r="H11" s="34"/>
      <c r="I11" s="34"/>
      <c r="J11" s="34"/>
      <c r="K11" s="34"/>
      <c r="L11" s="34"/>
      <c r="M11" s="25" t="s">
        <v>25</v>
      </c>
      <c r="N11" s="34"/>
      <c r="O11" s="21"/>
      <c r="P11" s="21"/>
      <c r="Q11" s="34"/>
      <c r="R11" s="35"/>
    </row>
    <row r="12" spans="2:18" s="32" customFormat="1" ht="18" customHeight="1">
      <c r="B12" s="33"/>
      <c r="C12" s="34"/>
      <c r="D12" s="34"/>
      <c r="E12" s="21" t="s">
        <v>26</v>
      </c>
      <c r="F12" s="34"/>
      <c r="G12" s="34"/>
      <c r="H12" s="34"/>
      <c r="I12" s="34"/>
      <c r="J12" s="34"/>
      <c r="K12" s="34"/>
      <c r="L12" s="34"/>
      <c r="M12" s="25" t="s">
        <v>27</v>
      </c>
      <c r="N12" s="34"/>
      <c r="O12" s="21"/>
      <c r="P12" s="21"/>
      <c r="Q12" s="34"/>
      <c r="R12" s="35"/>
    </row>
    <row r="13" spans="2:18" s="32" customFormat="1" ht="6.7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32" customFormat="1" ht="14.25" customHeight="1">
      <c r="B14" s="33"/>
      <c r="C14" s="34"/>
      <c r="D14" s="25" t="s">
        <v>28</v>
      </c>
      <c r="E14" s="34"/>
      <c r="F14" s="34"/>
      <c r="G14" s="34"/>
      <c r="H14" s="34"/>
      <c r="I14" s="34"/>
      <c r="J14" s="34"/>
      <c r="K14" s="34"/>
      <c r="L14" s="34"/>
      <c r="M14" s="25" t="s">
        <v>25</v>
      </c>
      <c r="N14" s="34"/>
      <c r="O14" s="133">
        <f>IF('Rekapitulácia stavby'!AN13="","",'Rekapitulácia stavby'!AN13)</f>
        <v>0</v>
      </c>
      <c r="P14" s="133"/>
      <c r="Q14" s="34"/>
      <c r="R14" s="35"/>
    </row>
    <row r="15" spans="2:18" s="32" customFormat="1" ht="18" customHeight="1">
      <c r="B15" s="33"/>
      <c r="C15" s="34"/>
      <c r="D15" s="34"/>
      <c r="E15" s="133">
        <f>IF('Rekapitulácia stavby'!E14="","",'Rekapitulácia stavby'!E14)</f>
        <v>0</v>
      </c>
      <c r="F15" s="133"/>
      <c r="G15" s="133"/>
      <c r="H15" s="133"/>
      <c r="I15" s="133"/>
      <c r="J15" s="133"/>
      <c r="K15" s="133"/>
      <c r="L15" s="133"/>
      <c r="M15" s="25" t="s">
        <v>27</v>
      </c>
      <c r="N15" s="34"/>
      <c r="O15" s="133">
        <f>IF('Rekapitulácia stavby'!AN14="","",'Rekapitulácia stavby'!AN14)</f>
        <v>0</v>
      </c>
      <c r="P15" s="133"/>
      <c r="Q15" s="34"/>
      <c r="R15" s="35"/>
    </row>
    <row r="16" spans="2:18" s="32" customFormat="1" ht="6.7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32" customFormat="1" ht="14.25" customHeight="1">
      <c r="B17" s="33"/>
      <c r="C17" s="34"/>
      <c r="D17" s="25" t="s">
        <v>30</v>
      </c>
      <c r="E17" s="34"/>
      <c r="F17" s="34"/>
      <c r="G17" s="34"/>
      <c r="H17" s="34"/>
      <c r="I17" s="34"/>
      <c r="J17" s="34"/>
      <c r="K17" s="34"/>
      <c r="L17" s="34"/>
      <c r="M17" s="25" t="s">
        <v>25</v>
      </c>
      <c r="N17" s="34"/>
      <c r="O17" s="21"/>
      <c r="P17" s="21"/>
      <c r="Q17" s="34"/>
      <c r="R17" s="35"/>
    </row>
    <row r="18" spans="2:18" s="32" customFormat="1" ht="18" customHeight="1">
      <c r="B18" s="33"/>
      <c r="C18" s="34"/>
      <c r="D18" s="34"/>
      <c r="E18" s="21" t="s">
        <v>31</v>
      </c>
      <c r="F18" s="34"/>
      <c r="G18" s="34"/>
      <c r="H18" s="34"/>
      <c r="I18" s="34"/>
      <c r="J18" s="34"/>
      <c r="K18" s="34"/>
      <c r="L18" s="34"/>
      <c r="M18" s="25" t="s">
        <v>27</v>
      </c>
      <c r="N18" s="34"/>
      <c r="O18" s="21"/>
      <c r="P18" s="21"/>
      <c r="Q18" s="34"/>
      <c r="R18" s="35"/>
    </row>
    <row r="19" spans="2:18" s="32" customFormat="1" ht="6.7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32" customFormat="1" ht="14.25" customHeight="1">
      <c r="B20" s="33"/>
      <c r="C20" s="34"/>
      <c r="D20" s="25" t="s">
        <v>33</v>
      </c>
      <c r="E20" s="34"/>
      <c r="F20" s="34"/>
      <c r="G20" s="34"/>
      <c r="H20" s="34"/>
      <c r="I20" s="34"/>
      <c r="J20" s="34"/>
      <c r="K20" s="34"/>
      <c r="L20" s="34"/>
      <c r="M20" s="25" t="s">
        <v>25</v>
      </c>
      <c r="N20" s="34"/>
      <c r="O20" s="21"/>
      <c r="P20" s="21"/>
      <c r="Q20" s="34"/>
      <c r="R20" s="35"/>
    </row>
    <row r="21" spans="2:18" s="32" customFormat="1" ht="18" customHeight="1">
      <c r="B21" s="33"/>
      <c r="C21" s="34"/>
      <c r="D21" s="34"/>
      <c r="E21" s="21" t="s">
        <v>34</v>
      </c>
      <c r="F21" s="34"/>
      <c r="G21" s="34"/>
      <c r="H21" s="34"/>
      <c r="I21" s="34"/>
      <c r="J21" s="34"/>
      <c r="K21" s="34"/>
      <c r="L21" s="34"/>
      <c r="M21" s="25" t="s">
        <v>27</v>
      </c>
      <c r="N21" s="34"/>
      <c r="O21" s="21"/>
      <c r="P21" s="21"/>
      <c r="Q21" s="34"/>
      <c r="R21" s="35"/>
    </row>
    <row r="22" spans="2:18" s="32" customFormat="1" ht="6.7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32" customFormat="1" ht="14.25" customHeight="1">
      <c r="B23" s="33"/>
      <c r="C23" s="34"/>
      <c r="D23" s="25" t="s">
        <v>35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32" customFormat="1" ht="16.5" customHeight="1">
      <c r="B24" s="33"/>
      <c r="C24" s="34"/>
      <c r="D24" s="34"/>
      <c r="E24" s="28"/>
      <c r="F24" s="28"/>
      <c r="G24" s="28"/>
      <c r="H24" s="28"/>
      <c r="I24" s="28"/>
      <c r="J24" s="28"/>
      <c r="K24" s="28"/>
      <c r="L24" s="28"/>
      <c r="M24" s="34"/>
      <c r="N24" s="34"/>
      <c r="O24" s="34"/>
      <c r="P24" s="34"/>
      <c r="Q24" s="34"/>
      <c r="R24" s="35"/>
    </row>
    <row r="25" spans="2:18" s="32" customFormat="1" ht="6.7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32" customFormat="1" ht="6.75" customHeight="1">
      <c r="B26" s="33"/>
      <c r="C26" s="3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34"/>
      <c r="R26" s="35"/>
    </row>
    <row r="27" spans="2:18" s="32" customFormat="1" ht="14.25" customHeight="1">
      <c r="B27" s="33"/>
      <c r="C27" s="34"/>
      <c r="D27" s="134" t="s">
        <v>102</v>
      </c>
      <c r="E27" s="34"/>
      <c r="F27" s="34"/>
      <c r="G27" s="34"/>
      <c r="H27" s="34"/>
      <c r="I27" s="34"/>
      <c r="J27" s="34"/>
      <c r="K27" s="34"/>
      <c r="L27" s="34"/>
      <c r="M27" s="31">
        <f>N82</f>
        <v>0</v>
      </c>
      <c r="N27" s="31"/>
      <c r="O27" s="31"/>
      <c r="P27" s="31"/>
      <c r="Q27" s="34"/>
      <c r="R27" s="35"/>
    </row>
    <row r="28" spans="2:18" s="32" customFormat="1" ht="14.25" customHeight="1">
      <c r="B28" s="33"/>
      <c r="C28" s="34"/>
      <c r="D28" s="30" t="s">
        <v>88</v>
      </c>
      <c r="E28" s="34"/>
      <c r="F28" s="34"/>
      <c r="G28" s="34"/>
      <c r="H28" s="34"/>
      <c r="I28" s="34"/>
      <c r="J28" s="34"/>
      <c r="K28" s="34"/>
      <c r="L28" s="34"/>
      <c r="M28" s="31">
        <f>N92</f>
        <v>0</v>
      </c>
      <c r="N28" s="31"/>
      <c r="O28" s="31"/>
      <c r="P28" s="31"/>
      <c r="Q28" s="34"/>
      <c r="R28" s="35"/>
    </row>
    <row r="29" spans="2:18" s="32" customFormat="1" ht="6.7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32" customFormat="1" ht="24.75" customHeight="1">
      <c r="B30" s="33"/>
      <c r="C30" s="34"/>
      <c r="D30" s="135" t="s">
        <v>38</v>
      </c>
      <c r="E30" s="34"/>
      <c r="F30" s="34"/>
      <c r="G30" s="34"/>
      <c r="H30" s="34"/>
      <c r="I30" s="34"/>
      <c r="J30" s="34"/>
      <c r="K30" s="34"/>
      <c r="L30" s="34"/>
      <c r="M30" s="136">
        <f>ROUND(M27+M28,2)</f>
        <v>0</v>
      </c>
      <c r="N30" s="136"/>
      <c r="O30" s="136"/>
      <c r="P30" s="136"/>
      <c r="Q30" s="34"/>
      <c r="R30" s="35"/>
    </row>
    <row r="31" spans="2:18" s="32" customFormat="1" ht="6.75" customHeight="1">
      <c r="B31" s="33"/>
      <c r="C31" s="3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34"/>
      <c r="R31" s="35"/>
    </row>
    <row r="32" spans="2:18" s="32" customFormat="1" ht="14.25" customHeight="1">
      <c r="B32" s="33"/>
      <c r="C32" s="34"/>
      <c r="D32" s="42" t="s">
        <v>39</v>
      </c>
      <c r="E32" s="42" t="s">
        <v>40</v>
      </c>
      <c r="F32" s="43">
        <v>0.2</v>
      </c>
      <c r="G32" s="137" t="s">
        <v>41</v>
      </c>
      <c r="H32" s="138"/>
      <c r="I32" s="138"/>
      <c r="J32" s="138"/>
      <c r="K32" s="34"/>
      <c r="L32" s="34"/>
      <c r="M32" s="138"/>
      <c r="N32" s="138"/>
      <c r="O32" s="138"/>
      <c r="P32" s="138"/>
      <c r="Q32" s="34"/>
      <c r="R32" s="35"/>
    </row>
    <row r="33" spans="2:18" s="32" customFormat="1" ht="14.25" customHeight="1">
      <c r="B33" s="33"/>
      <c r="C33" s="34"/>
      <c r="D33" s="34"/>
      <c r="E33" s="42" t="s">
        <v>42</v>
      </c>
      <c r="F33" s="43">
        <v>0.2</v>
      </c>
      <c r="G33" s="137" t="s">
        <v>41</v>
      </c>
      <c r="H33" s="138"/>
      <c r="I33" s="138"/>
      <c r="J33" s="138"/>
      <c r="K33" s="34"/>
      <c r="L33" s="34"/>
      <c r="M33" s="138"/>
      <c r="N33" s="138"/>
      <c r="O33" s="138"/>
      <c r="P33" s="138"/>
      <c r="Q33" s="34"/>
      <c r="R33" s="35"/>
    </row>
    <row r="34" spans="2:18" s="32" customFormat="1" ht="14.25" customHeight="1" hidden="1">
      <c r="B34" s="33"/>
      <c r="C34" s="34"/>
      <c r="D34" s="34"/>
      <c r="E34" s="42" t="s">
        <v>43</v>
      </c>
      <c r="F34" s="43">
        <v>0.2</v>
      </c>
      <c r="G34" s="137" t="s">
        <v>41</v>
      </c>
      <c r="H34" s="138" t="e">
        <f>ROUND((((SUM(BG92:BG99)+SUM(BG117:BG146))+SUM(#REF!))),2)</f>
        <v>#REF!</v>
      </c>
      <c r="I34" s="138"/>
      <c r="J34" s="138"/>
      <c r="K34" s="34"/>
      <c r="L34" s="34"/>
      <c r="M34" s="138">
        <v>0</v>
      </c>
      <c r="N34" s="138"/>
      <c r="O34" s="138"/>
      <c r="P34" s="138"/>
      <c r="Q34" s="34"/>
      <c r="R34" s="35"/>
    </row>
    <row r="35" spans="2:18" s="32" customFormat="1" ht="14.25" customHeight="1" hidden="1">
      <c r="B35" s="33"/>
      <c r="C35" s="34"/>
      <c r="D35" s="34"/>
      <c r="E35" s="42" t="s">
        <v>44</v>
      </c>
      <c r="F35" s="43">
        <v>0.2</v>
      </c>
      <c r="G35" s="137" t="s">
        <v>41</v>
      </c>
      <c r="H35" s="138" t="e">
        <f>ROUND((((SUM(BH92:BH99)+SUM(BH117:BH146))+SUM(#REF!))),2)</f>
        <v>#REF!</v>
      </c>
      <c r="I35" s="138"/>
      <c r="J35" s="138"/>
      <c r="K35" s="34"/>
      <c r="L35" s="34"/>
      <c r="M35" s="138">
        <v>0</v>
      </c>
      <c r="N35" s="138"/>
      <c r="O35" s="138"/>
      <c r="P35" s="138"/>
      <c r="Q35" s="34"/>
      <c r="R35" s="35"/>
    </row>
    <row r="36" spans="2:18" s="32" customFormat="1" ht="14.25" customHeight="1" hidden="1">
      <c r="B36" s="33"/>
      <c r="C36" s="34"/>
      <c r="D36" s="34"/>
      <c r="E36" s="42" t="s">
        <v>45</v>
      </c>
      <c r="F36" s="43">
        <v>0</v>
      </c>
      <c r="G36" s="137" t="s">
        <v>41</v>
      </c>
      <c r="H36" s="138" t="e">
        <f>ROUND((((SUM(BI92:BI99)+SUM(BI117:BI146))+SUM(#REF!))),2)</f>
        <v>#REF!</v>
      </c>
      <c r="I36" s="138"/>
      <c r="J36" s="138"/>
      <c r="K36" s="34"/>
      <c r="L36" s="34"/>
      <c r="M36" s="138">
        <v>0</v>
      </c>
      <c r="N36" s="138"/>
      <c r="O36" s="138"/>
      <c r="P36" s="138"/>
      <c r="Q36" s="34"/>
      <c r="R36" s="35"/>
    </row>
    <row r="37" spans="2:18" s="32" customFormat="1" ht="6.7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32" customFormat="1" ht="24.75" customHeight="1">
      <c r="B38" s="33"/>
      <c r="C38" s="47"/>
      <c r="D38" s="48" t="s">
        <v>46</v>
      </c>
      <c r="E38" s="49"/>
      <c r="F38" s="49"/>
      <c r="G38" s="139" t="s">
        <v>47</v>
      </c>
      <c r="H38" s="50" t="s">
        <v>48</v>
      </c>
      <c r="I38" s="49"/>
      <c r="J38" s="49"/>
      <c r="K38" s="49"/>
      <c r="L38" s="52">
        <f>SUM(M30:M36)</f>
        <v>0</v>
      </c>
      <c r="M38" s="52"/>
      <c r="N38" s="52"/>
      <c r="O38" s="52"/>
      <c r="P38" s="52"/>
      <c r="Q38" s="47"/>
      <c r="R38" s="35"/>
    </row>
    <row r="39" spans="2:18" s="32" customFormat="1" ht="14.2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ht="12">
      <c r="B40" s="14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6"/>
    </row>
    <row r="41" spans="2:18" ht="12"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6"/>
    </row>
    <row r="42" spans="2:18" ht="12"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6"/>
    </row>
    <row r="43" spans="2:18" ht="12">
      <c r="B43" s="14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6"/>
    </row>
    <row r="44" spans="2:18" s="32" customFormat="1" ht="14.25">
      <c r="B44" s="33"/>
      <c r="C44" s="34"/>
      <c r="D44" s="53" t="s">
        <v>49</v>
      </c>
      <c r="E44" s="54"/>
      <c r="F44" s="54"/>
      <c r="G44" s="54"/>
      <c r="H44" s="55"/>
      <c r="I44" s="34"/>
      <c r="J44" s="53" t="s">
        <v>50</v>
      </c>
      <c r="K44" s="54"/>
      <c r="L44" s="54"/>
      <c r="M44" s="54"/>
      <c r="N44" s="54"/>
      <c r="O44" s="54"/>
      <c r="P44" s="55"/>
      <c r="Q44" s="34"/>
      <c r="R44" s="35"/>
    </row>
    <row r="45" spans="2:18" ht="12">
      <c r="B45" s="14"/>
      <c r="C45" s="19"/>
      <c r="D45" s="56"/>
      <c r="E45" s="19"/>
      <c r="F45" s="19"/>
      <c r="G45" s="19"/>
      <c r="H45" s="57"/>
      <c r="I45" s="19"/>
      <c r="J45" s="56"/>
      <c r="K45" s="19"/>
      <c r="L45" s="19"/>
      <c r="M45" s="19"/>
      <c r="N45" s="19"/>
      <c r="O45" s="19"/>
      <c r="P45" s="57"/>
      <c r="Q45" s="19"/>
      <c r="R45" s="16"/>
    </row>
    <row r="46" spans="2:18" ht="12">
      <c r="B46" s="14"/>
      <c r="C46" s="19"/>
      <c r="D46" s="56"/>
      <c r="E46" s="19"/>
      <c r="F46" s="19"/>
      <c r="G46" s="19"/>
      <c r="H46" s="57"/>
      <c r="I46" s="19"/>
      <c r="J46" s="56"/>
      <c r="K46" s="19"/>
      <c r="L46" s="19"/>
      <c r="M46" s="19"/>
      <c r="N46" s="19"/>
      <c r="O46" s="19"/>
      <c r="P46" s="57"/>
      <c r="Q46" s="19"/>
      <c r="R46" s="16"/>
    </row>
    <row r="47" spans="2:18" ht="12">
      <c r="B47" s="14"/>
      <c r="C47" s="19"/>
      <c r="D47" s="56"/>
      <c r="E47" s="19"/>
      <c r="F47" s="19"/>
      <c r="G47" s="19"/>
      <c r="H47" s="57"/>
      <c r="I47" s="19"/>
      <c r="J47" s="56"/>
      <c r="K47" s="19"/>
      <c r="L47" s="19"/>
      <c r="M47" s="19"/>
      <c r="N47" s="19"/>
      <c r="O47" s="19"/>
      <c r="P47" s="57"/>
      <c r="Q47" s="19"/>
      <c r="R47" s="16"/>
    </row>
    <row r="48" spans="2:18" ht="12">
      <c r="B48" s="14"/>
      <c r="C48" s="19"/>
      <c r="D48" s="56"/>
      <c r="E48" s="19"/>
      <c r="F48" s="19"/>
      <c r="G48" s="19"/>
      <c r="H48" s="57"/>
      <c r="I48" s="19"/>
      <c r="J48" s="56"/>
      <c r="K48" s="19"/>
      <c r="L48" s="19"/>
      <c r="M48" s="19"/>
      <c r="N48" s="19"/>
      <c r="O48" s="19"/>
      <c r="P48" s="57"/>
      <c r="Q48" s="19"/>
      <c r="R48" s="16"/>
    </row>
    <row r="49" spans="2:18" ht="12">
      <c r="B49" s="14"/>
      <c r="C49" s="19"/>
      <c r="D49" s="56"/>
      <c r="E49" s="19"/>
      <c r="F49" s="19"/>
      <c r="G49" s="19"/>
      <c r="H49" s="57"/>
      <c r="I49" s="19"/>
      <c r="J49" s="56"/>
      <c r="K49" s="19"/>
      <c r="L49" s="19"/>
      <c r="M49" s="19"/>
      <c r="N49" s="19"/>
      <c r="O49" s="19"/>
      <c r="P49" s="57"/>
      <c r="Q49" s="19"/>
      <c r="R49" s="16"/>
    </row>
    <row r="50" spans="2:18" ht="12">
      <c r="B50" s="14"/>
      <c r="C50" s="19"/>
      <c r="D50" s="56"/>
      <c r="E50" s="19"/>
      <c r="F50" s="19"/>
      <c r="G50" s="19"/>
      <c r="H50" s="57"/>
      <c r="I50" s="19"/>
      <c r="J50" s="56"/>
      <c r="K50" s="19"/>
      <c r="L50" s="19"/>
      <c r="M50" s="19"/>
      <c r="N50" s="19"/>
      <c r="O50" s="19"/>
      <c r="P50" s="57"/>
      <c r="Q50" s="19"/>
      <c r="R50" s="16"/>
    </row>
    <row r="51" spans="2:18" ht="12">
      <c r="B51" s="14"/>
      <c r="C51" s="19"/>
      <c r="D51" s="56"/>
      <c r="E51" s="19"/>
      <c r="F51" s="19"/>
      <c r="G51" s="19"/>
      <c r="H51" s="57"/>
      <c r="I51" s="19"/>
      <c r="J51" s="56"/>
      <c r="K51" s="19"/>
      <c r="L51" s="19"/>
      <c r="M51" s="19"/>
      <c r="N51" s="19"/>
      <c r="O51" s="19"/>
      <c r="P51" s="57"/>
      <c r="Q51" s="19"/>
      <c r="R51" s="16"/>
    </row>
    <row r="52" spans="2:18" ht="12">
      <c r="B52" s="14"/>
      <c r="C52" s="19"/>
      <c r="D52" s="56"/>
      <c r="E52" s="19"/>
      <c r="F52" s="19"/>
      <c r="G52" s="19"/>
      <c r="H52" s="57"/>
      <c r="I52" s="19"/>
      <c r="J52" s="56"/>
      <c r="K52" s="19"/>
      <c r="L52" s="19"/>
      <c r="M52" s="19"/>
      <c r="N52" s="19"/>
      <c r="O52" s="19"/>
      <c r="P52" s="57"/>
      <c r="Q52" s="19"/>
      <c r="R52" s="16"/>
    </row>
    <row r="53" spans="2:18" s="32" customFormat="1" ht="14.25">
      <c r="B53" s="33"/>
      <c r="C53" s="34"/>
      <c r="D53" s="58" t="s">
        <v>51</v>
      </c>
      <c r="E53" s="59"/>
      <c r="F53" s="59"/>
      <c r="G53" s="60" t="s">
        <v>52</v>
      </c>
      <c r="H53" s="61"/>
      <c r="I53" s="34"/>
      <c r="J53" s="58" t="s">
        <v>51</v>
      </c>
      <c r="K53" s="59"/>
      <c r="L53" s="59"/>
      <c r="M53" s="59"/>
      <c r="N53" s="60" t="s">
        <v>52</v>
      </c>
      <c r="O53" s="59"/>
      <c r="P53" s="61"/>
      <c r="Q53" s="34"/>
      <c r="R53" s="35"/>
    </row>
    <row r="54" spans="2:18" ht="12">
      <c r="B54" s="14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6"/>
    </row>
    <row r="55" spans="2:18" s="32" customFormat="1" ht="14.25">
      <c r="B55" s="33"/>
      <c r="C55" s="34"/>
      <c r="D55" s="53" t="s">
        <v>53</v>
      </c>
      <c r="E55" s="54"/>
      <c r="F55" s="54"/>
      <c r="G55" s="54"/>
      <c r="H55" s="55"/>
      <c r="I55" s="34"/>
      <c r="J55" s="53" t="s">
        <v>54</v>
      </c>
      <c r="K55" s="54"/>
      <c r="L55" s="54"/>
      <c r="M55" s="54"/>
      <c r="N55" s="54"/>
      <c r="O55" s="54"/>
      <c r="P55" s="55"/>
      <c r="Q55" s="34"/>
      <c r="R55" s="35"/>
    </row>
    <row r="56" spans="2:18" ht="12">
      <c r="B56" s="14"/>
      <c r="C56" s="19"/>
      <c r="D56" s="56"/>
      <c r="E56" s="19"/>
      <c r="F56" s="19"/>
      <c r="G56" s="19"/>
      <c r="H56" s="57"/>
      <c r="I56" s="19"/>
      <c r="J56" s="56"/>
      <c r="K56" s="19"/>
      <c r="L56" s="19"/>
      <c r="M56" s="19"/>
      <c r="N56" s="19"/>
      <c r="O56" s="19"/>
      <c r="P56" s="57"/>
      <c r="Q56" s="19"/>
      <c r="R56" s="16"/>
    </row>
    <row r="57" spans="2:18" ht="12">
      <c r="B57" s="14"/>
      <c r="C57" s="19"/>
      <c r="D57" s="56"/>
      <c r="E57" s="19"/>
      <c r="F57" s="19"/>
      <c r="G57" s="19"/>
      <c r="H57" s="57"/>
      <c r="I57" s="19"/>
      <c r="J57" s="56"/>
      <c r="K57" s="19"/>
      <c r="L57" s="19"/>
      <c r="M57" s="19"/>
      <c r="N57" s="19"/>
      <c r="O57" s="19"/>
      <c r="P57" s="57"/>
      <c r="Q57" s="19"/>
      <c r="R57" s="16"/>
    </row>
    <row r="58" spans="2:18" ht="12">
      <c r="B58" s="14"/>
      <c r="C58" s="19"/>
      <c r="D58" s="56"/>
      <c r="E58" s="19"/>
      <c r="F58" s="19"/>
      <c r="G58" s="19"/>
      <c r="H58" s="57"/>
      <c r="I58" s="19"/>
      <c r="J58" s="56"/>
      <c r="K58" s="19"/>
      <c r="L58" s="19"/>
      <c r="M58" s="19"/>
      <c r="N58" s="19"/>
      <c r="O58" s="19"/>
      <c r="P58" s="57"/>
      <c r="Q58" s="19"/>
      <c r="R58" s="16"/>
    </row>
    <row r="59" spans="2:18" ht="12">
      <c r="B59" s="14"/>
      <c r="C59" s="19"/>
      <c r="D59" s="56"/>
      <c r="E59" s="19"/>
      <c r="F59" s="19"/>
      <c r="G59" s="19"/>
      <c r="H59" s="57"/>
      <c r="I59" s="19"/>
      <c r="J59" s="56"/>
      <c r="K59" s="19"/>
      <c r="L59" s="19"/>
      <c r="M59" s="19"/>
      <c r="N59" s="19"/>
      <c r="O59" s="19"/>
      <c r="P59" s="57"/>
      <c r="Q59" s="19"/>
      <c r="R59" s="16"/>
    </row>
    <row r="60" spans="2:18" ht="12">
      <c r="B60" s="14"/>
      <c r="C60" s="19"/>
      <c r="D60" s="56"/>
      <c r="E60" s="19"/>
      <c r="F60" s="19"/>
      <c r="G60" s="19"/>
      <c r="H60" s="57"/>
      <c r="I60" s="19"/>
      <c r="J60" s="56"/>
      <c r="K60" s="19"/>
      <c r="L60" s="19"/>
      <c r="M60" s="19"/>
      <c r="N60" s="19"/>
      <c r="O60" s="19"/>
      <c r="P60" s="57"/>
      <c r="Q60" s="19"/>
      <c r="R60" s="16"/>
    </row>
    <row r="61" spans="2:18" ht="12">
      <c r="B61" s="14"/>
      <c r="C61" s="19"/>
      <c r="D61" s="56"/>
      <c r="E61" s="19"/>
      <c r="F61" s="19"/>
      <c r="G61" s="19"/>
      <c r="H61" s="57"/>
      <c r="I61" s="19"/>
      <c r="J61" s="56"/>
      <c r="K61" s="19"/>
      <c r="L61" s="19"/>
      <c r="M61" s="19"/>
      <c r="N61" s="19"/>
      <c r="O61" s="19"/>
      <c r="P61" s="57"/>
      <c r="Q61" s="19"/>
      <c r="R61" s="16"/>
    </row>
    <row r="62" spans="2:18" ht="12">
      <c r="B62" s="14"/>
      <c r="C62" s="19"/>
      <c r="D62" s="56"/>
      <c r="E62" s="19"/>
      <c r="F62" s="19"/>
      <c r="G62" s="19"/>
      <c r="H62" s="57"/>
      <c r="I62" s="19"/>
      <c r="J62" s="56"/>
      <c r="K62" s="19"/>
      <c r="L62" s="19"/>
      <c r="M62" s="19"/>
      <c r="N62" s="19"/>
      <c r="O62" s="19"/>
      <c r="P62" s="57"/>
      <c r="Q62" s="19"/>
      <c r="R62" s="16"/>
    </row>
    <row r="63" spans="2:18" ht="12">
      <c r="B63" s="14"/>
      <c r="C63" s="19"/>
      <c r="D63" s="56"/>
      <c r="E63" s="19"/>
      <c r="F63" s="19"/>
      <c r="G63" s="19"/>
      <c r="H63" s="57"/>
      <c r="I63" s="19"/>
      <c r="J63" s="56"/>
      <c r="K63" s="19"/>
      <c r="L63" s="19"/>
      <c r="M63" s="19"/>
      <c r="N63" s="19"/>
      <c r="O63" s="19"/>
      <c r="P63" s="57"/>
      <c r="Q63" s="19"/>
      <c r="R63" s="16"/>
    </row>
    <row r="64" spans="2:18" s="32" customFormat="1" ht="14.25">
      <c r="B64" s="33"/>
      <c r="C64" s="34"/>
      <c r="D64" s="58" t="s">
        <v>51</v>
      </c>
      <c r="E64" s="59"/>
      <c r="F64" s="59"/>
      <c r="G64" s="60" t="s">
        <v>52</v>
      </c>
      <c r="H64" s="61"/>
      <c r="I64" s="34"/>
      <c r="J64" s="58" t="s">
        <v>51</v>
      </c>
      <c r="K64" s="59"/>
      <c r="L64" s="59"/>
      <c r="M64" s="59"/>
      <c r="N64" s="60" t="s">
        <v>52</v>
      </c>
      <c r="O64" s="59"/>
      <c r="P64" s="61"/>
      <c r="Q64" s="34"/>
      <c r="R64" s="35"/>
    </row>
    <row r="65" spans="2:18" s="32" customFormat="1" ht="14.25" customHeight="1"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9" spans="2:18" s="32" customFormat="1" ht="6.75" customHeight="1"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7"/>
    </row>
    <row r="70" spans="2:18" s="32" customFormat="1" ht="36.75" customHeight="1">
      <c r="B70" s="33"/>
      <c r="C70" s="15" t="s">
        <v>103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35"/>
    </row>
    <row r="71" spans="2:18" s="32" customFormat="1" ht="6.7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2" spans="2:18" s="32" customFormat="1" ht="30" customHeight="1">
      <c r="B72" s="33"/>
      <c r="C72" s="25" t="s">
        <v>17</v>
      </c>
      <c r="D72" s="34"/>
      <c r="E72" s="34"/>
      <c r="F72" s="131">
        <f aca="true" t="shared" si="0" ref="F72:F73">F6</f>
        <v>0</v>
      </c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34"/>
      <c r="R72" s="35"/>
    </row>
    <row r="73" spans="2:18" s="32" customFormat="1" ht="36.75" customHeight="1">
      <c r="B73" s="33"/>
      <c r="C73" s="74" t="s">
        <v>100</v>
      </c>
      <c r="D73" s="34"/>
      <c r="E73" s="34"/>
      <c r="F73" s="76">
        <f t="shared" si="0"/>
        <v>0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34"/>
      <c r="R73" s="35"/>
    </row>
    <row r="74" spans="2:18" s="32" customFormat="1" ht="6.7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</row>
    <row r="75" spans="2:18" s="32" customFormat="1" ht="18" customHeight="1">
      <c r="B75" s="33"/>
      <c r="C75" s="25" t="s">
        <v>21</v>
      </c>
      <c r="D75" s="34"/>
      <c r="E75" s="34"/>
      <c r="F75" s="21">
        <f>F9</f>
        <v>0</v>
      </c>
      <c r="G75" s="34"/>
      <c r="H75" s="34"/>
      <c r="I75" s="34"/>
      <c r="J75" s="34"/>
      <c r="K75" s="25" t="s">
        <v>23</v>
      </c>
      <c r="L75" s="34"/>
      <c r="M75" s="79">
        <f>IF(O9="","",O9)</f>
        <v>43642</v>
      </c>
      <c r="N75" s="79"/>
      <c r="O75" s="79"/>
      <c r="P75" s="79"/>
      <c r="Q75" s="34"/>
      <c r="R75" s="35"/>
    </row>
    <row r="76" spans="2:18" s="32" customFormat="1" ht="6.75" customHeight="1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</row>
    <row r="77" spans="2:18" s="32" customFormat="1" ht="12.75">
      <c r="B77" s="33"/>
      <c r="C77" s="25" t="s">
        <v>24</v>
      </c>
      <c r="D77" s="34"/>
      <c r="E77" s="34"/>
      <c r="F77" s="21">
        <f>E12</f>
        <v>0</v>
      </c>
      <c r="G77" s="34"/>
      <c r="H77" s="34"/>
      <c r="I77" s="34"/>
      <c r="J77" s="34"/>
      <c r="K77" s="25" t="s">
        <v>30</v>
      </c>
      <c r="L77" s="34"/>
      <c r="M77" s="140">
        <f>E18</f>
        <v>0</v>
      </c>
      <c r="N77" s="140"/>
      <c r="O77" s="140"/>
      <c r="P77" s="140"/>
      <c r="Q77" s="140"/>
      <c r="R77" s="35"/>
    </row>
    <row r="78" spans="2:18" s="32" customFormat="1" ht="14.25" customHeight="1">
      <c r="B78" s="33"/>
      <c r="C78" s="25" t="s">
        <v>28</v>
      </c>
      <c r="D78" s="34"/>
      <c r="E78" s="34"/>
      <c r="F78" s="21">
        <f>IF(E15="","",E15)</f>
        <v>0</v>
      </c>
      <c r="G78" s="34"/>
      <c r="H78" s="34"/>
      <c r="I78" s="34"/>
      <c r="J78" s="34"/>
      <c r="K78" s="25" t="s">
        <v>33</v>
      </c>
      <c r="L78" s="34"/>
      <c r="M78" s="140">
        <f>E21</f>
        <v>0</v>
      </c>
      <c r="N78" s="140"/>
      <c r="O78" s="140"/>
      <c r="P78" s="140"/>
      <c r="Q78" s="140"/>
      <c r="R78" s="35"/>
    </row>
    <row r="79" spans="2:18" s="32" customFormat="1" ht="9.7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2:18" s="32" customFormat="1" ht="29.25" customHeight="1">
      <c r="B80" s="33"/>
      <c r="C80" s="141" t="s">
        <v>104</v>
      </c>
      <c r="D80" s="141"/>
      <c r="E80" s="141"/>
      <c r="F80" s="141"/>
      <c r="G80" s="141"/>
      <c r="H80" s="47"/>
      <c r="I80" s="47"/>
      <c r="J80" s="47"/>
      <c r="K80" s="47"/>
      <c r="L80" s="47"/>
      <c r="M80" s="47"/>
      <c r="N80" s="141" t="s">
        <v>105</v>
      </c>
      <c r="O80" s="141"/>
      <c r="P80" s="141"/>
      <c r="Q80" s="141"/>
      <c r="R80" s="35"/>
    </row>
    <row r="81" spans="2:18" s="32" customFormat="1" ht="9.7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</row>
    <row r="82" spans="2:47" s="32" customFormat="1" ht="29.25" customHeight="1">
      <c r="B82" s="33"/>
      <c r="C82" s="90" t="s">
        <v>106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93">
        <f aca="true" t="shared" si="1" ref="N82:N84">N117</f>
        <v>0</v>
      </c>
      <c r="O82" s="93"/>
      <c r="P82" s="93"/>
      <c r="Q82" s="93"/>
      <c r="R82" s="35"/>
      <c r="AU82" s="10" t="s">
        <v>107</v>
      </c>
    </row>
    <row r="83" spans="2:18" s="142" customFormat="1" ht="24.75" customHeight="1">
      <c r="B83" s="143"/>
      <c r="C83" s="144"/>
      <c r="D83" s="145" t="s">
        <v>108</v>
      </c>
      <c r="E83" s="144"/>
      <c r="F83" s="144"/>
      <c r="G83" s="144"/>
      <c r="H83" s="144"/>
      <c r="I83" s="144"/>
      <c r="J83" s="144"/>
      <c r="K83" s="144"/>
      <c r="L83" s="144"/>
      <c r="M83" s="144"/>
      <c r="N83" s="146">
        <f t="shared" si="1"/>
        <v>0</v>
      </c>
      <c r="O83" s="146"/>
      <c r="P83" s="146"/>
      <c r="Q83" s="146"/>
      <c r="R83" s="147"/>
    </row>
    <row r="84" spans="2:18" s="148" customFormat="1" ht="19.5" customHeight="1">
      <c r="B84" s="149"/>
      <c r="C84" s="150"/>
      <c r="D84" s="113" t="s">
        <v>109</v>
      </c>
      <c r="E84" s="150"/>
      <c r="F84" s="150"/>
      <c r="G84" s="150"/>
      <c r="H84" s="150"/>
      <c r="I84" s="150"/>
      <c r="J84" s="150"/>
      <c r="K84" s="150"/>
      <c r="L84" s="150"/>
      <c r="M84" s="150"/>
      <c r="N84" s="115">
        <f t="shared" si="1"/>
        <v>0</v>
      </c>
      <c r="O84" s="115"/>
      <c r="P84" s="115"/>
      <c r="Q84" s="115"/>
      <c r="R84" s="151"/>
    </row>
    <row r="85" spans="2:18" s="148" customFormat="1" ht="19.5" customHeight="1">
      <c r="B85" s="149"/>
      <c r="C85" s="150"/>
      <c r="D85" s="113" t="s">
        <v>110</v>
      </c>
      <c r="E85" s="150"/>
      <c r="F85" s="150"/>
      <c r="G85" s="150"/>
      <c r="H85" s="150"/>
      <c r="I85" s="150"/>
      <c r="J85" s="150"/>
      <c r="K85" s="150"/>
      <c r="L85" s="150"/>
      <c r="M85" s="150"/>
      <c r="N85" s="115">
        <f>N122</f>
        <v>0</v>
      </c>
      <c r="O85" s="115"/>
      <c r="P85" s="115"/>
      <c r="Q85" s="115"/>
      <c r="R85" s="151"/>
    </row>
    <row r="86" spans="2:18" s="148" customFormat="1" ht="19.5" customHeight="1">
      <c r="B86" s="149"/>
      <c r="C86" s="150"/>
      <c r="D86" s="113" t="s">
        <v>111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15">
        <f>N124</f>
        <v>0</v>
      </c>
      <c r="O86" s="115"/>
      <c r="P86" s="115"/>
      <c r="Q86" s="115"/>
      <c r="R86" s="151"/>
    </row>
    <row r="87" spans="2:18" s="148" customFormat="1" ht="19.5" customHeight="1">
      <c r="B87" s="149"/>
      <c r="C87" s="150"/>
      <c r="D87" s="113" t="s">
        <v>112</v>
      </c>
      <c r="E87" s="150"/>
      <c r="F87" s="150"/>
      <c r="G87" s="150"/>
      <c r="H87" s="150"/>
      <c r="I87" s="150"/>
      <c r="J87" s="150"/>
      <c r="K87" s="150"/>
      <c r="L87" s="150"/>
      <c r="M87" s="150"/>
      <c r="N87" s="115">
        <f>N136</f>
        <v>0</v>
      </c>
      <c r="O87" s="115"/>
      <c r="P87" s="115"/>
      <c r="Q87" s="115"/>
      <c r="R87" s="151"/>
    </row>
    <row r="88" spans="2:18" s="148" customFormat="1" ht="19.5" customHeight="1">
      <c r="B88" s="149"/>
      <c r="C88" s="150"/>
      <c r="D88" s="113" t="s">
        <v>113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15">
        <f>N141</f>
        <v>0</v>
      </c>
      <c r="O88" s="115"/>
      <c r="P88" s="115"/>
      <c r="Q88" s="115"/>
      <c r="R88" s="151"/>
    </row>
    <row r="89" spans="2:18" s="142" customFormat="1" ht="24.75" customHeight="1">
      <c r="B89" s="143"/>
      <c r="C89" s="144"/>
      <c r="D89" s="145" t="s">
        <v>114</v>
      </c>
      <c r="E89" s="144"/>
      <c r="F89" s="144"/>
      <c r="G89" s="144"/>
      <c r="H89" s="144"/>
      <c r="I89" s="144"/>
      <c r="J89" s="144"/>
      <c r="K89" s="144"/>
      <c r="L89" s="144"/>
      <c r="M89" s="144"/>
      <c r="N89" s="146">
        <f aca="true" t="shared" si="2" ref="N89:N90">N143</f>
        <v>0</v>
      </c>
      <c r="O89" s="146"/>
      <c r="P89" s="146"/>
      <c r="Q89" s="146"/>
      <c r="R89" s="147"/>
    </row>
    <row r="90" spans="2:18" s="148" customFormat="1" ht="19.5" customHeight="1">
      <c r="B90" s="149"/>
      <c r="C90" s="150"/>
      <c r="D90" s="113" t="s">
        <v>115</v>
      </c>
      <c r="E90" s="150"/>
      <c r="F90" s="150"/>
      <c r="G90" s="150"/>
      <c r="H90" s="150"/>
      <c r="I90" s="150"/>
      <c r="J90" s="150"/>
      <c r="K90" s="150"/>
      <c r="L90" s="150"/>
      <c r="M90" s="150"/>
      <c r="N90" s="115">
        <f t="shared" si="2"/>
        <v>0</v>
      </c>
      <c r="O90" s="115"/>
      <c r="P90" s="115"/>
      <c r="Q90" s="115"/>
      <c r="R90" s="151"/>
    </row>
    <row r="91" spans="2:18" s="32" customFormat="1" ht="21.7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</row>
    <row r="92" spans="2:21" s="32" customFormat="1" ht="29.25" customHeight="1">
      <c r="B92" s="33"/>
      <c r="C92" s="90" t="s">
        <v>116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93">
        <f>ROUND(N93+N94+N95+N96+N97+N98,2)</f>
        <v>0</v>
      </c>
      <c r="O92" s="93"/>
      <c r="P92" s="93"/>
      <c r="Q92" s="93"/>
      <c r="R92" s="35"/>
      <c r="T92" s="152"/>
      <c r="U92" s="153" t="s">
        <v>39</v>
      </c>
    </row>
    <row r="93" spans="2:65" s="32" customFormat="1" ht="18" customHeight="1">
      <c r="B93" s="154"/>
      <c r="C93" s="155"/>
      <c r="D93" s="120" t="s">
        <v>117</v>
      </c>
      <c r="E93" s="120"/>
      <c r="F93" s="120"/>
      <c r="G93" s="120"/>
      <c r="H93" s="120"/>
      <c r="I93" s="155"/>
      <c r="J93" s="155"/>
      <c r="K93" s="155"/>
      <c r="L93" s="155"/>
      <c r="M93" s="155"/>
      <c r="N93" s="114">
        <f>ROUND(N82*T93,2)</f>
        <v>0</v>
      </c>
      <c r="O93" s="114"/>
      <c r="P93" s="114"/>
      <c r="Q93" s="114"/>
      <c r="R93" s="156"/>
      <c r="S93" s="157"/>
      <c r="T93" s="158"/>
      <c r="U93" s="159" t="s">
        <v>42</v>
      </c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60" t="s">
        <v>118</v>
      </c>
      <c r="AZ93" s="157"/>
      <c r="BA93" s="157"/>
      <c r="BB93" s="157"/>
      <c r="BC93" s="157"/>
      <c r="BD93" s="157"/>
      <c r="BE93" s="161">
        <f aca="true" t="shared" si="3" ref="BE93:BE98">IF(U93="základná",N93,0)</f>
        <v>0</v>
      </c>
      <c r="BF93" s="161">
        <f aca="true" t="shared" si="4" ref="BF93:BF98">IF(U93="znížená",N93,0)</f>
        <v>0</v>
      </c>
      <c r="BG93" s="161">
        <f aca="true" t="shared" si="5" ref="BG93:BG98">IF(U93="zákl. prenesená",N93,0)</f>
        <v>0</v>
      </c>
      <c r="BH93" s="161">
        <f aca="true" t="shared" si="6" ref="BH93:BH98">IF(U93="zníž. prenesená",N93,0)</f>
        <v>0</v>
      </c>
      <c r="BI93" s="161">
        <f aca="true" t="shared" si="7" ref="BI93:BI98">IF(U93="nulová",N93,0)</f>
        <v>0</v>
      </c>
      <c r="BJ93" s="160" t="s">
        <v>119</v>
      </c>
      <c r="BK93" s="157"/>
      <c r="BL93" s="157"/>
      <c r="BM93" s="157"/>
    </row>
    <row r="94" spans="2:65" s="32" customFormat="1" ht="18" customHeight="1">
      <c r="B94" s="154"/>
      <c r="C94" s="155"/>
      <c r="D94" s="120" t="s">
        <v>120</v>
      </c>
      <c r="E94" s="120"/>
      <c r="F94" s="120"/>
      <c r="G94" s="120"/>
      <c r="H94" s="120"/>
      <c r="I94" s="155"/>
      <c r="J94" s="155"/>
      <c r="K94" s="155"/>
      <c r="L94" s="155"/>
      <c r="M94" s="155"/>
      <c r="N94" s="114">
        <f>ROUND(N82*T94,2)</f>
        <v>0</v>
      </c>
      <c r="O94" s="114"/>
      <c r="P94" s="114"/>
      <c r="Q94" s="114"/>
      <c r="R94" s="156"/>
      <c r="S94" s="157"/>
      <c r="T94" s="158"/>
      <c r="U94" s="159" t="s">
        <v>42</v>
      </c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60" t="s">
        <v>118</v>
      </c>
      <c r="AZ94" s="157"/>
      <c r="BA94" s="157"/>
      <c r="BB94" s="157"/>
      <c r="BC94" s="157"/>
      <c r="BD94" s="157"/>
      <c r="BE94" s="161">
        <f t="shared" si="3"/>
        <v>0</v>
      </c>
      <c r="BF94" s="161">
        <f t="shared" si="4"/>
        <v>0</v>
      </c>
      <c r="BG94" s="161">
        <f t="shared" si="5"/>
        <v>0</v>
      </c>
      <c r="BH94" s="161">
        <f t="shared" si="6"/>
        <v>0</v>
      </c>
      <c r="BI94" s="161">
        <f t="shared" si="7"/>
        <v>0</v>
      </c>
      <c r="BJ94" s="160" t="s">
        <v>119</v>
      </c>
      <c r="BK94" s="157"/>
      <c r="BL94" s="157"/>
      <c r="BM94" s="157"/>
    </row>
    <row r="95" spans="2:65" s="32" customFormat="1" ht="18" customHeight="1">
      <c r="B95" s="154"/>
      <c r="C95" s="155"/>
      <c r="D95" s="120" t="s">
        <v>121</v>
      </c>
      <c r="E95" s="120"/>
      <c r="F95" s="120"/>
      <c r="G95" s="120"/>
      <c r="H95" s="120"/>
      <c r="I95" s="155"/>
      <c r="J95" s="155"/>
      <c r="K95" s="155"/>
      <c r="L95" s="155"/>
      <c r="M95" s="155"/>
      <c r="N95" s="114">
        <f>ROUND(N82*T95,2)</f>
        <v>0</v>
      </c>
      <c r="O95" s="114"/>
      <c r="P95" s="114"/>
      <c r="Q95" s="114"/>
      <c r="R95" s="156"/>
      <c r="S95" s="157"/>
      <c r="T95" s="158"/>
      <c r="U95" s="159" t="s">
        <v>42</v>
      </c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60" t="s">
        <v>118</v>
      </c>
      <c r="AZ95" s="157"/>
      <c r="BA95" s="157"/>
      <c r="BB95" s="157"/>
      <c r="BC95" s="157"/>
      <c r="BD95" s="157"/>
      <c r="BE95" s="161">
        <f t="shared" si="3"/>
        <v>0</v>
      </c>
      <c r="BF95" s="161">
        <f t="shared" si="4"/>
        <v>0</v>
      </c>
      <c r="BG95" s="161">
        <f t="shared" si="5"/>
        <v>0</v>
      </c>
      <c r="BH95" s="161">
        <f t="shared" si="6"/>
        <v>0</v>
      </c>
      <c r="BI95" s="161">
        <f t="shared" si="7"/>
        <v>0</v>
      </c>
      <c r="BJ95" s="160" t="s">
        <v>119</v>
      </c>
      <c r="BK95" s="157"/>
      <c r="BL95" s="157"/>
      <c r="BM95" s="157"/>
    </row>
    <row r="96" spans="2:65" s="32" customFormat="1" ht="18" customHeight="1">
      <c r="B96" s="154"/>
      <c r="C96" s="155"/>
      <c r="D96" s="120" t="s">
        <v>122</v>
      </c>
      <c r="E96" s="120"/>
      <c r="F96" s="120"/>
      <c r="G96" s="120"/>
      <c r="H96" s="120"/>
      <c r="I96" s="155"/>
      <c r="J96" s="155"/>
      <c r="K96" s="155"/>
      <c r="L96" s="155"/>
      <c r="M96" s="155"/>
      <c r="N96" s="114">
        <f>ROUND(N82*T96,2)</f>
        <v>0</v>
      </c>
      <c r="O96" s="114"/>
      <c r="P96" s="114"/>
      <c r="Q96" s="114"/>
      <c r="R96" s="156"/>
      <c r="S96" s="157"/>
      <c r="T96" s="158"/>
      <c r="U96" s="159" t="s">
        <v>42</v>
      </c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60" t="s">
        <v>118</v>
      </c>
      <c r="AZ96" s="157"/>
      <c r="BA96" s="157"/>
      <c r="BB96" s="157"/>
      <c r="BC96" s="157"/>
      <c r="BD96" s="157"/>
      <c r="BE96" s="161">
        <f t="shared" si="3"/>
        <v>0</v>
      </c>
      <c r="BF96" s="161">
        <f t="shared" si="4"/>
        <v>0</v>
      </c>
      <c r="BG96" s="161">
        <f t="shared" si="5"/>
        <v>0</v>
      </c>
      <c r="BH96" s="161">
        <f t="shared" si="6"/>
        <v>0</v>
      </c>
      <c r="BI96" s="161">
        <f t="shared" si="7"/>
        <v>0</v>
      </c>
      <c r="BJ96" s="160" t="s">
        <v>119</v>
      </c>
      <c r="BK96" s="157"/>
      <c r="BL96" s="157"/>
      <c r="BM96" s="157"/>
    </row>
    <row r="97" spans="2:65" s="32" customFormat="1" ht="18" customHeight="1">
      <c r="B97" s="154"/>
      <c r="C97" s="155"/>
      <c r="D97" s="120" t="s">
        <v>123</v>
      </c>
      <c r="E97" s="120"/>
      <c r="F97" s="120"/>
      <c r="G97" s="120"/>
      <c r="H97" s="120"/>
      <c r="I97" s="155"/>
      <c r="J97" s="155"/>
      <c r="K97" s="155"/>
      <c r="L97" s="155"/>
      <c r="M97" s="155"/>
      <c r="N97" s="114">
        <f>ROUND(N82*T97,2)</f>
        <v>0</v>
      </c>
      <c r="O97" s="114"/>
      <c r="P97" s="114"/>
      <c r="Q97" s="114"/>
      <c r="R97" s="156"/>
      <c r="S97" s="157"/>
      <c r="T97" s="158"/>
      <c r="U97" s="159" t="s">
        <v>42</v>
      </c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60" t="s">
        <v>118</v>
      </c>
      <c r="AZ97" s="157"/>
      <c r="BA97" s="157"/>
      <c r="BB97" s="157"/>
      <c r="BC97" s="157"/>
      <c r="BD97" s="157"/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60" t="s">
        <v>119</v>
      </c>
      <c r="BK97" s="157"/>
      <c r="BL97" s="157"/>
      <c r="BM97" s="157"/>
    </row>
    <row r="98" spans="2:65" s="32" customFormat="1" ht="18" customHeight="1">
      <c r="B98" s="154"/>
      <c r="C98" s="155"/>
      <c r="D98" s="162" t="s">
        <v>124</v>
      </c>
      <c r="E98" s="155"/>
      <c r="F98" s="155"/>
      <c r="G98" s="155"/>
      <c r="H98" s="155"/>
      <c r="I98" s="155"/>
      <c r="J98" s="155"/>
      <c r="K98" s="155"/>
      <c r="L98" s="155"/>
      <c r="M98" s="155"/>
      <c r="N98" s="114">
        <f>ROUND(N82*T98,2)</f>
        <v>0</v>
      </c>
      <c r="O98" s="114"/>
      <c r="P98" s="114"/>
      <c r="Q98" s="114"/>
      <c r="R98" s="156"/>
      <c r="S98" s="157"/>
      <c r="T98" s="163"/>
      <c r="U98" s="164" t="s">
        <v>42</v>
      </c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60" t="s">
        <v>125</v>
      </c>
      <c r="AZ98" s="157"/>
      <c r="BA98" s="157"/>
      <c r="BB98" s="157"/>
      <c r="BC98" s="157"/>
      <c r="BD98" s="157"/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60" t="s">
        <v>119</v>
      </c>
      <c r="BK98" s="157"/>
      <c r="BL98" s="157"/>
      <c r="BM98" s="157"/>
    </row>
    <row r="99" spans="2:18" s="32" customFormat="1" ht="12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</row>
    <row r="100" spans="2:18" s="32" customFormat="1" ht="29.25" customHeight="1">
      <c r="B100" s="33"/>
      <c r="C100" s="127" t="s">
        <v>93</v>
      </c>
      <c r="D100" s="47"/>
      <c r="E100" s="47"/>
      <c r="F100" s="47"/>
      <c r="G100" s="47"/>
      <c r="H100" s="47"/>
      <c r="I100" s="47"/>
      <c r="J100" s="47"/>
      <c r="K100" s="47"/>
      <c r="L100" s="128">
        <f>ROUND(SUM(N82+N92),2)</f>
        <v>0</v>
      </c>
      <c r="M100" s="128"/>
      <c r="N100" s="128"/>
      <c r="O100" s="128"/>
      <c r="P100" s="128"/>
      <c r="Q100" s="128"/>
      <c r="R100" s="35"/>
    </row>
    <row r="101" spans="2:18" s="32" customFormat="1" ht="6.7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5" spans="2:18" s="32" customFormat="1" ht="6.75" customHeight="1"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7"/>
    </row>
    <row r="106" spans="2:18" s="32" customFormat="1" ht="36.75" customHeight="1">
      <c r="B106" s="33"/>
      <c r="C106" s="15" t="s">
        <v>126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35"/>
    </row>
    <row r="107" spans="2:18" s="32" customFormat="1" ht="6.7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18" s="32" customFormat="1" ht="30" customHeight="1">
      <c r="B108" s="33"/>
      <c r="C108" s="25" t="s">
        <v>17</v>
      </c>
      <c r="D108" s="34"/>
      <c r="E108" s="34"/>
      <c r="F108" s="131">
        <f aca="true" t="shared" si="8" ref="F108:F109">F6</f>
        <v>0</v>
      </c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34"/>
      <c r="R108" s="35"/>
    </row>
    <row r="109" spans="2:18" s="32" customFormat="1" ht="36.75" customHeight="1">
      <c r="B109" s="33"/>
      <c r="C109" s="74" t="s">
        <v>100</v>
      </c>
      <c r="D109" s="34"/>
      <c r="E109" s="34"/>
      <c r="F109" s="76">
        <f t="shared" si="8"/>
        <v>0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34"/>
      <c r="R109" s="35"/>
    </row>
    <row r="110" spans="2:18" s="32" customFormat="1" ht="6.75" customHeight="1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</row>
    <row r="111" spans="2:18" s="32" customFormat="1" ht="18" customHeight="1">
      <c r="B111" s="33"/>
      <c r="C111" s="25" t="s">
        <v>21</v>
      </c>
      <c r="D111" s="34"/>
      <c r="E111" s="34"/>
      <c r="F111" s="140">
        <f>F9</f>
        <v>0</v>
      </c>
      <c r="G111" s="34"/>
      <c r="H111" s="34"/>
      <c r="I111" s="34"/>
      <c r="J111" s="34"/>
      <c r="K111" s="25" t="s">
        <v>23</v>
      </c>
      <c r="L111" s="34"/>
      <c r="M111" s="79">
        <f>IF(O9="","",O9)</f>
        <v>43642</v>
      </c>
      <c r="N111" s="79"/>
      <c r="O111" s="79"/>
      <c r="P111" s="79"/>
      <c r="Q111" s="34"/>
      <c r="R111" s="35"/>
    </row>
    <row r="112" spans="2:18" s="32" customFormat="1" ht="6.7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18" s="32" customFormat="1" ht="12.75">
      <c r="B113" s="33"/>
      <c r="C113" s="25" t="s">
        <v>24</v>
      </c>
      <c r="D113" s="34"/>
      <c r="E113" s="34"/>
      <c r="F113" s="140">
        <f>E12</f>
        <v>0</v>
      </c>
      <c r="G113" s="34"/>
      <c r="H113" s="34"/>
      <c r="I113" s="34"/>
      <c r="J113" s="34"/>
      <c r="K113" s="25" t="s">
        <v>30</v>
      </c>
      <c r="L113" s="34"/>
      <c r="M113" s="140">
        <f>E18</f>
        <v>0</v>
      </c>
      <c r="N113" s="140"/>
      <c r="O113" s="140"/>
      <c r="P113" s="140"/>
      <c r="Q113" s="140"/>
      <c r="R113" s="35"/>
    </row>
    <row r="114" spans="2:18" s="32" customFormat="1" ht="14.25" customHeight="1">
      <c r="B114" s="33"/>
      <c r="C114" s="25" t="s">
        <v>28</v>
      </c>
      <c r="D114" s="34"/>
      <c r="E114" s="34"/>
      <c r="F114" s="140">
        <f>IF(E15="","",E15)</f>
        <v>0</v>
      </c>
      <c r="G114" s="34"/>
      <c r="H114" s="34"/>
      <c r="I114" s="34"/>
      <c r="J114" s="34"/>
      <c r="K114" s="25" t="s">
        <v>33</v>
      </c>
      <c r="L114" s="34"/>
      <c r="M114" s="140">
        <f>E21</f>
        <v>0</v>
      </c>
      <c r="N114" s="140"/>
      <c r="O114" s="140"/>
      <c r="P114" s="140"/>
      <c r="Q114" s="140"/>
      <c r="R114" s="35"/>
    </row>
    <row r="115" spans="2:18" s="32" customFormat="1" ht="9.75" customHeight="1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5"/>
    </row>
    <row r="116" spans="2:27" s="165" customFormat="1" ht="29.25" customHeight="1">
      <c r="B116" s="166"/>
      <c r="C116" s="167" t="s">
        <v>127</v>
      </c>
      <c r="D116" s="168" t="s">
        <v>128</v>
      </c>
      <c r="E116" s="168" t="s">
        <v>57</v>
      </c>
      <c r="F116" s="168" t="s">
        <v>129</v>
      </c>
      <c r="G116" s="168"/>
      <c r="H116" s="168"/>
      <c r="I116" s="168"/>
      <c r="J116" s="168" t="s">
        <v>130</v>
      </c>
      <c r="K116" s="168" t="s">
        <v>131</v>
      </c>
      <c r="L116" s="168" t="s">
        <v>132</v>
      </c>
      <c r="M116" s="168"/>
      <c r="N116" s="169" t="s">
        <v>105</v>
      </c>
      <c r="O116" s="169"/>
      <c r="P116" s="169"/>
      <c r="Q116" s="169"/>
      <c r="R116" s="170"/>
      <c r="T116" s="86" t="s">
        <v>133</v>
      </c>
      <c r="U116" s="87" t="s">
        <v>39</v>
      </c>
      <c r="V116" s="87" t="s">
        <v>134</v>
      </c>
      <c r="W116" s="87" t="s">
        <v>135</v>
      </c>
      <c r="X116" s="87" t="s">
        <v>136</v>
      </c>
      <c r="Y116" s="87" t="s">
        <v>137</v>
      </c>
      <c r="Z116" s="87" t="s">
        <v>138</v>
      </c>
      <c r="AA116" s="88" t="s">
        <v>139</v>
      </c>
    </row>
    <row r="117" spans="2:63" s="32" customFormat="1" ht="29.25" customHeight="1">
      <c r="B117" s="33"/>
      <c r="C117" s="90" t="s">
        <v>102</v>
      </c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171">
        <f aca="true" t="shared" si="9" ref="N117:N119">BK117</f>
        <v>0</v>
      </c>
      <c r="O117" s="171"/>
      <c r="P117" s="171"/>
      <c r="Q117" s="171"/>
      <c r="R117" s="35"/>
      <c r="T117" s="89"/>
      <c r="U117" s="54"/>
      <c r="V117" s="54"/>
      <c r="W117" s="172" t="e">
        <f>W118+W143+#REF!+#REF!</f>
        <v>#REF!</v>
      </c>
      <c r="X117" s="54"/>
      <c r="Y117" s="172" t="e">
        <f>Y118+Y143+#REF!+#REF!</f>
        <v>#REF!</v>
      </c>
      <c r="Z117" s="54"/>
      <c r="AA117" s="173" t="e">
        <f>AA118+AA143+#REF!+#REF!</f>
        <v>#REF!</v>
      </c>
      <c r="AT117" s="10" t="s">
        <v>74</v>
      </c>
      <c r="AU117" s="10" t="s">
        <v>107</v>
      </c>
      <c r="BK117" s="174">
        <f>BK118+BK143</f>
        <v>0</v>
      </c>
    </row>
    <row r="118" spans="2:63" s="175" customFormat="1" ht="36.75" customHeight="1">
      <c r="B118" s="176"/>
      <c r="C118" s="177"/>
      <c r="D118" s="178" t="s">
        <v>108</v>
      </c>
      <c r="E118" s="178"/>
      <c r="F118" s="178"/>
      <c r="G118" s="178"/>
      <c r="H118" s="178"/>
      <c r="I118" s="178"/>
      <c r="J118" s="178"/>
      <c r="K118" s="178"/>
      <c r="L118" s="178"/>
      <c r="M118" s="178"/>
      <c r="N118" s="179">
        <f t="shared" si="9"/>
        <v>0</v>
      </c>
      <c r="O118" s="179"/>
      <c r="P118" s="179"/>
      <c r="Q118" s="179"/>
      <c r="R118" s="180"/>
      <c r="T118" s="181"/>
      <c r="U118" s="177"/>
      <c r="V118" s="177"/>
      <c r="W118" s="182">
        <f>W119+W122+W124+W136+W141</f>
        <v>0</v>
      </c>
      <c r="X118" s="177"/>
      <c r="Y118" s="182">
        <f>Y119+Y122+Y124+Y136+Y141</f>
        <v>5.02684846</v>
      </c>
      <c r="Z118" s="177"/>
      <c r="AA118" s="183">
        <f>AA119+AA122+AA124+AA136+AA141</f>
        <v>1.3800000000000001</v>
      </c>
      <c r="AR118" s="184" t="s">
        <v>83</v>
      </c>
      <c r="AT118" s="185" t="s">
        <v>74</v>
      </c>
      <c r="AU118" s="185" t="s">
        <v>75</v>
      </c>
      <c r="AY118" s="184" t="s">
        <v>140</v>
      </c>
      <c r="BK118" s="186">
        <f>BK119+BK122+BK124+BK136+BK141</f>
        <v>0</v>
      </c>
    </row>
    <row r="119" spans="2:63" s="175" customFormat="1" ht="19.5" customHeight="1">
      <c r="B119" s="176"/>
      <c r="C119" s="177"/>
      <c r="D119" s="187" t="s">
        <v>109</v>
      </c>
      <c r="E119" s="187"/>
      <c r="F119" s="187"/>
      <c r="G119" s="187"/>
      <c r="H119" s="187"/>
      <c r="I119" s="187"/>
      <c r="J119" s="187"/>
      <c r="K119" s="187"/>
      <c r="L119" s="187"/>
      <c r="M119" s="187"/>
      <c r="N119" s="188">
        <f t="shared" si="9"/>
        <v>0</v>
      </c>
      <c r="O119" s="188"/>
      <c r="P119" s="188"/>
      <c r="Q119" s="188"/>
      <c r="R119" s="180"/>
      <c r="T119" s="181"/>
      <c r="U119" s="177"/>
      <c r="V119" s="177"/>
      <c r="W119" s="182">
        <f>SUM(W120:W121)</f>
        <v>0</v>
      </c>
      <c r="X119" s="177"/>
      <c r="Y119" s="182">
        <f>SUM(Y120:Y121)</f>
        <v>4.501</v>
      </c>
      <c r="Z119" s="177"/>
      <c r="AA119" s="183">
        <f>SUM(AA120:AA121)</f>
        <v>0</v>
      </c>
      <c r="AR119" s="184" t="s">
        <v>83</v>
      </c>
      <c r="AT119" s="185" t="s">
        <v>74</v>
      </c>
      <c r="AU119" s="185" t="s">
        <v>83</v>
      </c>
      <c r="AY119" s="184" t="s">
        <v>140</v>
      </c>
      <c r="BK119" s="186">
        <f>SUM(BK120:BK121)</f>
        <v>0</v>
      </c>
    </row>
    <row r="120" spans="2:65" s="32" customFormat="1" ht="25.5" customHeight="1">
      <c r="B120" s="154"/>
      <c r="C120" s="189" t="s">
        <v>83</v>
      </c>
      <c r="D120" s="189" t="s">
        <v>141</v>
      </c>
      <c r="E120" s="190" t="s">
        <v>142</v>
      </c>
      <c r="F120" s="191" t="s">
        <v>143</v>
      </c>
      <c r="G120" s="191"/>
      <c r="H120" s="191"/>
      <c r="I120" s="191"/>
      <c r="J120" s="192" t="s">
        <v>144</v>
      </c>
      <c r="K120" s="193">
        <v>2.476</v>
      </c>
      <c r="L120" s="194">
        <v>0</v>
      </c>
      <c r="M120" s="194"/>
      <c r="N120" s="195">
        <f aca="true" t="shared" si="10" ref="N120:N121">ROUND(L120*K120,2)</f>
        <v>0</v>
      </c>
      <c r="O120" s="195"/>
      <c r="P120" s="195"/>
      <c r="Q120" s="195"/>
      <c r="R120" s="156"/>
      <c r="T120" s="196"/>
      <c r="U120" s="44" t="s">
        <v>42</v>
      </c>
      <c r="V120" s="34"/>
      <c r="W120" s="197">
        <f aca="true" t="shared" si="11" ref="W120:W121">V120*K120</f>
        <v>0</v>
      </c>
      <c r="X120" s="197">
        <v>0</v>
      </c>
      <c r="Y120" s="197">
        <f aca="true" t="shared" si="12" ref="Y120:Y121">X120*K120</f>
        <v>0</v>
      </c>
      <c r="Z120" s="197">
        <v>0</v>
      </c>
      <c r="AA120" s="198">
        <f aca="true" t="shared" si="13" ref="AA120:AA121">Z120*K120</f>
        <v>0</v>
      </c>
      <c r="AR120" s="10" t="s">
        <v>145</v>
      </c>
      <c r="AT120" s="10" t="s">
        <v>141</v>
      </c>
      <c r="AU120" s="10" t="s">
        <v>119</v>
      </c>
      <c r="AY120" s="10" t="s">
        <v>140</v>
      </c>
      <c r="BE120" s="119">
        <f aca="true" t="shared" si="14" ref="BE120:BE121">IF(U120="základná",N120,0)</f>
        <v>0</v>
      </c>
      <c r="BF120" s="119">
        <f aca="true" t="shared" si="15" ref="BF120:BF121">IF(U120="znížená",N120,0)</f>
        <v>0</v>
      </c>
      <c r="BG120" s="119">
        <f aca="true" t="shared" si="16" ref="BG120:BG121">IF(U120="zákl. prenesená",N120,0)</f>
        <v>0</v>
      </c>
      <c r="BH120" s="119">
        <f aca="true" t="shared" si="17" ref="BH120:BH121">IF(U120="zníž. prenesená",N120,0)</f>
        <v>0</v>
      </c>
      <c r="BI120" s="119">
        <f aca="true" t="shared" si="18" ref="BI120:BI121">IF(U120="nulová",N120,0)</f>
        <v>0</v>
      </c>
      <c r="BJ120" s="10" t="s">
        <v>119</v>
      </c>
      <c r="BK120" s="119">
        <f aca="true" t="shared" si="19" ref="BK120:BK121">ROUND(L120*K120,2)</f>
        <v>0</v>
      </c>
      <c r="BL120" s="10" t="s">
        <v>145</v>
      </c>
      <c r="BM120" s="10" t="s">
        <v>146</v>
      </c>
    </row>
    <row r="121" spans="2:65" s="32" customFormat="1" ht="25.5" customHeight="1">
      <c r="B121" s="154"/>
      <c r="C121" s="199" t="s">
        <v>119</v>
      </c>
      <c r="D121" s="199" t="s">
        <v>147</v>
      </c>
      <c r="E121" s="200" t="s">
        <v>148</v>
      </c>
      <c r="F121" s="201" t="s">
        <v>149</v>
      </c>
      <c r="G121" s="201"/>
      <c r="H121" s="201"/>
      <c r="I121" s="201"/>
      <c r="J121" s="202" t="s">
        <v>150</v>
      </c>
      <c r="K121" s="203">
        <v>4.501</v>
      </c>
      <c r="L121" s="204">
        <v>0</v>
      </c>
      <c r="M121" s="204"/>
      <c r="N121" s="205">
        <f t="shared" si="10"/>
        <v>0</v>
      </c>
      <c r="O121" s="205"/>
      <c r="P121" s="205"/>
      <c r="Q121" s="205"/>
      <c r="R121" s="156"/>
      <c r="T121" s="196"/>
      <c r="U121" s="44" t="s">
        <v>42</v>
      </c>
      <c r="V121" s="34"/>
      <c r="W121" s="197">
        <f t="shared" si="11"/>
        <v>0</v>
      </c>
      <c r="X121" s="197">
        <v>1</v>
      </c>
      <c r="Y121" s="197">
        <f t="shared" si="12"/>
        <v>4.501</v>
      </c>
      <c r="Z121" s="197">
        <v>0</v>
      </c>
      <c r="AA121" s="198">
        <f t="shared" si="13"/>
        <v>0</v>
      </c>
      <c r="AR121" s="10" t="s">
        <v>151</v>
      </c>
      <c r="AT121" s="10" t="s">
        <v>147</v>
      </c>
      <c r="AU121" s="10" t="s">
        <v>119</v>
      </c>
      <c r="AY121" s="10" t="s">
        <v>140</v>
      </c>
      <c r="BE121" s="119">
        <f t="shared" si="14"/>
        <v>0</v>
      </c>
      <c r="BF121" s="119">
        <f t="shared" si="15"/>
        <v>0</v>
      </c>
      <c r="BG121" s="119">
        <f t="shared" si="16"/>
        <v>0</v>
      </c>
      <c r="BH121" s="119">
        <f t="shared" si="17"/>
        <v>0</v>
      </c>
      <c r="BI121" s="119">
        <f t="shared" si="18"/>
        <v>0</v>
      </c>
      <c r="BJ121" s="10" t="s">
        <v>119</v>
      </c>
      <c r="BK121" s="119">
        <f t="shared" si="19"/>
        <v>0</v>
      </c>
      <c r="BL121" s="10" t="s">
        <v>145</v>
      </c>
      <c r="BM121" s="10" t="s">
        <v>152</v>
      </c>
    </row>
    <row r="122" spans="2:63" s="175" customFormat="1" ht="29.25" customHeight="1">
      <c r="B122" s="176"/>
      <c r="C122" s="177"/>
      <c r="D122" s="187" t="s">
        <v>110</v>
      </c>
      <c r="E122" s="187"/>
      <c r="F122" s="187"/>
      <c r="G122" s="187"/>
      <c r="H122" s="187"/>
      <c r="I122" s="187"/>
      <c r="J122" s="187"/>
      <c r="K122" s="187"/>
      <c r="L122" s="187"/>
      <c r="M122" s="187"/>
      <c r="N122" s="206">
        <f>BK122</f>
        <v>0</v>
      </c>
      <c r="O122" s="206"/>
      <c r="P122" s="206"/>
      <c r="Q122" s="206"/>
      <c r="R122" s="180"/>
      <c r="T122" s="181"/>
      <c r="U122" s="177"/>
      <c r="V122" s="177"/>
      <c r="W122" s="182">
        <f>W123</f>
        <v>0</v>
      </c>
      <c r="X122" s="177"/>
      <c r="Y122" s="182">
        <f>Y123</f>
        <v>0.49160020000000004</v>
      </c>
      <c r="Z122" s="177"/>
      <c r="AA122" s="183">
        <f>AA123</f>
        <v>0</v>
      </c>
      <c r="AR122" s="184" t="s">
        <v>83</v>
      </c>
      <c r="AT122" s="185" t="s">
        <v>74</v>
      </c>
      <c r="AU122" s="185" t="s">
        <v>83</v>
      </c>
      <c r="AY122" s="184" t="s">
        <v>140</v>
      </c>
      <c r="BK122" s="186">
        <f>BK123</f>
        <v>0</v>
      </c>
    </row>
    <row r="123" spans="2:65" s="32" customFormat="1" ht="38.25" customHeight="1">
      <c r="B123" s="154"/>
      <c r="C123" s="189" t="s">
        <v>153</v>
      </c>
      <c r="D123" s="189" t="s">
        <v>141</v>
      </c>
      <c r="E123" s="190" t="s">
        <v>154</v>
      </c>
      <c r="F123" s="191" t="s">
        <v>155</v>
      </c>
      <c r="G123" s="191"/>
      <c r="H123" s="191"/>
      <c r="I123" s="191"/>
      <c r="J123" s="192" t="s">
        <v>144</v>
      </c>
      <c r="K123" s="193">
        <v>0.26</v>
      </c>
      <c r="L123" s="194">
        <v>0</v>
      </c>
      <c r="M123" s="194"/>
      <c r="N123" s="195">
        <f>ROUND(L123*K123,2)</f>
        <v>0</v>
      </c>
      <c r="O123" s="195"/>
      <c r="P123" s="195"/>
      <c r="Q123" s="195"/>
      <c r="R123" s="156"/>
      <c r="T123" s="196"/>
      <c r="U123" s="44" t="s">
        <v>42</v>
      </c>
      <c r="V123" s="34"/>
      <c r="W123" s="197">
        <f>V123*K123</f>
        <v>0</v>
      </c>
      <c r="X123" s="197">
        <v>1.89077</v>
      </c>
      <c r="Y123" s="197">
        <f>X123*K123</f>
        <v>0.49160020000000004</v>
      </c>
      <c r="Z123" s="197">
        <v>0</v>
      </c>
      <c r="AA123" s="198">
        <f>Z123*K123</f>
        <v>0</v>
      </c>
      <c r="AR123" s="10" t="s">
        <v>145</v>
      </c>
      <c r="AT123" s="10" t="s">
        <v>141</v>
      </c>
      <c r="AU123" s="10" t="s">
        <v>119</v>
      </c>
      <c r="AY123" s="10" t="s">
        <v>140</v>
      </c>
      <c r="BE123" s="119">
        <f>IF(U123="základná",N123,0)</f>
        <v>0</v>
      </c>
      <c r="BF123" s="119">
        <f>IF(U123="znížená",N123,0)</f>
        <v>0</v>
      </c>
      <c r="BG123" s="119">
        <f>IF(U123="zákl. prenesená",N123,0)</f>
        <v>0</v>
      </c>
      <c r="BH123" s="119">
        <f>IF(U123="zníž. prenesená",N123,0)</f>
        <v>0</v>
      </c>
      <c r="BI123" s="119">
        <f>IF(U123="nulová",N123,0)</f>
        <v>0</v>
      </c>
      <c r="BJ123" s="10" t="s">
        <v>119</v>
      </c>
      <c r="BK123" s="119">
        <f>ROUND(L123*K123,2)</f>
        <v>0</v>
      </c>
      <c r="BL123" s="10" t="s">
        <v>145</v>
      </c>
      <c r="BM123" s="10" t="s">
        <v>156</v>
      </c>
    </row>
    <row r="124" spans="2:63" s="175" customFormat="1" ht="29.25" customHeight="1">
      <c r="B124" s="176"/>
      <c r="C124" s="177"/>
      <c r="D124" s="187" t="s">
        <v>111</v>
      </c>
      <c r="E124" s="187"/>
      <c r="F124" s="187"/>
      <c r="G124" s="187"/>
      <c r="H124" s="187"/>
      <c r="I124" s="187"/>
      <c r="J124" s="187"/>
      <c r="K124" s="187"/>
      <c r="L124" s="187"/>
      <c r="M124" s="187"/>
      <c r="N124" s="206">
        <f>BK124</f>
        <v>0</v>
      </c>
      <c r="O124" s="206"/>
      <c r="P124" s="206"/>
      <c r="Q124" s="206"/>
      <c r="R124" s="180"/>
      <c r="T124" s="181"/>
      <c r="U124" s="177"/>
      <c r="V124" s="177"/>
      <c r="W124" s="182">
        <f>SUM(W125:W135)</f>
        <v>0</v>
      </c>
      <c r="X124" s="177"/>
      <c r="Y124" s="182">
        <f>SUM(Y125:Y135)</f>
        <v>0.034219990000000006</v>
      </c>
      <c r="Z124" s="177"/>
      <c r="AA124" s="183">
        <f>SUM(AA125:AA135)</f>
        <v>1.3800000000000001</v>
      </c>
      <c r="AR124" s="184" t="s">
        <v>83</v>
      </c>
      <c r="AT124" s="185" t="s">
        <v>74</v>
      </c>
      <c r="AU124" s="185" t="s">
        <v>83</v>
      </c>
      <c r="AY124" s="184" t="s">
        <v>140</v>
      </c>
      <c r="BK124" s="186">
        <f>SUM(BK125:BK135)</f>
        <v>0</v>
      </c>
    </row>
    <row r="125" spans="2:65" s="32" customFormat="1" ht="38.25" customHeight="1">
      <c r="B125" s="154"/>
      <c r="C125" s="189" t="s">
        <v>145</v>
      </c>
      <c r="D125" s="189" t="s">
        <v>141</v>
      </c>
      <c r="E125" s="190" t="s">
        <v>157</v>
      </c>
      <c r="F125" s="191" t="s">
        <v>158</v>
      </c>
      <c r="G125" s="191"/>
      <c r="H125" s="191"/>
      <c r="I125" s="191"/>
      <c r="J125" s="192" t="s">
        <v>159</v>
      </c>
      <c r="K125" s="193">
        <v>3</v>
      </c>
      <c r="L125" s="194">
        <v>0</v>
      </c>
      <c r="M125" s="194"/>
      <c r="N125" s="195">
        <f aca="true" t="shared" si="20" ref="N125:N135">ROUND(L125*K125,2)</f>
        <v>0</v>
      </c>
      <c r="O125" s="195"/>
      <c r="P125" s="195"/>
      <c r="Q125" s="195"/>
      <c r="R125" s="156"/>
      <c r="T125" s="196"/>
      <c r="U125" s="44" t="s">
        <v>42</v>
      </c>
      <c r="V125" s="34"/>
      <c r="W125" s="197">
        <f aca="true" t="shared" si="21" ref="W125:W135">V125*K125</f>
        <v>0</v>
      </c>
      <c r="X125" s="197">
        <v>0</v>
      </c>
      <c r="Y125" s="197">
        <f aca="true" t="shared" si="22" ref="Y125:Y135">X125*K125</f>
        <v>0</v>
      </c>
      <c r="Z125" s="197">
        <v>0.46</v>
      </c>
      <c r="AA125" s="198">
        <f aca="true" t="shared" si="23" ref="AA125:AA135">Z125*K125</f>
        <v>1.3800000000000001</v>
      </c>
      <c r="AR125" s="10" t="s">
        <v>145</v>
      </c>
      <c r="AT125" s="10" t="s">
        <v>141</v>
      </c>
      <c r="AU125" s="10" t="s">
        <v>119</v>
      </c>
      <c r="AY125" s="10" t="s">
        <v>140</v>
      </c>
      <c r="BE125" s="119">
        <f aca="true" t="shared" si="24" ref="BE125:BE135">IF(U125="základná",N125,0)</f>
        <v>0</v>
      </c>
      <c r="BF125" s="119">
        <f aca="true" t="shared" si="25" ref="BF125:BF135">IF(U125="znížená",N125,0)</f>
        <v>0</v>
      </c>
      <c r="BG125" s="119">
        <f aca="true" t="shared" si="26" ref="BG125:BG135">IF(U125="zákl. prenesená",N125,0)</f>
        <v>0</v>
      </c>
      <c r="BH125" s="119">
        <f aca="true" t="shared" si="27" ref="BH125:BH135">IF(U125="zníž. prenesená",N125,0)</f>
        <v>0</v>
      </c>
      <c r="BI125" s="119">
        <f aca="true" t="shared" si="28" ref="BI125:BI135">IF(U125="nulová",N125,0)</f>
        <v>0</v>
      </c>
      <c r="BJ125" s="10" t="s">
        <v>119</v>
      </c>
      <c r="BK125" s="119">
        <f aca="true" t="shared" si="29" ref="BK125:BK135">ROUND(L125*K125,2)</f>
        <v>0</v>
      </c>
      <c r="BL125" s="10" t="s">
        <v>145</v>
      </c>
      <c r="BM125" s="10" t="s">
        <v>160</v>
      </c>
    </row>
    <row r="126" spans="2:65" s="32" customFormat="1" ht="25.5" customHeight="1">
      <c r="B126" s="154"/>
      <c r="C126" s="189" t="s">
        <v>161</v>
      </c>
      <c r="D126" s="189" t="s">
        <v>141</v>
      </c>
      <c r="E126" s="190" t="s">
        <v>162</v>
      </c>
      <c r="F126" s="191" t="s">
        <v>163</v>
      </c>
      <c r="G126" s="191"/>
      <c r="H126" s="191"/>
      <c r="I126" s="191"/>
      <c r="J126" s="192" t="s">
        <v>159</v>
      </c>
      <c r="K126" s="193">
        <v>5</v>
      </c>
      <c r="L126" s="194">
        <v>0</v>
      </c>
      <c r="M126" s="194"/>
      <c r="N126" s="195">
        <f t="shared" si="20"/>
        <v>0</v>
      </c>
      <c r="O126" s="195"/>
      <c r="P126" s="195"/>
      <c r="Q126" s="195"/>
      <c r="R126" s="156"/>
      <c r="T126" s="196"/>
      <c r="U126" s="44" t="s">
        <v>42</v>
      </c>
      <c r="V126" s="34"/>
      <c r="W126" s="197">
        <f t="shared" si="21"/>
        <v>0</v>
      </c>
      <c r="X126" s="197">
        <v>1E-05</v>
      </c>
      <c r="Y126" s="197">
        <f t="shared" si="22"/>
        <v>5E-05</v>
      </c>
      <c r="Z126" s="197">
        <v>0</v>
      </c>
      <c r="AA126" s="198">
        <f t="shared" si="23"/>
        <v>0</v>
      </c>
      <c r="AR126" s="10" t="s">
        <v>145</v>
      </c>
      <c r="AT126" s="10" t="s">
        <v>141</v>
      </c>
      <c r="AU126" s="10" t="s">
        <v>119</v>
      </c>
      <c r="AY126" s="10" t="s">
        <v>140</v>
      </c>
      <c r="BE126" s="119">
        <f t="shared" si="24"/>
        <v>0</v>
      </c>
      <c r="BF126" s="119">
        <f t="shared" si="25"/>
        <v>0</v>
      </c>
      <c r="BG126" s="119">
        <f t="shared" si="26"/>
        <v>0</v>
      </c>
      <c r="BH126" s="119">
        <f t="shared" si="27"/>
        <v>0</v>
      </c>
      <c r="BI126" s="119">
        <f t="shared" si="28"/>
        <v>0</v>
      </c>
      <c r="BJ126" s="10" t="s">
        <v>119</v>
      </c>
      <c r="BK126" s="119">
        <f t="shared" si="29"/>
        <v>0</v>
      </c>
      <c r="BL126" s="10" t="s">
        <v>145</v>
      </c>
      <c r="BM126" s="10" t="s">
        <v>164</v>
      </c>
    </row>
    <row r="127" spans="2:65" s="32" customFormat="1" ht="38.25" customHeight="1">
      <c r="B127" s="154"/>
      <c r="C127" s="199" t="s">
        <v>165</v>
      </c>
      <c r="D127" s="199" t="s">
        <v>147</v>
      </c>
      <c r="E127" s="200" t="s">
        <v>166</v>
      </c>
      <c r="F127" s="201" t="s">
        <v>167</v>
      </c>
      <c r="G127" s="201"/>
      <c r="H127" s="201"/>
      <c r="I127" s="201"/>
      <c r="J127" s="202" t="s">
        <v>168</v>
      </c>
      <c r="K127" s="203">
        <v>5.465</v>
      </c>
      <c r="L127" s="204">
        <v>0</v>
      </c>
      <c r="M127" s="204"/>
      <c r="N127" s="205">
        <f t="shared" si="20"/>
        <v>0</v>
      </c>
      <c r="O127" s="205"/>
      <c r="P127" s="205"/>
      <c r="Q127" s="205"/>
      <c r="R127" s="156"/>
      <c r="T127" s="196"/>
      <c r="U127" s="44" t="s">
        <v>42</v>
      </c>
      <c r="V127" s="34"/>
      <c r="W127" s="197">
        <f t="shared" si="21"/>
        <v>0</v>
      </c>
      <c r="X127" s="197">
        <v>0.006086</v>
      </c>
      <c r="Y127" s="197">
        <f t="shared" si="22"/>
        <v>0.03325999</v>
      </c>
      <c r="Z127" s="197">
        <v>0</v>
      </c>
      <c r="AA127" s="198">
        <f t="shared" si="23"/>
        <v>0</v>
      </c>
      <c r="AR127" s="10" t="s">
        <v>151</v>
      </c>
      <c r="AT127" s="10" t="s">
        <v>147</v>
      </c>
      <c r="AU127" s="10" t="s">
        <v>119</v>
      </c>
      <c r="AY127" s="10" t="s">
        <v>140</v>
      </c>
      <c r="BE127" s="119">
        <f t="shared" si="24"/>
        <v>0</v>
      </c>
      <c r="BF127" s="119">
        <f t="shared" si="25"/>
        <v>0</v>
      </c>
      <c r="BG127" s="119">
        <f t="shared" si="26"/>
        <v>0</v>
      </c>
      <c r="BH127" s="119">
        <f t="shared" si="27"/>
        <v>0</v>
      </c>
      <c r="BI127" s="119">
        <f t="shared" si="28"/>
        <v>0</v>
      </c>
      <c r="BJ127" s="10" t="s">
        <v>119</v>
      </c>
      <c r="BK127" s="119">
        <f t="shared" si="29"/>
        <v>0</v>
      </c>
      <c r="BL127" s="10" t="s">
        <v>145</v>
      </c>
      <c r="BM127" s="10" t="s">
        <v>169</v>
      </c>
    </row>
    <row r="128" spans="2:65" s="32" customFormat="1" ht="25.5" customHeight="1">
      <c r="B128" s="154"/>
      <c r="C128" s="189" t="s">
        <v>170</v>
      </c>
      <c r="D128" s="189" t="s">
        <v>141</v>
      </c>
      <c r="E128" s="190" t="s">
        <v>171</v>
      </c>
      <c r="F128" s="191" t="s">
        <v>172</v>
      </c>
      <c r="G128" s="191"/>
      <c r="H128" s="191"/>
      <c r="I128" s="191"/>
      <c r="J128" s="192" t="s">
        <v>168</v>
      </c>
      <c r="K128" s="193">
        <v>7</v>
      </c>
      <c r="L128" s="194">
        <v>0</v>
      </c>
      <c r="M128" s="194"/>
      <c r="N128" s="195">
        <f t="shared" si="20"/>
        <v>0</v>
      </c>
      <c r="O128" s="195"/>
      <c r="P128" s="195"/>
      <c r="Q128" s="195"/>
      <c r="R128" s="156"/>
      <c r="T128" s="196"/>
      <c r="U128" s="44" t="s">
        <v>42</v>
      </c>
      <c r="V128" s="34"/>
      <c r="W128" s="197">
        <f t="shared" si="21"/>
        <v>0</v>
      </c>
      <c r="X128" s="197">
        <v>7E-05</v>
      </c>
      <c r="Y128" s="197">
        <f t="shared" si="22"/>
        <v>0.00049</v>
      </c>
      <c r="Z128" s="197">
        <v>0</v>
      </c>
      <c r="AA128" s="198">
        <f t="shared" si="23"/>
        <v>0</v>
      </c>
      <c r="AR128" s="10" t="s">
        <v>145</v>
      </c>
      <c r="AT128" s="10" t="s">
        <v>141</v>
      </c>
      <c r="AU128" s="10" t="s">
        <v>119</v>
      </c>
      <c r="AY128" s="10" t="s">
        <v>140</v>
      </c>
      <c r="BE128" s="119">
        <f t="shared" si="24"/>
        <v>0</v>
      </c>
      <c r="BF128" s="119">
        <f t="shared" si="25"/>
        <v>0</v>
      </c>
      <c r="BG128" s="119">
        <f t="shared" si="26"/>
        <v>0</v>
      </c>
      <c r="BH128" s="119">
        <f t="shared" si="27"/>
        <v>0</v>
      </c>
      <c r="BI128" s="119">
        <f t="shared" si="28"/>
        <v>0</v>
      </c>
      <c r="BJ128" s="10" t="s">
        <v>119</v>
      </c>
      <c r="BK128" s="119">
        <f t="shared" si="29"/>
        <v>0</v>
      </c>
      <c r="BL128" s="10" t="s">
        <v>145</v>
      </c>
      <c r="BM128" s="10" t="s">
        <v>173</v>
      </c>
    </row>
    <row r="129" spans="2:65" s="32" customFormat="1" ht="38.25" customHeight="1">
      <c r="B129" s="154"/>
      <c r="C129" s="199" t="s">
        <v>151</v>
      </c>
      <c r="D129" s="199" t="s">
        <v>147</v>
      </c>
      <c r="E129" s="200" t="s">
        <v>174</v>
      </c>
      <c r="F129" s="201" t="s">
        <v>175</v>
      </c>
      <c r="G129" s="201"/>
      <c r="H129" s="201"/>
      <c r="I129" s="201"/>
      <c r="J129" s="202" t="s">
        <v>168</v>
      </c>
      <c r="K129" s="203">
        <v>5</v>
      </c>
      <c r="L129" s="204">
        <v>0</v>
      </c>
      <c r="M129" s="204"/>
      <c r="N129" s="205">
        <f t="shared" si="20"/>
        <v>0</v>
      </c>
      <c r="O129" s="205"/>
      <c r="P129" s="205"/>
      <c r="Q129" s="205"/>
      <c r="R129" s="156"/>
      <c r="T129" s="196"/>
      <c r="U129" s="44" t="s">
        <v>42</v>
      </c>
      <c r="V129" s="34"/>
      <c r="W129" s="197">
        <f t="shared" si="21"/>
        <v>0</v>
      </c>
      <c r="X129" s="197">
        <v>0</v>
      </c>
      <c r="Y129" s="197">
        <f t="shared" si="22"/>
        <v>0</v>
      </c>
      <c r="Z129" s="197">
        <v>0</v>
      </c>
      <c r="AA129" s="198">
        <f t="shared" si="23"/>
        <v>0</v>
      </c>
      <c r="AR129" s="10" t="s">
        <v>151</v>
      </c>
      <c r="AT129" s="10" t="s">
        <v>147</v>
      </c>
      <c r="AU129" s="10" t="s">
        <v>119</v>
      </c>
      <c r="AY129" s="10" t="s">
        <v>140</v>
      </c>
      <c r="BE129" s="119">
        <f t="shared" si="24"/>
        <v>0</v>
      </c>
      <c r="BF129" s="119">
        <f t="shared" si="25"/>
        <v>0</v>
      </c>
      <c r="BG129" s="119">
        <f t="shared" si="26"/>
        <v>0</v>
      </c>
      <c r="BH129" s="119">
        <f t="shared" si="27"/>
        <v>0</v>
      </c>
      <c r="BI129" s="119">
        <f t="shared" si="28"/>
        <v>0</v>
      </c>
      <c r="BJ129" s="10" t="s">
        <v>119</v>
      </c>
      <c r="BK129" s="119">
        <f t="shared" si="29"/>
        <v>0</v>
      </c>
      <c r="BL129" s="10" t="s">
        <v>145</v>
      </c>
      <c r="BM129" s="10" t="s">
        <v>176</v>
      </c>
    </row>
    <row r="130" spans="2:65" s="32" customFormat="1" ht="38.25" customHeight="1">
      <c r="B130" s="154"/>
      <c r="C130" s="199" t="s">
        <v>177</v>
      </c>
      <c r="D130" s="199" t="s">
        <v>147</v>
      </c>
      <c r="E130" s="200" t="s">
        <v>178</v>
      </c>
      <c r="F130" s="201" t="s">
        <v>179</v>
      </c>
      <c r="G130" s="201"/>
      <c r="H130" s="201"/>
      <c r="I130" s="201"/>
      <c r="J130" s="202" t="s">
        <v>168</v>
      </c>
      <c r="K130" s="203">
        <v>2</v>
      </c>
      <c r="L130" s="204">
        <v>0</v>
      </c>
      <c r="M130" s="204"/>
      <c r="N130" s="205">
        <f t="shared" si="20"/>
        <v>0</v>
      </c>
      <c r="O130" s="205"/>
      <c r="P130" s="205"/>
      <c r="Q130" s="205"/>
      <c r="R130" s="156"/>
      <c r="T130" s="196"/>
      <c r="U130" s="44" t="s">
        <v>42</v>
      </c>
      <c r="V130" s="34"/>
      <c r="W130" s="197">
        <f t="shared" si="21"/>
        <v>0</v>
      </c>
      <c r="X130" s="197">
        <v>0</v>
      </c>
      <c r="Y130" s="197">
        <f t="shared" si="22"/>
        <v>0</v>
      </c>
      <c r="Z130" s="197">
        <v>0</v>
      </c>
      <c r="AA130" s="198">
        <f t="shared" si="23"/>
        <v>0</v>
      </c>
      <c r="AR130" s="10" t="s">
        <v>151</v>
      </c>
      <c r="AT130" s="10" t="s">
        <v>147</v>
      </c>
      <c r="AU130" s="10" t="s">
        <v>119</v>
      </c>
      <c r="AY130" s="10" t="s">
        <v>140</v>
      </c>
      <c r="BE130" s="119">
        <f t="shared" si="24"/>
        <v>0</v>
      </c>
      <c r="BF130" s="119">
        <f t="shared" si="25"/>
        <v>0</v>
      </c>
      <c r="BG130" s="119">
        <f t="shared" si="26"/>
        <v>0</v>
      </c>
      <c r="BH130" s="119">
        <f t="shared" si="27"/>
        <v>0</v>
      </c>
      <c r="BI130" s="119">
        <f t="shared" si="28"/>
        <v>0</v>
      </c>
      <c r="BJ130" s="10" t="s">
        <v>119</v>
      </c>
      <c r="BK130" s="119">
        <f t="shared" si="29"/>
        <v>0</v>
      </c>
      <c r="BL130" s="10" t="s">
        <v>145</v>
      </c>
      <c r="BM130" s="10" t="s">
        <v>180</v>
      </c>
    </row>
    <row r="131" spans="2:65" s="32" customFormat="1" ht="25.5" customHeight="1">
      <c r="B131" s="154"/>
      <c r="C131" s="189" t="s">
        <v>181</v>
      </c>
      <c r="D131" s="189" t="s">
        <v>141</v>
      </c>
      <c r="E131" s="190" t="s">
        <v>182</v>
      </c>
      <c r="F131" s="191" t="s">
        <v>183</v>
      </c>
      <c r="G131" s="191"/>
      <c r="H131" s="191"/>
      <c r="I131" s="191"/>
      <c r="J131" s="192" t="s">
        <v>168</v>
      </c>
      <c r="K131" s="193">
        <v>3</v>
      </c>
      <c r="L131" s="194">
        <v>0</v>
      </c>
      <c r="M131" s="194"/>
      <c r="N131" s="195">
        <f t="shared" si="20"/>
        <v>0</v>
      </c>
      <c r="O131" s="195"/>
      <c r="P131" s="195"/>
      <c r="Q131" s="195"/>
      <c r="R131" s="156"/>
      <c r="T131" s="196"/>
      <c r="U131" s="44" t="s">
        <v>42</v>
      </c>
      <c r="V131" s="34"/>
      <c r="W131" s="197">
        <f t="shared" si="21"/>
        <v>0</v>
      </c>
      <c r="X131" s="197">
        <v>7E-05</v>
      </c>
      <c r="Y131" s="197">
        <f t="shared" si="22"/>
        <v>0.00020999999999999998</v>
      </c>
      <c r="Z131" s="197">
        <v>0</v>
      </c>
      <c r="AA131" s="198">
        <f t="shared" si="23"/>
        <v>0</v>
      </c>
      <c r="AR131" s="10" t="s">
        <v>145</v>
      </c>
      <c r="AT131" s="10" t="s">
        <v>141</v>
      </c>
      <c r="AU131" s="10" t="s">
        <v>119</v>
      </c>
      <c r="AY131" s="10" t="s">
        <v>140</v>
      </c>
      <c r="BE131" s="119">
        <f t="shared" si="24"/>
        <v>0</v>
      </c>
      <c r="BF131" s="119">
        <f t="shared" si="25"/>
        <v>0</v>
      </c>
      <c r="BG131" s="119">
        <f t="shared" si="26"/>
        <v>0</v>
      </c>
      <c r="BH131" s="119">
        <f t="shared" si="27"/>
        <v>0</v>
      </c>
      <c r="BI131" s="119">
        <f t="shared" si="28"/>
        <v>0</v>
      </c>
      <c r="BJ131" s="10" t="s">
        <v>119</v>
      </c>
      <c r="BK131" s="119">
        <f t="shared" si="29"/>
        <v>0</v>
      </c>
      <c r="BL131" s="10" t="s">
        <v>145</v>
      </c>
      <c r="BM131" s="10" t="s">
        <v>184</v>
      </c>
    </row>
    <row r="132" spans="2:65" s="32" customFormat="1" ht="38.25" customHeight="1">
      <c r="B132" s="154"/>
      <c r="C132" s="199" t="s">
        <v>185</v>
      </c>
      <c r="D132" s="199" t="s">
        <v>147</v>
      </c>
      <c r="E132" s="200" t="s">
        <v>186</v>
      </c>
      <c r="F132" s="201" t="s">
        <v>187</v>
      </c>
      <c r="G132" s="201"/>
      <c r="H132" s="201"/>
      <c r="I132" s="201"/>
      <c r="J132" s="202" t="s">
        <v>168</v>
      </c>
      <c r="K132" s="203">
        <v>3</v>
      </c>
      <c r="L132" s="204">
        <v>0</v>
      </c>
      <c r="M132" s="204"/>
      <c r="N132" s="205">
        <f t="shared" si="20"/>
        <v>0</v>
      </c>
      <c r="O132" s="205"/>
      <c r="P132" s="205"/>
      <c r="Q132" s="205"/>
      <c r="R132" s="156"/>
      <c r="T132" s="196"/>
      <c r="U132" s="44" t="s">
        <v>42</v>
      </c>
      <c r="V132" s="34"/>
      <c r="W132" s="197">
        <f t="shared" si="21"/>
        <v>0</v>
      </c>
      <c r="X132" s="197">
        <v>0</v>
      </c>
      <c r="Y132" s="197">
        <f t="shared" si="22"/>
        <v>0</v>
      </c>
      <c r="Z132" s="197">
        <v>0</v>
      </c>
      <c r="AA132" s="198">
        <f t="shared" si="23"/>
        <v>0</v>
      </c>
      <c r="AR132" s="10" t="s">
        <v>151</v>
      </c>
      <c r="AT132" s="10" t="s">
        <v>147</v>
      </c>
      <c r="AU132" s="10" t="s">
        <v>119</v>
      </c>
      <c r="AY132" s="10" t="s">
        <v>140</v>
      </c>
      <c r="BE132" s="119">
        <f t="shared" si="24"/>
        <v>0</v>
      </c>
      <c r="BF132" s="119">
        <f t="shared" si="25"/>
        <v>0</v>
      </c>
      <c r="BG132" s="119">
        <f t="shared" si="26"/>
        <v>0</v>
      </c>
      <c r="BH132" s="119">
        <f t="shared" si="27"/>
        <v>0</v>
      </c>
      <c r="BI132" s="119">
        <f t="shared" si="28"/>
        <v>0</v>
      </c>
      <c r="BJ132" s="10" t="s">
        <v>119</v>
      </c>
      <c r="BK132" s="119">
        <f t="shared" si="29"/>
        <v>0</v>
      </c>
      <c r="BL132" s="10" t="s">
        <v>145</v>
      </c>
      <c r="BM132" s="10" t="s">
        <v>188</v>
      </c>
    </row>
    <row r="133" spans="2:65" s="32" customFormat="1" ht="25.5" customHeight="1">
      <c r="B133" s="154"/>
      <c r="C133" s="189" t="s">
        <v>189</v>
      </c>
      <c r="D133" s="189" t="s">
        <v>141</v>
      </c>
      <c r="E133" s="190" t="s">
        <v>190</v>
      </c>
      <c r="F133" s="191" t="s">
        <v>191</v>
      </c>
      <c r="G133" s="191"/>
      <c r="H133" s="191"/>
      <c r="I133" s="191"/>
      <c r="J133" s="192" t="s">
        <v>168</v>
      </c>
      <c r="K133" s="193">
        <v>3</v>
      </c>
      <c r="L133" s="194">
        <v>0</v>
      </c>
      <c r="M133" s="194"/>
      <c r="N133" s="195">
        <f t="shared" si="20"/>
        <v>0</v>
      </c>
      <c r="O133" s="195"/>
      <c r="P133" s="195"/>
      <c r="Q133" s="195"/>
      <c r="R133" s="156"/>
      <c r="T133" s="196"/>
      <c r="U133" s="44" t="s">
        <v>42</v>
      </c>
      <c r="V133" s="34"/>
      <c r="W133" s="197">
        <f t="shared" si="21"/>
        <v>0</v>
      </c>
      <c r="X133" s="197">
        <v>7E-05</v>
      </c>
      <c r="Y133" s="197">
        <f t="shared" si="22"/>
        <v>0.00020999999999999998</v>
      </c>
      <c r="Z133" s="197">
        <v>0</v>
      </c>
      <c r="AA133" s="198">
        <f t="shared" si="23"/>
        <v>0</v>
      </c>
      <c r="AR133" s="10" t="s">
        <v>145</v>
      </c>
      <c r="AT133" s="10" t="s">
        <v>141</v>
      </c>
      <c r="AU133" s="10" t="s">
        <v>119</v>
      </c>
      <c r="AY133" s="10" t="s">
        <v>140</v>
      </c>
      <c r="BE133" s="119">
        <f t="shared" si="24"/>
        <v>0</v>
      </c>
      <c r="BF133" s="119">
        <f t="shared" si="25"/>
        <v>0</v>
      </c>
      <c r="BG133" s="119">
        <f t="shared" si="26"/>
        <v>0</v>
      </c>
      <c r="BH133" s="119">
        <f t="shared" si="27"/>
        <v>0</v>
      </c>
      <c r="BI133" s="119">
        <f t="shared" si="28"/>
        <v>0</v>
      </c>
      <c r="BJ133" s="10" t="s">
        <v>119</v>
      </c>
      <c r="BK133" s="119">
        <f t="shared" si="29"/>
        <v>0</v>
      </c>
      <c r="BL133" s="10" t="s">
        <v>145</v>
      </c>
      <c r="BM133" s="10" t="s">
        <v>192</v>
      </c>
    </row>
    <row r="134" spans="2:65" s="32" customFormat="1" ht="38.25" customHeight="1">
      <c r="B134" s="154"/>
      <c r="C134" s="199" t="s">
        <v>193</v>
      </c>
      <c r="D134" s="199" t="s">
        <v>147</v>
      </c>
      <c r="E134" s="200" t="s">
        <v>194</v>
      </c>
      <c r="F134" s="201" t="s">
        <v>195</v>
      </c>
      <c r="G134" s="201"/>
      <c r="H134" s="201"/>
      <c r="I134" s="201"/>
      <c r="J134" s="202" t="s">
        <v>168</v>
      </c>
      <c r="K134" s="203">
        <v>3</v>
      </c>
      <c r="L134" s="204">
        <v>0</v>
      </c>
      <c r="M134" s="204"/>
      <c r="N134" s="205">
        <f t="shared" si="20"/>
        <v>0</v>
      </c>
      <c r="O134" s="205"/>
      <c r="P134" s="205"/>
      <c r="Q134" s="205"/>
      <c r="R134" s="156"/>
      <c r="T134" s="196"/>
      <c r="U134" s="44" t="s">
        <v>42</v>
      </c>
      <c r="V134" s="34"/>
      <c r="W134" s="197">
        <f t="shared" si="21"/>
        <v>0</v>
      </c>
      <c r="X134" s="197">
        <v>0</v>
      </c>
      <c r="Y134" s="197">
        <f t="shared" si="22"/>
        <v>0</v>
      </c>
      <c r="Z134" s="197">
        <v>0</v>
      </c>
      <c r="AA134" s="198">
        <f t="shared" si="23"/>
        <v>0</v>
      </c>
      <c r="AR134" s="10" t="s">
        <v>151</v>
      </c>
      <c r="AT134" s="10" t="s">
        <v>147</v>
      </c>
      <c r="AU134" s="10" t="s">
        <v>119</v>
      </c>
      <c r="AY134" s="10" t="s">
        <v>140</v>
      </c>
      <c r="BE134" s="119">
        <f t="shared" si="24"/>
        <v>0</v>
      </c>
      <c r="BF134" s="119">
        <f t="shared" si="25"/>
        <v>0</v>
      </c>
      <c r="BG134" s="119">
        <f t="shared" si="26"/>
        <v>0</v>
      </c>
      <c r="BH134" s="119">
        <f t="shared" si="27"/>
        <v>0</v>
      </c>
      <c r="BI134" s="119">
        <f t="shared" si="28"/>
        <v>0</v>
      </c>
      <c r="BJ134" s="10" t="s">
        <v>119</v>
      </c>
      <c r="BK134" s="119">
        <f t="shared" si="29"/>
        <v>0</v>
      </c>
      <c r="BL134" s="10" t="s">
        <v>145</v>
      </c>
      <c r="BM134" s="10" t="s">
        <v>196</v>
      </c>
    </row>
    <row r="135" spans="2:65" s="32" customFormat="1" ht="16.5" customHeight="1">
      <c r="B135" s="154"/>
      <c r="C135" s="189" t="s">
        <v>197</v>
      </c>
      <c r="D135" s="189" t="s">
        <v>141</v>
      </c>
      <c r="E135" s="190" t="s">
        <v>198</v>
      </c>
      <c r="F135" s="191" t="s">
        <v>199</v>
      </c>
      <c r="G135" s="191"/>
      <c r="H135" s="191"/>
      <c r="I135" s="191"/>
      <c r="J135" s="192" t="s">
        <v>159</v>
      </c>
      <c r="K135" s="193">
        <v>5</v>
      </c>
      <c r="L135" s="194">
        <v>0</v>
      </c>
      <c r="M135" s="194"/>
      <c r="N135" s="195">
        <f t="shared" si="20"/>
        <v>0</v>
      </c>
      <c r="O135" s="195"/>
      <c r="P135" s="195"/>
      <c r="Q135" s="195"/>
      <c r="R135" s="156"/>
      <c r="T135" s="196"/>
      <c r="U135" s="44" t="s">
        <v>42</v>
      </c>
      <c r="V135" s="34"/>
      <c r="W135" s="197">
        <f t="shared" si="21"/>
        <v>0</v>
      </c>
      <c r="X135" s="197">
        <v>0</v>
      </c>
      <c r="Y135" s="197">
        <f t="shared" si="22"/>
        <v>0</v>
      </c>
      <c r="Z135" s="197">
        <v>0</v>
      </c>
      <c r="AA135" s="198">
        <f t="shared" si="23"/>
        <v>0</v>
      </c>
      <c r="AR135" s="10" t="s">
        <v>145</v>
      </c>
      <c r="AT135" s="10" t="s">
        <v>141</v>
      </c>
      <c r="AU135" s="10" t="s">
        <v>119</v>
      </c>
      <c r="AY135" s="10" t="s">
        <v>140</v>
      </c>
      <c r="BE135" s="119">
        <f t="shared" si="24"/>
        <v>0</v>
      </c>
      <c r="BF135" s="119">
        <f t="shared" si="25"/>
        <v>0</v>
      </c>
      <c r="BG135" s="119">
        <f t="shared" si="26"/>
        <v>0</v>
      </c>
      <c r="BH135" s="119">
        <f t="shared" si="27"/>
        <v>0</v>
      </c>
      <c r="BI135" s="119">
        <f t="shared" si="28"/>
        <v>0</v>
      </c>
      <c r="BJ135" s="10" t="s">
        <v>119</v>
      </c>
      <c r="BK135" s="119">
        <f t="shared" si="29"/>
        <v>0</v>
      </c>
      <c r="BL135" s="10" t="s">
        <v>145</v>
      </c>
      <c r="BM135" s="10" t="s">
        <v>200</v>
      </c>
    </row>
    <row r="136" spans="2:63" s="175" customFormat="1" ht="29.25" customHeight="1">
      <c r="B136" s="176"/>
      <c r="C136" s="177"/>
      <c r="D136" s="187" t="s">
        <v>112</v>
      </c>
      <c r="E136" s="187"/>
      <c r="F136" s="187"/>
      <c r="G136" s="187"/>
      <c r="H136" s="187"/>
      <c r="I136" s="187"/>
      <c r="J136" s="187"/>
      <c r="K136" s="187"/>
      <c r="L136" s="187"/>
      <c r="M136" s="187"/>
      <c r="N136" s="206">
        <f>BK136</f>
        <v>0</v>
      </c>
      <c r="O136" s="206"/>
      <c r="P136" s="206"/>
      <c r="Q136" s="206"/>
      <c r="R136" s="180"/>
      <c r="T136" s="181"/>
      <c r="U136" s="177"/>
      <c r="V136" s="177"/>
      <c r="W136" s="182">
        <f>SUM(W137:W140)</f>
        <v>0</v>
      </c>
      <c r="X136" s="177"/>
      <c r="Y136" s="182">
        <f>SUM(Y137:Y140)</f>
        <v>2.8270000000000002E-05</v>
      </c>
      <c r="Z136" s="177"/>
      <c r="AA136" s="183">
        <f>SUM(AA137:AA140)</f>
        <v>0</v>
      </c>
      <c r="AR136" s="184" t="s">
        <v>83</v>
      </c>
      <c r="AT136" s="185" t="s">
        <v>74</v>
      </c>
      <c r="AU136" s="185" t="s">
        <v>83</v>
      </c>
      <c r="AY136" s="184" t="s">
        <v>140</v>
      </c>
      <c r="BK136" s="186">
        <f>SUM(BK137:BK140)</f>
        <v>0</v>
      </c>
    </row>
    <row r="137" spans="2:65" s="32" customFormat="1" ht="25.5" customHeight="1">
      <c r="B137" s="154"/>
      <c r="C137" s="189" t="s">
        <v>201</v>
      </c>
      <c r="D137" s="189" t="s">
        <v>141</v>
      </c>
      <c r="E137" s="190" t="s">
        <v>202</v>
      </c>
      <c r="F137" s="191" t="s">
        <v>203</v>
      </c>
      <c r="G137" s="191"/>
      <c r="H137" s="191"/>
      <c r="I137" s="191"/>
      <c r="J137" s="192" t="s">
        <v>159</v>
      </c>
      <c r="K137" s="193">
        <v>2.827</v>
      </c>
      <c r="L137" s="194">
        <v>0</v>
      </c>
      <c r="M137" s="194"/>
      <c r="N137" s="195">
        <f aca="true" t="shared" si="30" ref="N137:N140">ROUND(L137*K137,2)</f>
        <v>0</v>
      </c>
      <c r="O137" s="195"/>
      <c r="P137" s="195"/>
      <c r="Q137" s="195"/>
      <c r="R137" s="156"/>
      <c r="T137" s="196"/>
      <c r="U137" s="44" t="s">
        <v>42</v>
      </c>
      <c r="V137" s="34"/>
      <c r="W137" s="197">
        <f aca="true" t="shared" si="31" ref="W137:W140">V137*K137</f>
        <v>0</v>
      </c>
      <c r="X137" s="197">
        <v>1E-05</v>
      </c>
      <c r="Y137" s="197">
        <f aca="true" t="shared" si="32" ref="Y137:Y140">X137*K137</f>
        <v>2.8270000000000002E-05</v>
      </c>
      <c r="Z137" s="197">
        <v>0</v>
      </c>
      <c r="AA137" s="198">
        <f aca="true" t="shared" si="33" ref="AA137:AA140">Z137*K137</f>
        <v>0</v>
      </c>
      <c r="AR137" s="10" t="s">
        <v>145</v>
      </c>
      <c r="AT137" s="10" t="s">
        <v>141</v>
      </c>
      <c r="AU137" s="10" t="s">
        <v>119</v>
      </c>
      <c r="AY137" s="10" t="s">
        <v>140</v>
      </c>
      <c r="BE137" s="119">
        <f aca="true" t="shared" si="34" ref="BE137:BE140">IF(U137="základná",N137,0)</f>
        <v>0</v>
      </c>
      <c r="BF137" s="119">
        <f aca="true" t="shared" si="35" ref="BF137:BF140">IF(U137="znížená",N137,0)</f>
        <v>0</v>
      </c>
      <c r="BG137" s="119">
        <f aca="true" t="shared" si="36" ref="BG137:BG140">IF(U137="zákl. prenesená",N137,0)</f>
        <v>0</v>
      </c>
      <c r="BH137" s="119">
        <f aca="true" t="shared" si="37" ref="BH137:BH140">IF(U137="zníž. prenesená",N137,0)</f>
        <v>0</v>
      </c>
      <c r="BI137" s="119">
        <f aca="true" t="shared" si="38" ref="BI137:BI140">IF(U137="nulová",N137,0)</f>
        <v>0</v>
      </c>
      <c r="BJ137" s="10" t="s">
        <v>119</v>
      </c>
      <c r="BK137" s="119">
        <f aca="true" t="shared" si="39" ref="BK137:BK140">ROUND(L137*K137,2)</f>
        <v>0</v>
      </c>
      <c r="BL137" s="10" t="s">
        <v>145</v>
      </c>
      <c r="BM137" s="10" t="s">
        <v>204</v>
      </c>
    </row>
    <row r="138" spans="2:65" s="32" customFormat="1" ht="25.5" customHeight="1">
      <c r="B138" s="154"/>
      <c r="C138" s="189" t="s">
        <v>205</v>
      </c>
      <c r="D138" s="189" t="s">
        <v>141</v>
      </c>
      <c r="E138" s="190" t="s">
        <v>206</v>
      </c>
      <c r="F138" s="191" t="s">
        <v>207</v>
      </c>
      <c r="G138" s="191"/>
      <c r="H138" s="191"/>
      <c r="I138" s="191"/>
      <c r="J138" s="192" t="s">
        <v>150</v>
      </c>
      <c r="K138" s="193">
        <v>1.38</v>
      </c>
      <c r="L138" s="194">
        <v>0</v>
      </c>
      <c r="M138" s="194"/>
      <c r="N138" s="195">
        <f t="shared" si="30"/>
        <v>0</v>
      </c>
      <c r="O138" s="195"/>
      <c r="P138" s="195"/>
      <c r="Q138" s="195"/>
      <c r="R138" s="156"/>
      <c r="T138" s="196"/>
      <c r="U138" s="44" t="s">
        <v>42</v>
      </c>
      <c r="V138" s="34"/>
      <c r="W138" s="197">
        <f t="shared" si="31"/>
        <v>0</v>
      </c>
      <c r="X138" s="197">
        <v>0</v>
      </c>
      <c r="Y138" s="197">
        <f t="shared" si="32"/>
        <v>0</v>
      </c>
      <c r="Z138" s="197">
        <v>0</v>
      </c>
      <c r="AA138" s="198">
        <f t="shared" si="33"/>
        <v>0</v>
      </c>
      <c r="AR138" s="10" t="s">
        <v>145</v>
      </c>
      <c r="AT138" s="10" t="s">
        <v>141</v>
      </c>
      <c r="AU138" s="10" t="s">
        <v>119</v>
      </c>
      <c r="AY138" s="10" t="s">
        <v>140</v>
      </c>
      <c r="BE138" s="119">
        <f t="shared" si="34"/>
        <v>0</v>
      </c>
      <c r="BF138" s="119">
        <f t="shared" si="35"/>
        <v>0</v>
      </c>
      <c r="BG138" s="119">
        <f t="shared" si="36"/>
        <v>0</v>
      </c>
      <c r="BH138" s="119">
        <f t="shared" si="37"/>
        <v>0</v>
      </c>
      <c r="BI138" s="119">
        <f t="shared" si="38"/>
        <v>0</v>
      </c>
      <c r="BJ138" s="10" t="s">
        <v>119</v>
      </c>
      <c r="BK138" s="119">
        <f t="shared" si="39"/>
        <v>0</v>
      </c>
      <c r="BL138" s="10" t="s">
        <v>145</v>
      </c>
      <c r="BM138" s="10" t="s">
        <v>208</v>
      </c>
    </row>
    <row r="139" spans="2:65" s="32" customFormat="1" ht="25.5" customHeight="1">
      <c r="B139" s="154"/>
      <c r="C139" s="189" t="s">
        <v>209</v>
      </c>
      <c r="D139" s="189" t="s">
        <v>141</v>
      </c>
      <c r="E139" s="190" t="s">
        <v>210</v>
      </c>
      <c r="F139" s="191" t="s">
        <v>211</v>
      </c>
      <c r="G139" s="191"/>
      <c r="H139" s="191"/>
      <c r="I139" s="191"/>
      <c r="J139" s="192" t="s">
        <v>150</v>
      </c>
      <c r="K139" s="193">
        <v>5.52</v>
      </c>
      <c r="L139" s="194">
        <v>0</v>
      </c>
      <c r="M139" s="194"/>
      <c r="N139" s="195">
        <f t="shared" si="30"/>
        <v>0</v>
      </c>
      <c r="O139" s="195"/>
      <c r="P139" s="195"/>
      <c r="Q139" s="195"/>
      <c r="R139" s="156"/>
      <c r="T139" s="196"/>
      <c r="U139" s="44" t="s">
        <v>42</v>
      </c>
      <c r="V139" s="34"/>
      <c r="W139" s="197">
        <f t="shared" si="31"/>
        <v>0</v>
      </c>
      <c r="X139" s="197">
        <v>0</v>
      </c>
      <c r="Y139" s="197">
        <f t="shared" si="32"/>
        <v>0</v>
      </c>
      <c r="Z139" s="197">
        <v>0</v>
      </c>
      <c r="AA139" s="198">
        <f t="shared" si="33"/>
        <v>0</v>
      </c>
      <c r="AR139" s="10" t="s">
        <v>145</v>
      </c>
      <c r="AT139" s="10" t="s">
        <v>141</v>
      </c>
      <c r="AU139" s="10" t="s">
        <v>119</v>
      </c>
      <c r="AY139" s="10" t="s">
        <v>140</v>
      </c>
      <c r="BE139" s="119">
        <f t="shared" si="34"/>
        <v>0</v>
      </c>
      <c r="BF139" s="119">
        <f t="shared" si="35"/>
        <v>0</v>
      </c>
      <c r="BG139" s="119">
        <f t="shared" si="36"/>
        <v>0</v>
      </c>
      <c r="BH139" s="119">
        <f t="shared" si="37"/>
        <v>0</v>
      </c>
      <c r="BI139" s="119">
        <f t="shared" si="38"/>
        <v>0</v>
      </c>
      <c r="BJ139" s="10" t="s">
        <v>119</v>
      </c>
      <c r="BK139" s="119">
        <f t="shared" si="39"/>
        <v>0</v>
      </c>
      <c r="BL139" s="10" t="s">
        <v>145</v>
      </c>
      <c r="BM139" s="10" t="s">
        <v>212</v>
      </c>
    </row>
    <row r="140" spans="2:65" s="32" customFormat="1" ht="50.25" customHeight="1">
      <c r="B140" s="154"/>
      <c r="C140" s="189" t="s">
        <v>213</v>
      </c>
      <c r="D140" s="189" t="s">
        <v>141</v>
      </c>
      <c r="E140" s="190" t="s">
        <v>214</v>
      </c>
      <c r="F140" s="191" t="s">
        <v>215</v>
      </c>
      <c r="G140" s="191"/>
      <c r="H140" s="191"/>
      <c r="I140" s="191"/>
      <c r="J140" s="192" t="s">
        <v>150</v>
      </c>
      <c r="K140" s="193">
        <v>1.38</v>
      </c>
      <c r="L140" s="194">
        <v>0</v>
      </c>
      <c r="M140" s="194"/>
      <c r="N140" s="195">
        <f t="shared" si="30"/>
        <v>0</v>
      </c>
      <c r="O140" s="195"/>
      <c r="P140" s="195"/>
      <c r="Q140" s="195"/>
      <c r="R140" s="156"/>
      <c r="T140" s="196"/>
      <c r="U140" s="44" t="s">
        <v>42</v>
      </c>
      <c r="V140" s="34"/>
      <c r="W140" s="197">
        <f t="shared" si="31"/>
        <v>0</v>
      </c>
      <c r="X140" s="197">
        <v>0</v>
      </c>
      <c r="Y140" s="197">
        <f t="shared" si="32"/>
        <v>0</v>
      </c>
      <c r="Z140" s="197">
        <v>0</v>
      </c>
      <c r="AA140" s="198">
        <f t="shared" si="33"/>
        <v>0</v>
      </c>
      <c r="AR140" s="10" t="s">
        <v>145</v>
      </c>
      <c r="AT140" s="10" t="s">
        <v>141</v>
      </c>
      <c r="AU140" s="10" t="s">
        <v>119</v>
      </c>
      <c r="AY140" s="10" t="s">
        <v>140</v>
      </c>
      <c r="BE140" s="119">
        <f t="shared" si="34"/>
        <v>0</v>
      </c>
      <c r="BF140" s="119">
        <f t="shared" si="35"/>
        <v>0</v>
      </c>
      <c r="BG140" s="119">
        <f t="shared" si="36"/>
        <v>0</v>
      </c>
      <c r="BH140" s="119">
        <f t="shared" si="37"/>
        <v>0</v>
      </c>
      <c r="BI140" s="119">
        <f t="shared" si="38"/>
        <v>0</v>
      </c>
      <c r="BJ140" s="10" t="s">
        <v>119</v>
      </c>
      <c r="BK140" s="119">
        <f t="shared" si="39"/>
        <v>0</v>
      </c>
      <c r="BL140" s="10" t="s">
        <v>145</v>
      </c>
      <c r="BM140" s="10" t="s">
        <v>216</v>
      </c>
    </row>
    <row r="141" spans="2:63" s="175" customFormat="1" ht="29.25" customHeight="1">
      <c r="B141" s="176"/>
      <c r="C141" s="177"/>
      <c r="D141" s="187" t="s">
        <v>113</v>
      </c>
      <c r="E141" s="187"/>
      <c r="F141" s="187"/>
      <c r="G141" s="187"/>
      <c r="H141" s="187"/>
      <c r="I141" s="187"/>
      <c r="J141" s="187"/>
      <c r="K141" s="187"/>
      <c r="L141" s="187"/>
      <c r="M141" s="187"/>
      <c r="N141" s="206">
        <f>BK141</f>
        <v>0</v>
      </c>
      <c r="O141" s="206"/>
      <c r="P141" s="206"/>
      <c r="Q141" s="206"/>
      <c r="R141" s="180"/>
      <c r="T141" s="181"/>
      <c r="U141" s="177"/>
      <c r="V141" s="177"/>
      <c r="W141" s="182">
        <f>W142</f>
        <v>0</v>
      </c>
      <c r="X141" s="177"/>
      <c r="Y141" s="182">
        <f>Y142</f>
        <v>0</v>
      </c>
      <c r="Z141" s="177"/>
      <c r="AA141" s="183">
        <f>AA142</f>
        <v>0</v>
      </c>
      <c r="AR141" s="184" t="s">
        <v>83</v>
      </c>
      <c r="AT141" s="185" t="s">
        <v>74</v>
      </c>
      <c r="AU141" s="185" t="s">
        <v>83</v>
      </c>
      <c r="AY141" s="184" t="s">
        <v>140</v>
      </c>
      <c r="BK141" s="186">
        <f>BK142</f>
        <v>0</v>
      </c>
    </row>
    <row r="142" spans="2:65" s="32" customFormat="1" ht="38.25" customHeight="1">
      <c r="B142" s="154"/>
      <c r="C142" s="189" t="s">
        <v>217</v>
      </c>
      <c r="D142" s="189" t="s">
        <v>141</v>
      </c>
      <c r="E142" s="190" t="s">
        <v>218</v>
      </c>
      <c r="F142" s="191" t="s">
        <v>219</v>
      </c>
      <c r="G142" s="191"/>
      <c r="H142" s="191"/>
      <c r="I142" s="191"/>
      <c r="J142" s="192" t="s">
        <v>150</v>
      </c>
      <c r="K142" s="193">
        <v>5.027</v>
      </c>
      <c r="L142" s="194">
        <v>0</v>
      </c>
      <c r="M142" s="194"/>
      <c r="N142" s="195">
        <f>ROUND(L142*K142,2)</f>
        <v>0</v>
      </c>
      <c r="O142" s="195"/>
      <c r="P142" s="195"/>
      <c r="Q142" s="195"/>
      <c r="R142" s="156"/>
      <c r="T142" s="196"/>
      <c r="U142" s="44" t="s">
        <v>42</v>
      </c>
      <c r="V142" s="34"/>
      <c r="W142" s="197">
        <f>V142*K142</f>
        <v>0</v>
      </c>
      <c r="X142" s="197">
        <v>0</v>
      </c>
      <c r="Y142" s="197">
        <f>X142*K142</f>
        <v>0</v>
      </c>
      <c r="Z142" s="197">
        <v>0</v>
      </c>
      <c r="AA142" s="198">
        <f>Z142*K142</f>
        <v>0</v>
      </c>
      <c r="AR142" s="10" t="s">
        <v>145</v>
      </c>
      <c r="AT142" s="10" t="s">
        <v>141</v>
      </c>
      <c r="AU142" s="10" t="s">
        <v>119</v>
      </c>
      <c r="AY142" s="10" t="s">
        <v>140</v>
      </c>
      <c r="BE142" s="119">
        <f>IF(U142="základná",N142,0)</f>
        <v>0</v>
      </c>
      <c r="BF142" s="119">
        <f>IF(U142="znížená",N142,0)</f>
        <v>0</v>
      </c>
      <c r="BG142" s="119">
        <f>IF(U142="zákl. prenesená",N142,0)</f>
        <v>0</v>
      </c>
      <c r="BH142" s="119">
        <f>IF(U142="zníž. prenesená",N142,0)</f>
        <v>0</v>
      </c>
      <c r="BI142" s="119">
        <f>IF(U142="nulová",N142,0)</f>
        <v>0</v>
      </c>
      <c r="BJ142" s="10" t="s">
        <v>119</v>
      </c>
      <c r="BK142" s="119">
        <f>ROUND(L142*K142,2)</f>
        <v>0</v>
      </c>
      <c r="BL142" s="10" t="s">
        <v>145</v>
      </c>
      <c r="BM142" s="10" t="s">
        <v>220</v>
      </c>
    </row>
    <row r="143" spans="2:63" s="175" customFormat="1" ht="36.75" customHeight="1">
      <c r="B143" s="176"/>
      <c r="C143" s="177"/>
      <c r="D143" s="178" t="s">
        <v>114</v>
      </c>
      <c r="E143" s="178"/>
      <c r="F143" s="178"/>
      <c r="G143" s="178"/>
      <c r="H143" s="178"/>
      <c r="I143" s="178"/>
      <c r="J143" s="178"/>
      <c r="K143" s="178"/>
      <c r="L143" s="178"/>
      <c r="M143" s="178"/>
      <c r="N143" s="207">
        <f aca="true" t="shared" si="40" ref="N143:N144">BK143</f>
        <v>0</v>
      </c>
      <c r="O143" s="207"/>
      <c r="P143" s="207"/>
      <c r="Q143" s="207"/>
      <c r="R143" s="180"/>
      <c r="T143" s="181"/>
      <c r="U143" s="177"/>
      <c r="V143" s="177"/>
      <c r="W143" s="182">
        <f>W144</f>
        <v>0</v>
      </c>
      <c r="X143" s="177"/>
      <c r="Y143" s="182">
        <f>Y144</f>
        <v>0</v>
      </c>
      <c r="Z143" s="177"/>
      <c r="AA143" s="183">
        <f>AA144</f>
        <v>0</v>
      </c>
      <c r="AR143" s="184" t="s">
        <v>119</v>
      </c>
      <c r="AT143" s="185" t="s">
        <v>74</v>
      </c>
      <c r="AU143" s="185" t="s">
        <v>75</v>
      </c>
      <c r="AY143" s="184" t="s">
        <v>140</v>
      </c>
      <c r="BK143" s="186">
        <f>BK144</f>
        <v>0</v>
      </c>
    </row>
    <row r="144" spans="2:63" s="175" customFormat="1" ht="19.5" customHeight="1">
      <c r="B144" s="176"/>
      <c r="C144" s="177"/>
      <c r="D144" s="187" t="s">
        <v>115</v>
      </c>
      <c r="E144" s="187"/>
      <c r="F144" s="187"/>
      <c r="G144" s="187"/>
      <c r="H144" s="187"/>
      <c r="I144" s="187"/>
      <c r="J144" s="187"/>
      <c r="K144" s="187"/>
      <c r="L144" s="187"/>
      <c r="M144" s="187"/>
      <c r="N144" s="188">
        <f t="shared" si="40"/>
        <v>0</v>
      </c>
      <c r="O144" s="188"/>
      <c r="P144" s="188"/>
      <c r="Q144" s="188"/>
      <c r="R144" s="180"/>
      <c r="T144" s="181"/>
      <c r="U144" s="177"/>
      <c r="V144" s="177"/>
      <c r="W144" s="182">
        <f>SUM(W145:W146)</f>
        <v>0</v>
      </c>
      <c r="X144" s="177"/>
      <c r="Y144" s="182">
        <f>SUM(Y145:Y146)</f>
        <v>0</v>
      </c>
      <c r="Z144" s="177"/>
      <c r="AA144" s="183">
        <f>SUM(AA145:AA146)</f>
        <v>0</v>
      </c>
      <c r="AR144" s="184" t="s">
        <v>119</v>
      </c>
      <c r="AT144" s="185" t="s">
        <v>74</v>
      </c>
      <c r="AU144" s="185" t="s">
        <v>83</v>
      </c>
      <c r="AY144" s="184" t="s">
        <v>140</v>
      </c>
      <c r="BK144" s="186">
        <f>SUM(BK145:BK146)</f>
        <v>0</v>
      </c>
    </row>
    <row r="145" spans="2:65" s="32" customFormat="1" ht="16.5" customHeight="1">
      <c r="B145" s="154"/>
      <c r="C145" s="189" t="s">
        <v>9</v>
      </c>
      <c r="D145" s="189" t="s">
        <v>141</v>
      </c>
      <c r="E145" s="190" t="s">
        <v>221</v>
      </c>
      <c r="F145" s="191" t="s">
        <v>222</v>
      </c>
      <c r="G145" s="191"/>
      <c r="H145" s="191"/>
      <c r="I145" s="191"/>
      <c r="J145" s="192" t="s">
        <v>168</v>
      </c>
      <c r="K145" s="193">
        <v>3</v>
      </c>
      <c r="L145" s="194">
        <v>0</v>
      </c>
      <c r="M145" s="194"/>
      <c r="N145" s="195">
        <f aca="true" t="shared" si="41" ref="N145:N146">ROUND(L145*K145,2)</f>
        <v>0</v>
      </c>
      <c r="O145" s="195"/>
      <c r="P145" s="195"/>
      <c r="Q145" s="195"/>
      <c r="R145" s="156"/>
      <c r="T145" s="196"/>
      <c r="U145" s="44" t="s">
        <v>42</v>
      </c>
      <c r="V145" s="34"/>
      <c r="W145" s="197">
        <f aca="true" t="shared" si="42" ref="W145:W146">V145*K145</f>
        <v>0</v>
      </c>
      <c r="X145" s="197">
        <v>0</v>
      </c>
      <c r="Y145" s="197">
        <f aca="true" t="shared" si="43" ref="Y145:Y146">X145*K145</f>
        <v>0</v>
      </c>
      <c r="Z145" s="197">
        <v>0</v>
      </c>
      <c r="AA145" s="198">
        <f aca="true" t="shared" si="44" ref="AA145:AA146">Z145*K145</f>
        <v>0</v>
      </c>
      <c r="AR145" s="10" t="s">
        <v>205</v>
      </c>
      <c r="AT145" s="10" t="s">
        <v>141</v>
      </c>
      <c r="AU145" s="10" t="s">
        <v>119</v>
      </c>
      <c r="AY145" s="10" t="s">
        <v>140</v>
      </c>
      <c r="BE145" s="119">
        <f aca="true" t="shared" si="45" ref="BE145:BE146">IF(U145="základná",N145,0)</f>
        <v>0</v>
      </c>
      <c r="BF145" s="119">
        <f aca="true" t="shared" si="46" ref="BF145:BF146">IF(U145="znížená",N145,0)</f>
        <v>0</v>
      </c>
      <c r="BG145" s="119">
        <f aca="true" t="shared" si="47" ref="BG145:BG146">IF(U145="zákl. prenesená",N145,0)</f>
        <v>0</v>
      </c>
      <c r="BH145" s="119">
        <f aca="true" t="shared" si="48" ref="BH145:BH146">IF(U145="zníž. prenesená",N145,0)</f>
        <v>0</v>
      </c>
      <c r="BI145" s="119">
        <f aca="true" t="shared" si="49" ref="BI145:BI146">IF(U145="nulová",N145,0)</f>
        <v>0</v>
      </c>
      <c r="BJ145" s="10" t="s">
        <v>119</v>
      </c>
      <c r="BK145" s="119">
        <f aca="true" t="shared" si="50" ref="BK145:BK146">ROUND(L145*K145,2)</f>
        <v>0</v>
      </c>
      <c r="BL145" s="10" t="s">
        <v>205</v>
      </c>
      <c r="BM145" s="10" t="s">
        <v>223</v>
      </c>
    </row>
    <row r="146" spans="2:65" s="32" customFormat="1" ht="25.5" customHeight="1">
      <c r="B146" s="154"/>
      <c r="C146" s="189" t="s">
        <v>224</v>
      </c>
      <c r="D146" s="189" t="s">
        <v>141</v>
      </c>
      <c r="E146" s="190" t="s">
        <v>225</v>
      </c>
      <c r="F146" s="191" t="s">
        <v>226</v>
      </c>
      <c r="G146" s="191"/>
      <c r="H146" s="191"/>
      <c r="I146" s="191"/>
      <c r="J146" s="192" t="s">
        <v>227</v>
      </c>
      <c r="K146" s="208">
        <v>0</v>
      </c>
      <c r="L146" s="194">
        <v>0</v>
      </c>
      <c r="M146" s="194"/>
      <c r="N146" s="195">
        <f t="shared" si="41"/>
        <v>0</v>
      </c>
      <c r="O146" s="195"/>
      <c r="P146" s="195"/>
      <c r="Q146" s="195"/>
      <c r="R146" s="156"/>
      <c r="T146" s="196"/>
      <c r="U146" s="44" t="s">
        <v>42</v>
      </c>
      <c r="V146" s="34"/>
      <c r="W146" s="197">
        <f t="shared" si="42"/>
        <v>0</v>
      </c>
      <c r="X146" s="197">
        <v>0</v>
      </c>
      <c r="Y146" s="197">
        <f t="shared" si="43"/>
        <v>0</v>
      </c>
      <c r="Z146" s="197">
        <v>0</v>
      </c>
      <c r="AA146" s="198">
        <f t="shared" si="44"/>
        <v>0</v>
      </c>
      <c r="AR146" s="10" t="s">
        <v>205</v>
      </c>
      <c r="AT146" s="10" t="s">
        <v>141</v>
      </c>
      <c r="AU146" s="10" t="s">
        <v>119</v>
      </c>
      <c r="AY146" s="10" t="s">
        <v>140</v>
      </c>
      <c r="BE146" s="119">
        <f t="shared" si="45"/>
        <v>0</v>
      </c>
      <c r="BF146" s="119">
        <f t="shared" si="46"/>
        <v>0</v>
      </c>
      <c r="BG146" s="119">
        <f t="shared" si="47"/>
        <v>0</v>
      </c>
      <c r="BH146" s="119">
        <f t="shared" si="48"/>
        <v>0</v>
      </c>
      <c r="BI146" s="119">
        <f t="shared" si="49"/>
        <v>0</v>
      </c>
      <c r="BJ146" s="10" t="s">
        <v>119</v>
      </c>
      <c r="BK146" s="119">
        <f t="shared" si="50"/>
        <v>0</v>
      </c>
      <c r="BL146" s="10" t="s">
        <v>205</v>
      </c>
      <c r="BM146" s="10" t="s">
        <v>228</v>
      </c>
    </row>
    <row r="147" spans="2:18" s="32" customFormat="1" ht="6.75" customHeight="1">
      <c r="B147" s="62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</row>
  </sheetData>
  <sheetProtection selectLockedCells="1" selectUnlockedCells="1"/>
  <mergeCells count="142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0:Q70"/>
    <mergeCell ref="F72:P72"/>
    <mergeCell ref="F73:P73"/>
    <mergeCell ref="M75:P75"/>
    <mergeCell ref="M77:Q77"/>
    <mergeCell ref="M78:Q78"/>
    <mergeCell ref="C80:G80"/>
    <mergeCell ref="N80:Q80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N119:Q119"/>
    <mergeCell ref="F120:I120"/>
    <mergeCell ref="L120:M120"/>
    <mergeCell ref="N120:Q120"/>
    <mergeCell ref="F121:I121"/>
    <mergeCell ref="L121:M121"/>
    <mergeCell ref="N121:Q121"/>
    <mergeCell ref="N122:Q122"/>
    <mergeCell ref="F123:I123"/>
    <mergeCell ref="L123:M123"/>
    <mergeCell ref="N123:Q123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N141:Q141"/>
    <mergeCell ref="F142:I142"/>
    <mergeCell ref="L142:M142"/>
    <mergeCell ref="N142:Q142"/>
    <mergeCell ref="N143:Q143"/>
    <mergeCell ref="N144:Q144"/>
    <mergeCell ref="F145:I145"/>
    <mergeCell ref="L145:M145"/>
    <mergeCell ref="N145:Q145"/>
    <mergeCell ref="F146:I146"/>
    <mergeCell ref="L146:M146"/>
    <mergeCell ref="N146:Q146"/>
  </mergeCells>
  <dataValidations count="2">
    <dataValidation type="list" allowBlank="1" showErrorMessage="1" error="Povolené sú hodnoty K, M." sqref="D147">
      <formula1>"K,M"</formula1>
      <formula2>0</formula2>
    </dataValidation>
    <dataValidation type="list" allowBlank="1" showErrorMessage="1" error="Povolené sú hodnoty základná, znížená, nulová." sqref="U147">
      <formula1>"základná,znížená,nulová"</formula1>
      <formula2>0</formula2>
    </dataValidation>
  </dataValidations>
  <hyperlinks>
    <hyperlink ref="F1" location="C2" display="1) Krycí list rozpočtu"/>
    <hyperlink ref="H1" location="C86" display="2) Rekapitulácia rozpočtu"/>
    <hyperlink ref="L1" location="C124" display="3) Rozpočet"/>
    <hyperlink ref="S1" location="'Rekapitulácia stavby'!C2" display="Rekapitulácia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thinkpad\Miroslav</dc:creator>
  <cp:keywords/>
  <dc:description/>
  <cp:lastModifiedBy/>
  <cp:lastPrinted>2019-01-09T08:18:43Z</cp:lastPrinted>
  <dcterms:created xsi:type="dcterms:W3CDTF">2017-12-12T11:05:49Z</dcterms:created>
  <dcterms:modified xsi:type="dcterms:W3CDTF">2019-06-26T12:14:49Z</dcterms:modified>
  <cp:category/>
  <cp:version/>
  <cp:contentType/>
  <cp:contentStatus/>
  <cp:revision>1</cp:revision>
</cp:coreProperties>
</file>