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ESTY\"/>
    </mc:Choice>
  </mc:AlternateContent>
  <bookViews>
    <workbookView xWindow="0" yWindow="0" windowWidth="14010" windowHeight="11580" tabRatio="741" firstSheet="4" activeTab="5"/>
  </bookViews>
  <sheets>
    <sheet name="Rekapitulácia stavby" sheetId="1" r:id="rId1"/>
    <sheet name="001.1.1 - 1.1. - Búracie ..." sheetId="2" r:id="rId2"/>
    <sheet name="001.1.2 - 1.2. - Nové kon..." sheetId="3" r:id="rId3"/>
    <sheet name="001.2 - 2. časť ZTI" sheetId="4" r:id="rId4"/>
    <sheet name="001.3 - 3. časť ELI" sheetId="5" r:id="rId5"/>
    <sheet name="002.1 - 1. časť ASR + ST" sheetId="7" r:id="rId6"/>
    <sheet name="001.4 - 4. časť VZT" sheetId="6" r:id="rId7"/>
    <sheet name="002.2 - 2. časť ZTI" sheetId="8" r:id="rId8"/>
    <sheet name="002.3 - 3. časť ELI" sheetId="9" r:id="rId9"/>
    <sheet name="002.4 - 4. časť VZT" sheetId="10" r:id="rId10"/>
    <sheet name="003.1 - 1. časť ASR + ST" sheetId="11" r:id="rId11"/>
    <sheet name="003.2 - 2. časť ZTI" sheetId="12" r:id="rId12"/>
    <sheet name="003.3 - 3. časť ELI" sheetId="13" r:id="rId13"/>
    <sheet name="003.4 - 4. časť VZT" sheetId="14" r:id="rId14"/>
  </sheets>
  <definedNames>
    <definedName name="_xlnm._FilterDatabase" localSheetId="1" hidden="1">'001.1.1 - 1.1. - Búracie ...'!$C$133:$K$195</definedName>
    <definedName name="_xlnm._FilterDatabase" localSheetId="2" hidden="1">'001.1.2 - 1.2. - Nové kon...'!$C$144:$K$321</definedName>
    <definedName name="_xlnm._FilterDatabase" localSheetId="3" hidden="1">'001.2 - 2. časť ZTI'!$C$128:$K$275</definedName>
    <definedName name="_xlnm._FilterDatabase" localSheetId="4" hidden="1">'001.3 - 3. časť ELI'!$C$123:$K$256</definedName>
    <definedName name="_xlnm._FilterDatabase" localSheetId="6" hidden="1">'001.4 - 4. časť VZT'!$C$124:$K$199</definedName>
    <definedName name="_xlnm._FilterDatabase" localSheetId="5" hidden="1">'002.1 - 1. časť ASR + ST'!$C$143:$K$332</definedName>
    <definedName name="_xlnm._FilterDatabase" localSheetId="7" hidden="1">'002.2 - 2. časť ZTI'!$C$127:$K$230</definedName>
    <definedName name="_xlnm._FilterDatabase" localSheetId="8" hidden="1">'002.3 - 3. časť ELI'!$C$125:$K$232</definedName>
    <definedName name="_xlnm._FilterDatabase" localSheetId="9" hidden="1">'002.4 - 4. časť VZT'!$C$121:$K$134</definedName>
    <definedName name="_xlnm._FilterDatabase" localSheetId="10" hidden="1">'003.1 - 1. časť ASR + ST'!$C$138:$K$266</definedName>
    <definedName name="_xlnm._FilterDatabase" localSheetId="11" hidden="1">'003.2 - 2. časť ZTI'!$C$127:$K$219</definedName>
    <definedName name="_xlnm._FilterDatabase" localSheetId="12" hidden="1">'003.3 - 3. časť ELI'!$C$125:$K$219</definedName>
    <definedName name="_xlnm._FilterDatabase" localSheetId="13" hidden="1">'003.4 - 4. časť VZT'!$C$121:$K$131</definedName>
    <definedName name="_xlnm.Print_Titles" localSheetId="1">'001.1.1 - 1.1. - Búracie ...'!$133:$133</definedName>
    <definedName name="_xlnm.Print_Titles" localSheetId="2">'001.1.2 - 1.2. - Nové kon...'!$144:$144</definedName>
    <definedName name="_xlnm.Print_Titles" localSheetId="3">'001.2 - 2. časť ZTI'!$128:$128</definedName>
    <definedName name="_xlnm.Print_Titles" localSheetId="4">'001.3 - 3. časť ELI'!$123:$123</definedName>
    <definedName name="_xlnm.Print_Titles" localSheetId="6">'001.4 - 4. časť VZT'!$124:$124</definedName>
    <definedName name="_xlnm.Print_Titles" localSheetId="5">'002.1 - 1. časť ASR + ST'!$143:$143</definedName>
    <definedName name="_xlnm.Print_Titles" localSheetId="7">'002.2 - 2. časť ZTI'!$127:$127</definedName>
    <definedName name="_xlnm.Print_Titles" localSheetId="8">'002.3 - 3. časť ELI'!$125:$125</definedName>
    <definedName name="_xlnm.Print_Titles" localSheetId="9">'002.4 - 4. časť VZT'!$121:$121</definedName>
    <definedName name="_xlnm.Print_Titles" localSheetId="10">'003.1 - 1. časť ASR + ST'!$138:$138</definedName>
    <definedName name="_xlnm.Print_Titles" localSheetId="11">'003.2 - 2. časť ZTI'!$127:$127</definedName>
    <definedName name="_xlnm.Print_Titles" localSheetId="12">'003.3 - 3. časť ELI'!$125:$125</definedName>
    <definedName name="_xlnm.Print_Titles" localSheetId="13">'003.4 - 4. časť VZT'!$121:$121</definedName>
    <definedName name="_xlnm.Print_Titles" localSheetId="0">'Rekapitulácia stavby'!$92:$92</definedName>
    <definedName name="_xlnm.Print_Area" localSheetId="1">'001.1.1 - 1.1. - Búracie ...'!$C$4:$J$76,'001.1.1 - 1.1. - Búracie ...'!$C$82:$J$111,'001.1.1 - 1.1. - Búracie ...'!$C$117:$J$195</definedName>
    <definedName name="_xlnm.Print_Area" localSheetId="2">'001.1.2 - 1.2. - Nové kon...'!$C$4:$J$76,'001.1.2 - 1.2. - Nové kon...'!$C$82:$J$122,'001.1.2 - 1.2. - Nové kon...'!$C$128:$J$321</definedName>
    <definedName name="_xlnm.Print_Area" localSheetId="3">'001.2 - 2. časť ZTI'!$C$4:$J$76,'001.2 - 2. časť ZTI'!$C$82:$J$108,'001.2 - 2. časť ZTI'!$C$114:$J$275</definedName>
    <definedName name="_xlnm.Print_Area" localSheetId="4">'001.3 - 3. časť ELI'!$C$4:$J$76,'001.3 - 3. časť ELI'!$C$82:$J$103,'001.3 - 3. časť ELI'!$C$109:$J$256</definedName>
    <definedName name="_xlnm.Print_Area" localSheetId="6">'001.4 - 4. časť VZT'!$C$4:$J$76,'001.4 - 4. časť VZT'!$C$82:$J$104,'001.4 - 4. časť VZT'!$C$110:$J$199</definedName>
    <definedName name="_xlnm.Print_Area" localSheetId="5">'002.1 - 1. časť ASR + ST'!$C$4:$J$76,'002.1 - 1. časť ASR + ST'!$C$82:$J$123,'002.1 - 1. časť ASR + ST'!$C$129:$J$332</definedName>
    <definedName name="_xlnm.Print_Area" localSheetId="7">'002.2 - 2. časť ZTI'!$C$4:$J$76,'002.2 - 2. časť ZTI'!$C$82:$J$107,'002.2 - 2. časť ZTI'!$C$113:$J$230</definedName>
    <definedName name="_xlnm.Print_Area" localSheetId="8">'002.3 - 3. časť ELI'!$C$4:$J$76,'002.3 - 3. časť ELI'!$C$82:$J$105,'002.3 - 3. časť ELI'!$C$111:$J$232</definedName>
    <definedName name="_xlnm.Print_Area" localSheetId="9">'002.4 - 4. časť VZT'!$C$4:$J$76,'002.4 - 4. časť VZT'!$C$82:$J$101,'002.4 - 4. časť VZT'!$C$107:$J$134</definedName>
    <definedName name="_xlnm.Print_Area" localSheetId="10">'003.1 - 1. časť ASR + ST'!$C$4:$J$76,'003.1 - 1. časť ASR + ST'!$C$82:$J$118,'003.1 - 1. časť ASR + ST'!$C$124:$J$266</definedName>
    <definedName name="_xlnm.Print_Area" localSheetId="11">'003.2 - 2. časť ZTI'!$C$4:$J$76,'003.2 - 2. časť ZTI'!$C$82:$J$107,'003.2 - 2. časť ZTI'!$C$113:$J$219</definedName>
    <definedName name="_xlnm.Print_Area" localSheetId="12">'003.3 - 3. časť ELI'!$C$4:$J$76,'003.3 - 3. časť ELI'!$C$82:$J$105,'003.3 - 3. časť ELI'!$C$111:$J$219</definedName>
    <definedName name="_xlnm.Print_Area" localSheetId="13">'003.4 - 4. časť VZT'!$C$4:$J$76,'003.4 - 4. časť VZT'!$C$82:$J$101,'003.4 - 4. časť VZT'!$C$107:$J$131</definedName>
    <definedName name="_xlnm.Print_Area" localSheetId="0">'Rekapitulácia stavby'!$D$4:$AO$76,'Rekapitulácia stavby'!$C$82:$AQ$112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4" l="1"/>
  <c r="J38" i="14"/>
  <c r="AY111" i="1" s="1"/>
  <c r="J37" i="14"/>
  <c r="AX111" i="1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7" i="14"/>
  <c r="BH127" i="14"/>
  <c r="BG127" i="14"/>
  <c r="BE127" i="14"/>
  <c r="T127" i="14"/>
  <c r="R127" i="14"/>
  <c r="P127" i="14"/>
  <c r="BI125" i="14"/>
  <c r="BH125" i="14"/>
  <c r="BG125" i="14"/>
  <c r="BE125" i="14"/>
  <c r="T125" i="14"/>
  <c r="R125" i="14"/>
  <c r="P125" i="14"/>
  <c r="J118" i="14"/>
  <c r="F118" i="14"/>
  <c r="F116" i="14"/>
  <c r="E114" i="14"/>
  <c r="J93" i="14"/>
  <c r="F93" i="14"/>
  <c r="F91" i="14"/>
  <c r="E89" i="14"/>
  <c r="J26" i="14"/>
  <c r="E26" i="14"/>
  <c r="J94" i="14" s="1"/>
  <c r="J25" i="14"/>
  <c r="J20" i="14"/>
  <c r="E20" i="14"/>
  <c r="F94" i="14" s="1"/>
  <c r="J19" i="14"/>
  <c r="E7" i="14"/>
  <c r="E110" i="14" s="1"/>
  <c r="J39" i="13"/>
  <c r="J38" i="13"/>
  <c r="AY110" i="1" s="1"/>
  <c r="J37" i="13"/>
  <c r="AX110" i="1" s="1"/>
  <c r="BI219" i="13"/>
  <c r="BH219" i="13"/>
  <c r="BG219" i="13"/>
  <c r="BE219" i="13"/>
  <c r="T219" i="13"/>
  <c r="R219" i="13"/>
  <c r="P219" i="13"/>
  <c r="BI218" i="13"/>
  <c r="BH218" i="13"/>
  <c r="BG218" i="13"/>
  <c r="BE218" i="13"/>
  <c r="T218" i="13"/>
  <c r="R218" i="13"/>
  <c r="P218" i="13"/>
  <c r="BI217" i="13"/>
  <c r="BH217" i="13"/>
  <c r="BG217" i="13"/>
  <c r="BE217" i="13"/>
  <c r="T217" i="13"/>
  <c r="R217" i="13"/>
  <c r="P217" i="13"/>
  <c r="BI216" i="13"/>
  <c r="BH216" i="13"/>
  <c r="BG216" i="13"/>
  <c r="BE216" i="13"/>
  <c r="T216" i="13"/>
  <c r="R216" i="13"/>
  <c r="P216" i="13"/>
  <c r="BI214" i="13"/>
  <c r="BH214" i="13"/>
  <c r="BG214" i="13"/>
  <c r="BE214" i="13"/>
  <c r="T214" i="13"/>
  <c r="R214" i="13"/>
  <c r="P214" i="13"/>
  <c r="BI212" i="13"/>
  <c r="BH212" i="13"/>
  <c r="BG212" i="13"/>
  <c r="BE212" i="13"/>
  <c r="T212" i="13"/>
  <c r="R212" i="13"/>
  <c r="P212" i="13"/>
  <c r="BI211" i="13"/>
  <c r="BH211" i="13"/>
  <c r="BG211" i="13"/>
  <c r="BE211" i="13"/>
  <c r="T211" i="13"/>
  <c r="R211" i="13"/>
  <c r="P211" i="13"/>
  <c r="BI210" i="13"/>
  <c r="BH210" i="13"/>
  <c r="BG210" i="13"/>
  <c r="BE210" i="13"/>
  <c r="T210" i="13"/>
  <c r="R210" i="13"/>
  <c r="P210" i="13"/>
  <c r="BI208" i="13"/>
  <c r="BH208" i="13"/>
  <c r="BG208" i="13"/>
  <c r="BE208" i="13"/>
  <c r="T208" i="13"/>
  <c r="T207" i="13"/>
  <c r="T206" i="13" s="1"/>
  <c r="R208" i="13"/>
  <c r="R207" i="13" s="1"/>
  <c r="R206" i="13" s="1"/>
  <c r="P208" i="13"/>
  <c r="P207" i="13"/>
  <c r="P206" i="13" s="1"/>
  <c r="BI205" i="13"/>
  <c r="BH205" i="13"/>
  <c r="BG205" i="13"/>
  <c r="BE205" i="13"/>
  <c r="T205" i="13"/>
  <c r="R205" i="13"/>
  <c r="P205" i="13"/>
  <c r="BI204" i="13"/>
  <c r="BH204" i="13"/>
  <c r="BG204" i="13"/>
  <c r="BE204" i="13"/>
  <c r="T204" i="13"/>
  <c r="R204" i="13"/>
  <c r="P204" i="13"/>
  <c r="BI203" i="13"/>
  <c r="BH203" i="13"/>
  <c r="BG203" i="13"/>
  <c r="BE203" i="13"/>
  <c r="T203" i="13"/>
  <c r="R203" i="13"/>
  <c r="P203" i="13"/>
  <c r="BI202" i="13"/>
  <c r="BH202" i="13"/>
  <c r="BG202" i="13"/>
  <c r="BE202" i="13"/>
  <c r="T202" i="13"/>
  <c r="R202" i="13"/>
  <c r="P202" i="13"/>
  <c r="BI201" i="13"/>
  <c r="BH201" i="13"/>
  <c r="BG201" i="13"/>
  <c r="BE201" i="13"/>
  <c r="T201" i="13"/>
  <c r="R201" i="13"/>
  <c r="P201" i="13"/>
  <c r="BI200" i="13"/>
  <c r="BH200" i="13"/>
  <c r="BG200" i="13"/>
  <c r="BE200" i="13"/>
  <c r="T200" i="13"/>
  <c r="R200" i="13"/>
  <c r="P200" i="13"/>
  <c r="BI199" i="13"/>
  <c r="BH199" i="13"/>
  <c r="BG199" i="13"/>
  <c r="BE199" i="13"/>
  <c r="T199" i="13"/>
  <c r="R199" i="13"/>
  <c r="P199" i="13"/>
  <c r="BI198" i="13"/>
  <c r="BH198" i="13"/>
  <c r="BG198" i="13"/>
  <c r="BE198" i="13"/>
  <c r="T198" i="13"/>
  <c r="R198" i="13"/>
  <c r="P198" i="13"/>
  <c r="BI197" i="13"/>
  <c r="BH197" i="13"/>
  <c r="BG197" i="13"/>
  <c r="BE197" i="13"/>
  <c r="T197" i="13"/>
  <c r="R197" i="13"/>
  <c r="P197" i="13"/>
  <c r="BI196" i="13"/>
  <c r="BH196" i="13"/>
  <c r="BG196" i="13"/>
  <c r="BE196" i="13"/>
  <c r="T196" i="13"/>
  <c r="R196" i="13"/>
  <c r="P196" i="13"/>
  <c r="BI195" i="13"/>
  <c r="BH195" i="13"/>
  <c r="BG195" i="13"/>
  <c r="BE195" i="13"/>
  <c r="T195" i="13"/>
  <c r="R195" i="13"/>
  <c r="P195" i="13"/>
  <c r="BI194" i="13"/>
  <c r="BH194" i="13"/>
  <c r="BG194" i="13"/>
  <c r="BE194" i="13"/>
  <c r="T194" i="13"/>
  <c r="R194" i="13"/>
  <c r="P194" i="13"/>
  <c r="BI193" i="13"/>
  <c r="BH193" i="13"/>
  <c r="BG193" i="13"/>
  <c r="BE193" i="13"/>
  <c r="T193" i="13"/>
  <c r="R193" i="13"/>
  <c r="P193" i="13"/>
  <c r="BI192" i="13"/>
  <c r="BH192" i="13"/>
  <c r="BG192" i="13"/>
  <c r="BE192" i="13"/>
  <c r="T192" i="13"/>
  <c r="R192" i="13"/>
  <c r="P192" i="13"/>
  <c r="BI191" i="13"/>
  <c r="BH191" i="13"/>
  <c r="BG191" i="13"/>
  <c r="BE191" i="13"/>
  <c r="T191" i="13"/>
  <c r="R191" i="13"/>
  <c r="P191" i="13"/>
  <c r="BI190" i="13"/>
  <c r="BH190" i="13"/>
  <c r="BG190" i="13"/>
  <c r="BE190" i="13"/>
  <c r="T190" i="13"/>
  <c r="R190" i="13"/>
  <c r="P190" i="13"/>
  <c r="BI189" i="13"/>
  <c r="BH189" i="13"/>
  <c r="BG189" i="13"/>
  <c r="BE189" i="13"/>
  <c r="T189" i="13"/>
  <c r="R189" i="13"/>
  <c r="P189" i="13"/>
  <c r="BI188" i="13"/>
  <c r="BH188" i="13"/>
  <c r="BG188" i="13"/>
  <c r="BE188" i="13"/>
  <c r="T188" i="13"/>
  <c r="R188" i="13"/>
  <c r="P188" i="13"/>
  <c r="BI187" i="13"/>
  <c r="BH187" i="13"/>
  <c r="BG187" i="13"/>
  <c r="BE187" i="13"/>
  <c r="T187" i="13"/>
  <c r="R187" i="13"/>
  <c r="P187" i="13"/>
  <c r="BI186" i="13"/>
  <c r="BH186" i="13"/>
  <c r="BG186" i="13"/>
  <c r="BE186" i="13"/>
  <c r="T186" i="13"/>
  <c r="R186" i="13"/>
  <c r="P186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3" i="13"/>
  <c r="BH183" i="13"/>
  <c r="BG183" i="13"/>
  <c r="BE183" i="13"/>
  <c r="T183" i="13"/>
  <c r="R183" i="13"/>
  <c r="P183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80" i="13"/>
  <c r="BH180" i="13"/>
  <c r="BG180" i="13"/>
  <c r="BE180" i="13"/>
  <c r="T180" i="13"/>
  <c r="R180" i="13"/>
  <c r="P180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6" i="13"/>
  <c r="BH176" i="13"/>
  <c r="BG176" i="13"/>
  <c r="BE176" i="13"/>
  <c r="T176" i="13"/>
  <c r="R176" i="13"/>
  <c r="P176" i="13"/>
  <c r="BI175" i="13"/>
  <c r="BH175" i="13"/>
  <c r="BG175" i="13"/>
  <c r="BE175" i="13"/>
  <c r="T175" i="13"/>
  <c r="R175" i="13"/>
  <c r="P175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J122" i="13"/>
  <c r="F122" i="13"/>
  <c r="F120" i="13"/>
  <c r="E118" i="13"/>
  <c r="J93" i="13"/>
  <c r="F93" i="13"/>
  <c r="F91" i="13"/>
  <c r="E89" i="13"/>
  <c r="J20" i="13"/>
  <c r="E20" i="13"/>
  <c r="F123" i="13"/>
  <c r="J19" i="13"/>
  <c r="E7" i="13"/>
  <c r="E114" i="13" s="1"/>
  <c r="J39" i="12"/>
  <c r="J38" i="12"/>
  <c r="AY109" i="1" s="1"/>
  <c r="J37" i="12"/>
  <c r="AX109" i="1" s="1"/>
  <c r="BI219" i="12"/>
  <c r="BH219" i="12"/>
  <c r="BG219" i="12"/>
  <c r="BE219" i="12"/>
  <c r="T219" i="12"/>
  <c r="R219" i="12"/>
  <c r="P219" i="12"/>
  <c r="BI218" i="12"/>
  <c r="BH218" i="12"/>
  <c r="BG218" i="12"/>
  <c r="BE218" i="12"/>
  <c r="T218" i="12"/>
  <c r="R218" i="12"/>
  <c r="P218" i="12"/>
  <c r="BI217" i="12"/>
  <c r="BH217" i="12"/>
  <c r="BG217" i="12"/>
  <c r="BE217" i="12"/>
  <c r="T217" i="12"/>
  <c r="R217" i="12"/>
  <c r="P217" i="12"/>
  <c r="BI216" i="12"/>
  <c r="BH216" i="12"/>
  <c r="BG216" i="12"/>
  <c r="BE216" i="12"/>
  <c r="T216" i="12"/>
  <c r="R216" i="12"/>
  <c r="P216" i="12"/>
  <c r="BI215" i="12"/>
  <c r="BH215" i="12"/>
  <c r="BG215" i="12"/>
  <c r="BE215" i="12"/>
  <c r="T215" i="12"/>
  <c r="R215" i="12"/>
  <c r="P215" i="12"/>
  <c r="BI214" i="12"/>
  <c r="BH214" i="12"/>
  <c r="BG214" i="12"/>
  <c r="BE214" i="12"/>
  <c r="T214" i="12"/>
  <c r="R214" i="12"/>
  <c r="P214" i="12"/>
  <c r="BI213" i="12"/>
  <c r="BH213" i="12"/>
  <c r="BG213" i="12"/>
  <c r="BE213" i="12"/>
  <c r="T213" i="12"/>
  <c r="R213" i="12"/>
  <c r="P213" i="12"/>
  <c r="BI212" i="12"/>
  <c r="BH212" i="12"/>
  <c r="BG212" i="12"/>
  <c r="BE212" i="12"/>
  <c r="T212" i="12"/>
  <c r="R212" i="12"/>
  <c r="P212" i="12"/>
  <c r="BI211" i="12"/>
  <c r="BH211" i="12"/>
  <c r="BG211" i="12"/>
  <c r="BE211" i="12"/>
  <c r="T211" i="12"/>
  <c r="R211" i="12"/>
  <c r="P211" i="12"/>
  <c r="BI210" i="12"/>
  <c r="BH210" i="12"/>
  <c r="BG210" i="12"/>
  <c r="BE210" i="12"/>
  <c r="T210" i="12"/>
  <c r="R210" i="12"/>
  <c r="P210" i="12"/>
  <c r="BI209" i="12"/>
  <c r="BH209" i="12"/>
  <c r="BG209" i="12"/>
  <c r="BE209" i="12"/>
  <c r="T209" i="12"/>
  <c r="R209" i="12"/>
  <c r="P209" i="12"/>
  <c r="BI208" i="12"/>
  <c r="BH208" i="12"/>
  <c r="BG208" i="12"/>
  <c r="BE208" i="12"/>
  <c r="T208" i="12"/>
  <c r="R208" i="12"/>
  <c r="P208" i="12"/>
  <c r="BI207" i="12"/>
  <c r="BH207" i="12"/>
  <c r="BG207" i="12"/>
  <c r="BE207" i="12"/>
  <c r="T207" i="12"/>
  <c r="R207" i="12"/>
  <c r="P207" i="12"/>
  <c r="BI206" i="12"/>
  <c r="BH206" i="12"/>
  <c r="BG206" i="12"/>
  <c r="BE206" i="12"/>
  <c r="T206" i="12"/>
  <c r="R206" i="12"/>
  <c r="P206" i="12"/>
  <c r="BI204" i="12"/>
  <c r="BH204" i="12"/>
  <c r="BG204" i="12"/>
  <c r="BE204" i="12"/>
  <c r="T204" i="12"/>
  <c r="R204" i="12"/>
  <c r="P204" i="12"/>
  <c r="BI203" i="12"/>
  <c r="BH203" i="12"/>
  <c r="BG203" i="12"/>
  <c r="BE203" i="12"/>
  <c r="T203" i="12"/>
  <c r="R203" i="12"/>
  <c r="P203" i="12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200" i="12"/>
  <c r="BH200" i="12"/>
  <c r="BG200" i="12"/>
  <c r="BE200" i="12"/>
  <c r="T200" i="12"/>
  <c r="R200" i="12"/>
  <c r="P200" i="12"/>
  <c r="BI199" i="12"/>
  <c r="BH199" i="12"/>
  <c r="BG199" i="12"/>
  <c r="BE199" i="12"/>
  <c r="T199" i="12"/>
  <c r="R199" i="12"/>
  <c r="P199" i="12"/>
  <c r="BI198" i="12"/>
  <c r="BH198" i="12"/>
  <c r="BG198" i="12"/>
  <c r="BE198" i="12"/>
  <c r="T198" i="12"/>
  <c r="R198" i="12"/>
  <c r="P198" i="12"/>
  <c r="BI197" i="12"/>
  <c r="BH197" i="12"/>
  <c r="BG197" i="12"/>
  <c r="BE197" i="12"/>
  <c r="T197" i="12"/>
  <c r="R197" i="12"/>
  <c r="P197" i="12"/>
  <c r="BI196" i="12"/>
  <c r="BH196" i="12"/>
  <c r="BG196" i="12"/>
  <c r="BE196" i="12"/>
  <c r="T196" i="12"/>
  <c r="R196" i="12"/>
  <c r="P196" i="12"/>
  <c r="BI195" i="12"/>
  <c r="BH195" i="12"/>
  <c r="BG195" i="12"/>
  <c r="BE195" i="12"/>
  <c r="T195" i="12"/>
  <c r="R195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8" i="12"/>
  <c r="BH158" i="12"/>
  <c r="BG158" i="12"/>
  <c r="BE158" i="12"/>
  <c r="T158" i="12"/>
  <c r="T157" i="12" s="1"/>
  <c r="R158" i="12"/>
  <c r="R157" i="12" s="1"/>
  <c r="P158" i="12"/>
  <c r="P157" i="12" s="1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0" i="12"/>
  <c r="BH140" i="12"/>
  <c r="BG140" i="12"/>
  <c r="BE140" i="12"/>
  <c r="T140" i="12"/>
  <c r="T139" i="12" s="1"/>
  <c r="R140" i="12"/>
  <c r="R139" i="12" s="1"/>
  <c r="P140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30" i="12"/>
  <c r="BH130" i="12"/>
  <c r="BG130" i="12"/>
  <c r="BE130" i="12"/>
  <c r="T130" i="12"/>
  <c r="R130" i="12"/>
  <c r="P130" i="12"/>
  <c r="J124" i="12"/>
  <c r="F124" i="12"/>
  <c r="F122" i="12"/>
  <c r="E120" i="12"/>
  <c r="J93" i="12"/>
  <c r="F93" i="12"/>
  <c r="F91" i="12"/>
  <c r="E89" i="12"/>
  <c r="J20" i="12"/>
  <c r="E20" i="12"/>
  <c r="F94" i="12" s="1"/>
  <c r="J19" i="12"/>
  <c r="E7" i="12"/>
  <c r="E116" i="12" s="1"/>
  <c r="J39" i="11"/>
  <c r="J38" i="11"/>
  <c r="AY108" i="1" s="1"/>
  <c r="J37" i="11"/>
  <c r="AX108" i="1" s="1"/>
  <c r="BI265" i="11"/>
  <c r="BH265" i="11"/>
  <c r="BG265" i="11"/>
  <c r="BE265" i="11"/>
  <c r="T265" i="11"/>
  <c r="R265" i="11"/>
  <c r="P265" i="11"/>
  <c r="BI264" i="11"/>
  <c r="BH264" i="11"/>
  <c r="BG264" i="11"/>
  <c r="BE264" i="11"/>
  <c r="T264" i="11"/>
  <c r="R264" i="11"/>
  <c r="P264" i="11"/>
  <c r="BI263" i="11"/>
  <c r="BH263" i="11"/>
  <c r="BG263" i="11"/>
  <c r="BE263" i="11"/>
  <c r="T263" i="11"/>
  <c r="R263" i="11"/>
  <c r="P263" i="11"/>
  <c r="BI262" i="11"/>
  <c r="BH262" i="11"/>
  <c r="BG262" i="11"/>
  <c r="BE262" i="11"/>
  <c r="T262" i="11"/>
  <c r="R262" i="11"/>
  <c r="P262" i="11"/>
  <c r="BI261" i="11"/>
  <c r="BH261" i="11"/>
  <c r="BG261" i="11"/>
  <c r="BE261" i="11"/>
  <c r="T261" i="11"/>
  <c r="R261" i="11"/>
  <c r="P261" i="11"/>
  <c r="BI259" i="11"/>
  <c r="BH259" i="11"/>
  <c r="BG259" i="11"/>
  <c r="BE259" i="11"/>
  <c r="T259" i="11"/>
  <c r="R259" i="11"/>
  <c r="P259" i="11"/>
  <c r="BI258" i="11"/>
  <c r="BH258" i="11"/>
  <c r="BG258" i="11"/>
  <c r="BE258" i="11"/>
  <c r="T258" i="11"/>
  <c r="R258" i="11"/>
  <c r="P258" i="11"/>
  <c r="BI257" i="11"/>
  <c r="BH257" i="11"/>
  <c r="BG257" i="11"/>
  <c r="BE257" i="11"/>
  <c r="T257" i="11"/>
  <c r="R257" i="11"/>
  <c r="P257" i="11"/>
  <c r="BI256" i="11"/>
  <c r="BH256" i="11"/>
  <c r="BG256" i="11"/>
  <c r="BE256" i="11"/>
  <c r="T256" i="11"/>
  <c r="R256" i="11"/>
  <c r="P256" i="11"/>
  <c r="BI255" i="11"/>
  <c r="BH255" i="11"/>
  <c r="BG255" i="11"/>
  <c r="BE255" i="11"/>
  <c r="T255" i="11"/>
  <c r="R255" i="11"/>
  <c r="P255" i="11"/>
  <c r="BI252" i="11"/>
  <c r="BH252" i="11"/>
  <c r="BG252" i="11"/>
  <c r="BE252" i="11"/>
  <c r="T252" i="11"/>
  <c r="R252" i="11"/>
  <c r="P252" i="11"/>
  <c r="BI251" i="11"/>
  <c r="BH251" i="11"/>
  <c r="BG251" i="11"/>
  <c r="BE251" i="11"/>
  <c r="T251" i="11"/>
  <c r="R251" i="11"/>
  <c r="P251" i="11"/>
  <c r="BI250" i="11"/>
  <c r="BH250" i="11"/>
  <c r="BG250" i="11"/>
  <c r="BE250" i="11"/>
  <c r="T250" i="11"/>
  <c r="R250" i="11"/>
  <c r="P250" i="11"/>
  <c r="BI249" i="11"/>
  <c r="BH249" i="11"/>
  <c r="BG249" i="11"/>
  <c r="BE249" i="11"/>
  <c r="T249" i="11"/>
  <c r="R249" i="11"/>
  <c r="P249" i="11"/>
  <c r="BI247" i="11"/>
  <c r="BH247" i="11"/>
  <c r="BG247" i="11"/>
  <c r="BE247" i="11"/>
  <c r="T247" i="11"/>
  <c r="R247" i="11"/>
  <c r="P247" i="11"/>
  <c r="BI246" i="11"/>
  <c r="BH246" i="11"/>
  <c r="BG246" i="11"/>
  <c r="BE246" i="11"/>
  <c r="T246" i="11"/>
  <c r="R246" i="11"/>
  <c r="P246" i="11"/>
  <c r="BI244" i="11"/>
  <c r="BH244" i="11"/>
  <c r="BG244" i="11"/>
  <c r="BE244" i="11"/>
  <c r="T244" i="11"/>
  <c r="R244" i="11"/>
  <c r="P244" i="11"/>
  <c r="BI243" i="11"/>
  <c r="BH243" i="11"/>
  <c r="BG243" i="11"/>
  <c r="BE243" i="11"/>
  <c r="T243" i="11"/>
  <c r="R243" i="11"/>
  <c r="P243" i="11"/>
  <c r="BI242" i="11"/>
  <c r="BH242" i="11"/>
  <c r="BG242" i="11"/>
  <c r="BE242" i="11"/>
  <c r="T242" i="11"/>
  <c r="R242" i="11"/>
  <c r="P242" i="11"/>
  <c r="BI241" i="11"/>
  <c r="BH241" i="11"/>
  <c r="BG241" i="11"/>
  <c r="BE241" i="11"/>
  <c r="T241" i="11"/>
  <c r="R241" i="11"/>
  <c r="P241" i="11"/>
  <c r="BI240" i="11"/>
  <c r="BH240" i="11"/>
  <c r="BG240" i="11"/>
  <c r="BE240" i="11"/>
  <c r="T240" i="11"/>
  <c r="R240" i="11"/>
  <c r="P240" i="11"/>
  <c r="BI239" i="11"/>
  <c r="BH239" i="11"/>
  <c r="BG239" i="11"/>
  <c r="BE239" i="11"/>
  <c r="T239" i="11"/>
  <c r="R239" i="11"/>
  <c r="P239" i="11"/>
  <c r="BI238" i="11"/>
  <c r="BH238" i="11"/>
  <c r="BG238" i="11"/>
  <c r="BE238" i="11"/>
  <c r="T238" i="11"/>
  <c r="R238" i="11"/>
  <c r="P238" i="11"/>
  <c r="BI237" i="11"/>
  <c r="BH237" i="11"/>
  <c r="BG237" i="11"/>
  <c r="BE237" i="11"/>
  <c r="T237" i="11"/>
  <c r="R237" i="11"/>
  <c r="P237" i="11"/>
  <c r="BI236" i="11"/>
  <c r="BH236" i="11"/>
  <c r="BG236" i="11"/>
  <c r="BE236" i="11"/>
  <c r="T236" i="11"/>
  <c r="R236" i="11"/>
  <c r="P236" i="11"/>
  <c r="BI235" i="11"/>
  <c r="BH235" i="11"/>
  <c r="BG235" i="11"/>
  <c r="BE235" i="11"/>
  <c r="T235" i="11"/>
  <c r="R235" i="11"/>
  <c r="P235" i="11"/>
  <c r="BI234" i="11"/>
  <c r="BH234" i="11"/>
  <c r="BG234" i="11"/>
  <c r="BE234" i="11"/>
  <c r="T234" i="11"/>
  <c r="R234" i="11"/>
  <c r="P234" i="11"/>
  <c r="BI232" i="11"/>
  <c r="BH232" i="11"/>
  <c r="BG232" i="11"/>
  <c r="BE232" i="11"/>
  <c r="T232" i="11"/>
  <c r="R232" i="11"/>
  <c r="P232" i="11"/>
  <c r="BI231" i="11"/>
  <c r="BH231" i="11"/>
  <c r="BG231" i="11"/>
  <c r="BE231" i="11"/>
  <c r="T231" i="11"/>
  <c r="R231" i="11"/>
  <c r="P231" i="11"/>
  <c r="BI230" i="11"/>
  <c r="BH230" i="11"/>
  <c r="BG230" i="11"/>
  <c r="BE230" i="11"/>
  <c r="T230" i="11"/>
  <c r="R230" i="11"/>
  <c r="P230" i="11"/>
  <c r="BI229" i="11"/>
  <c r="BH229" i="11"/>
  <c r="BG229" i="11"/>
  <c r="BE229" i="11"/>
  <c r="T229" i="11"/>
  <c r="R229" i="11"/>
  <c r="P229" i="11"/>
  <c r="BI228" i="11"/>
  <c r="BH228" i="11"/>
  <c r="BG228" i="11"/>
  <c r="BE228" i="11"/>
  <c r="T228" i="11"/>
  <c r="R228" i="11"/>
  <c r="P228" i="11"/>
  <c r="BI227" i="11"/>
  <c r="BH227" i="11"/>
  <c r="BG227" i="11"/>
  <c r="BE227" i="11"/>
  <c r="T227" i="11"/>
  <c r="R227" i="11"/>
  <c r="P227" i="11"/>
  <c r="BI226" i="11"/>
  <c r="BH226" i="11"/>
  <c r="BG226" i="11"/>
  <c r="BE226" i="11"/>
  <c r="T226" i="11"/>
  <c r="R226" i="11"/>
  <c r="P226" i="11"/>
  <c r="BI225" i="11"/>
  <c r="BH225" i="11"/>
  <c r="BG225" i="11"/>
  <c r="BE225" i="11"/>
  <c r="T225" i="11"/>
  <c r="R225" i="11"/>
  <c r="P225" i="11"/>
  <c r="BI223" i="11"/>
  <c r="BH223" i="11"/>
  <c r="BG223" i="11"/>
  <c r="BE223" i="11"/>
  <c r="T223" i="11"/>
  <c r="R223" i="11"/>
  <c r="P223" i="11"/>
  <c r="BI222" i="11"/>
  <c r="BH222" i="11"/>
  <c r="BG222" i="11"/>
  <c r="BE222" i="11"/>
  <c r="T222" i="11"/>
  <c r="R222" i="11"/>
  <c r="P222" i="11"/>
  <c r="BI221" i="11"/>
  <c r="BH221" i="11"/>
  <c r="BG221" i="11"/>
  <c r="BE221" i="11"/>
  <c r="T221" i="11"/>
  <c r="R221" i="11"/>
  <c r="P221" i="11"/>
  <c r="BI220" i="11"/>
  <c r="BH220" i="11"/>
  <c r="BG220" i="11"/>
  <c r="BE220" i="11"/>
  <c r="T220" i="11"/>
  <c r="R220" i="11"/>
  <c r="P220" i="11"/>
  <c r="BI219" i="11"/>
  <c r="BH219" i="11"/>
  <c r="BG219" i="11"/>
  <c r="BE219" i="11"/>
  <c r="T219" i="11"/>
  <c r="R219" i="11"/>
  <c r="P219" i="11"/>
  <c r="BI218" i="11"/>
  <c r="BH218" i="11"/>
  <c r="BG218" i="11"/>
  <c r="BE218" i="11"/>
  <c r="T218" i="11"/>
  <c r="R218" i="11"/>
  <c r="P218" i="11"/>
  <c r="BI217" i="11"/>
  <c r="BH217" i="11"/>
  <c r="BG217" i="11"/>
  <c r="BE217" i="11"/>
  <c r="T217" i="11"/>
  <c r="R217" i="11"/>
  <c r="P217" i="11"/>
  <c r="BI216" i="11"/>
  <c r="BH216" i="11"/>
  <c r="BG216" i="11"/>
  <c r="BE216" i="11"/>
  <c r="T216" i="11"/>
  <c r="R216" i="11"/>
  <c r="P216" i="11"/>
  <c r="BI215" i="11"/>
  <c r="BH215" i="11"/>
  <c r="BG215" i="11"/>
  <c r="BE215" i="11"/>
  <c r="T215" i="11"/>
  <c r="R215" i="11"/>
  <c r="P215" i="11"/>
  <c r="BI214" i="11"/>
  <c r="BH214" i="11"/>
  <c r="BG214" i="11"/>
  <c r="BE214" i="11"/>
  <c r="T214" i="11"/>
  <c r="R214" i="11"/>
  <c r="P214" i="11"/>
  <c r="BI213" i="11"/>
  <c r="BH213" i="11"/>
  <c r="BG213" i="11"/>
  <c r="BE213" i="11"/>
  <c r="T213" i="11"/>
  <c r="R213" i="11"/>
  <c r="P213" i="11"/>
  <c r="BI212" i="11"/>
  <c r="BH212" i="11"/>
  <c r="BG212" i="11"/>
  <c r="BE212" i="11"/>
  <c r="T212" i="11"/>
  <c r="R212" i="11"/>
  <c r="P212" i="11"/>
  <c r="BI211" i="11"/>
  <c r="BH211" i="11"/>
  <c r="BG211" i="11"/>
  <c r="BE211" i="11"/>
  <c r="T211" i="11"/>
  <c r="R211" i="11"/>
  <c r="P211" i="11"/>
  <c r="BI210" i="11"/>
  <c r="BH210" i="11"/>
  <c r="BG210" i="11"/>
  <c r="BE210" i="11"/>
  <c r="T210" i="11"/>
  <c r="R210" i="11"/>
  <c r="P210" i="11"/>
  <c r="BI204" i="11"/>
  <c r="BH204" i="11"/>
  <c r="BG204" i="11"/>
  <c r="BE204" i="11"/>
  <c r="T204" i="11"/>
  <c r="R204" i="11"/>
  <c r="P204" i="11"/>
  <c r="BI203" i="11"/>
  <c r="BH203" i="11"/>
  <c r="BG203" i="11"/>
  <c r="BE203" i="11"/>
  <c r="T203" i="11"/>
  <c r="R203" i="11"/>
  <c r="P203" i="11"/>
  <c r="BI202" i="11"/>
  <c r="BH202" i="11"/>
  <c r="BG202" i="11"/>
  <c r="BE202" i="11"/>
  <c r="T202" i="11"/>
  <c r="R202" i="11"/>
  <c r="P202" i="11"/>
  <c r="BI201" i="11"/>
  <c r="BH201" i="11"/>
  <c r="BG201" i="11"/>
  <c r="BE201" i="11"/>
  <c r="T201" i="11"/>
  <c r="R201" i="11"/>
  <c r="P201" i="11"/>
  <c r="BI200" i="11"/>
  <c r="BH200" i="11"/>
  <c r="BG200" i="11"/>
  <c r="BE200" i="11"/>
  <c r="T200" i="11"/>
  <c r="R200" i="11"/>
  <c r="P200" i="11"/>
  <c r="BI199" i="11"/>
  <c r="BH199" i="11"/>
  <c r="BG199" i="11"/>
  <c r="BE199" i="11"/>
  <c r="T199" i="11"/>
  <c r="R199" i="11"/>
  <c r="P199" i="11"/>
  <c r="BI198" i="11"/>
  <c r="BH198" i="11"/>
  <c r="BG198" i="11"/>
  <c r="BE198" i="11"/>
  <c r="T198" i="11"/>
  <c r="R198" i="11"/>
  <c r="P198" i="11"/>
  <c r="BI197" i="11"/>
  <c r="BH197" i="11"/>
  <c r="BG197" i="11"/>
  <c r="BE197" i="11"/>
  <c r="T197" i="11"/>
  <c r="R197" i="11"/>
  <c r="P197" i="11"/>
  <c r="BI196" i="11"/>
  <c r="BH196" i="11"/>
  <c r="BG196" i="11"/>
  <c r="BE196" i="11"/>
  <c r="T196" i="11"/>
  <c r="R196" i="11"/>
  <c r="P196" i="11"/>
  <c r="BI195" i="11"/>
  <c r="BH195" i="11"/>
  <c r="BG195" i="11"/>
  <c r="BE195" i="11"/>
  <c r="T195" i="11"/>
  <c r="R195" i="11"/>
  <c r="P195" i="11"/>
  <c r="BI194" i="11"/>
  <c r="BH194" i="11"/>
  <c r="BG194" i="11"/>
  <c r="BE194" i="11"/>
  <c r="T194" i="11"/>
  <c r="R194" i="11"/>
  <c r="P194" i="11"/>
  <c r="BI193" i="11"/>
  <c r="BH193" i="11"/>
  <c r="BG193" i="11"/>
  <c r="BE193" i="11"/>
  <c r="T193" i="11"/>
  <c r="R193" i="11"/>
  <c r="P193" i="11"/>
  <c r="BI192" i="11"/>
  <c r="BH192" i="11"/>
  <c r="BG192" i="11"/>
  <c r="BE192" i="11"/>
  <c r="T192" i="11"/>
  <c r="R192" i="11"/>
  <c r="P192" i="11"/>
  <c r="BI189" i="11"/>
  <c r="BH189" i="11"/>
  <c r="BG189" i="11"/>
  <c r="BE189" i="11"/>
  <c r="T189" i="11"/>
  <c r="T188" i="11" s="1"/>
  <c r="R189" i="11"/>
  <c r="R188" i="11"/>
  <c r="P189" i="11"/>
  <c r="P188" i="11" s="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4" i="11"/>
  <c r="BH184" i="11"/>
  <c r="BG184" i="11"/>
  <c r="BE184" i="11"/>
  <c r="T184" i="11"/>
  <c r="R184" i="11"/>
  <c r="P184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6" i="11"/>
  <c r="BH176" i="11"/>
  <c r="BG176" i="11"/>
  <c r="BE176" i="11"/>
  <c r="T176" i="11"/>
  <c r="T175" i="11" s="1"/>
  <c r="R176" i="11"/>
  <c r="R175" i="11" s="1"/>
  <c r="P176" i="11"/>
  <c r="P175" i="11" s="1"/>
  <c r="BI174" i="11"/>
  <c r="BH174" i="11"/>
  <c r="BG174" i="11"/>
  <c r="BE174" i="11"/>
  <c r="T174" i="11"/>
  <c r="T173" i="11" s="1"/>
  <c r="R174" i="11"/>
  <c r="R173" i="11" s="1"/>
  <c r="P174" i="11"/>
  <c r="P173" i="11" s="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J135" i="11"/>
  <c r="F135" i="11"/>
  <c r="F133" i="11"/>
  <c r="E131" i="11"/>
  <c r="J93" i="11"/>
  <c r="F93" i="11"/>
  <c r="F91" i="11"/>
  <c r="E89" i="11"/>
  <c r="J20" i="11"/>
  <c r="E20" i="11"/>
  <c r="F136" i="11" s="1"/>
  <c r="J19" i="11"/>
  <c r="E7" i="11"/>
  <c r="E127" i="11" s="1"/>
  <c r="J39" i="10"/>
  <c r="J38" i="10"/>
  <c r="AY106" i="1"/>
  <c r="J37" i="10"/>
  <c r="AX106" i="1" s="1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29" i="10"/>
  <c r="BH129" i="10"/>
  <c r="BG129" i="10"/>
  <c r="BE129" i="10"/>
  <c r="T129" i="10"/>
  <c r="R129" i="10"/>
  <c r="P129" i="10"/>
  <c r="BI127" i="10"/>
  <c r="BH127" i="10"/>
  <c r="BG127" i="10"/>
  <c r="BE127" i="10"/>
  <c r="T127" i="10"/>
  <c r="R127" i="10"/>
  <c r="P127" i="10"/>
  <c r="BI125" i="10"/>
  <c r="BH125" i="10"/>
  <c r="BG125" i="10"/>
  <c r="BE125" i="10"/>
  <c r="T125" i="10"/>
  <c r="R125" i="10"/>
  <c r="P125" i="10"/>
  <c r="J118" i="10"/>
  <c r="F118" i="10"/>
  <c r="F116" i="10"/>
  <c r="E114" i="10"/>
  <c r="J93" i="10"/>
  <c r="F93" i="10"/>
  <c r="F91" i="10"/>
  <c r="E89" i="10"/>
  <c r="J26" i="10"/>
  <c r="E26" i="10"/>
  <c r="J119" i="10" s="1"/>
  <c r="J25" i="10"/>
  <c r="J20" i="10"/>
  <c r="E20" i="10"/>
  <c r="F94" i="10" s="1"/>
  <c r="J19" i="10"/>
  <c r="E7" i="10"/>
  <c r="E85" i="10" s="1"/>
  <c r="J39" i="9"/>
  <c r="J38" i="9"/>
  <c r="AY105" i="1" s="1"/>
  <c r="J37" i="9"/>
  <c r="AX105" i="1" s="1"/>
  <c r="BI232" i="9"/>
  <c r="BH232" i="9"/>
  <c r="BG232" i="9"/>
  <c r="BE232" i="9"/>
  <c r="T232" i="9"/>
  <c r="R232" i="9"/>
  <c r="P232" i="9"/>
  <c r="BI231" i="9"/>
  <c r="BH231" i="9"/>
  <c r="BG231" i="9"/>
  <c r="BE231" i="9"/>
  <c r="T231" i="9"/>
  <c r="R231" i="9"/>
  <c r="P231" i="9"/>
  <c r="BI230" i="9"/>
  <c r="BH230" i="9"/>
  <c r="BG230" i="9"/>
  <c r="BE230" i="9"/>
  <c r="T230" i="9"/>
  <c r="R230" i="9"/>
  <c r="P230" i="9"/>
  <c r="BI229" i="9"/>
  <c r="BH229" i="9"/>
  <c r="BG229" i="9"/>
  <c r="BE229" i="9"/>
  <c r="T229" i="9"/>
  <c r="R229" i="9"/>
  <c r="P229" i="9"/>
  <c r="BI227" i="9"/>
  <c r="BH227" i="9"/>
  <c r="BG227" i="9"/>
  <c r="BE227" i="9"/>
  <c r="T227" i="9"/>
  <c r="R227" i="9"/>
  <c r="P227" i="9"/>
  <c r="BI225" i="9"/>
  <c r="BH225" i="9"/>
  <c r="BG225" i="9"/>
  <c r="BE225" i="9"/>
  <c r="T225" i="9"/>
  <c r="R225" i="9"/>
  <c r="P225" i="9"/>
  <c r="BI224" i="9"/>
  <c r="BH224" i="9"/>
  <c r="BG224" i="9"/>
  <c r="BE224" i="9"/>
  <c r="T224" i="9"/>
  <c r="R224" i="9"/>
  <c r="P224" i="9"/>
  <c r="BI223" i="9"/>
  <c r="BH223" i="9"/>
  <c r="BG223" i="9"/>
  <c r="BE223" i="9"/>
  <c r="T223" i="9"/>
  <c r="R223" i="9"/>
  <c r="P223" i="9"/>
  <c r="BI221" i="9"/>
  <c r="BH221" i="9"/>
  <c r="BG221" i="9"/>
  <c r="BE221" i="9"/>
  <c r="T221" i="9"/>
  <c r="R221" i="9"/>
  <c r="P221" i="9"/>
  <c r="BI220" i="9"/>
  <c r="BH220" i="9"/>
  <c r="BG220" i="9"/>
  <c r="BE220" i="9"/>
  <c r="T220" i="9"/>
  <c r="R220" i="9"/>
  <c r="P220" i="9"/>
  <c r="BI217" i="9"/>
  <c r="BH217" i="9"/>
  <c r="BG217" i="9"/>
  <c r="BE217" i="9"/>
  <c r="T217" i="9"/>
  <c r="R217" i="9"/>
  <c r="P217" i="9"/>
  <c r="BI216" i="9"/>
  <c r="BH216" i="9"/>
  <c r="BG216" i="9"/>
  <c r="BE216" i="9"/>
  <c r="T216" i="9"/>
  <c r="R216" i="9"/>
  <c r="P216" i="9"/>
  <c r="BI215" i="9"/>
  <c r="BH215" i="9"/>
  <c r="BG215" i="9"/>
  <c r="BE215" i="9"/>
  <c r="T215" i="9"/>
  <c r="R215" i="9"/>
  <c r="P215" i="9"/>
  <c r="BI214" i="9"/>
  <c r="BH214" i="9"/>
  <c r="BG214" i="9"/>
  <c r="BE214" i="9"/>
  <c r="T214" i="9"/>
  <c r="R214" i="9"/>
  <c r="P214" i="9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10" i="9"/>
  <c r="BH210" i="9"/>
  <c r="BG210" i="9"/>
  <c r="BE210" i="9"/>
  <c r="T210" i="9"/>
  <c r="R210" i="9"/>
  <c r="P210" i="9"/>
  <c r="BI209" i="9"/>
  <c r="BH209" i="9"/>
  <c r="BG209" i="9"/>
  <c r="BE209" i="9"/>
  <c r="T209" i="9"/>
  <c r="R209" i="9"/>
  <c r="P209" i="9"/>
  <c r="BI208" i="9"/>
  <c r="BH208" i="9"/>
  <c r="BG208" i="9"/>
  <c r="BE208" i="9"/>
  <c r="T208" i="9"/>
  <c r="R208" i="9"/>
  <c r="P208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J122" i="9"/>
  <c r="F122" i="9"/>
  <c r="F120" i="9"/>
  <c r="E118" i="9"/>
  <c r="J93" i="9"/>
  <c r="F93" i="9"/>
  <c r="F91" i="9"/>
  <c r="E89" i="9"/>
  <c r="J20" i="9"/>
  <c r="E20" i="9"/>
  <c r="F123" i="9" s="1"/>
  <c r="J19" i="9"/>
  <c r="E7" i="9"/>
  <c r="E85" i="9" s="1"/>
  <c r="J39" i="8"/>
  <c r="J38" i="8"/>
  <c r="AY104" i="1"/>
  <c r="J37" i="8"/>
  <c r="AX104" i="1" s="1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8" i="8"/>
  <c r="BH148" i="8"/>
  <c r="BG148" i="8"/>
  <c r="BE148" i="8"/>
  <c r="T148" i="8"/>
  <c r="T147" i="8" s="1"/>
  <c r="R148" i="8"/>
  <c r="R147" i="8" s="1"/>
  <c r="P148" i="8"/>
  <c r="P147" i="8" s="1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8" i="8"/>
  <c r="BH138" i="8"/>
  <c r="BG138" i="8"/>
  <c r="BE138" i="8"/>
  <c r="T138" i="8"/>
  <c r="T137" i="8" s="1"/>
  <c r="R138" i="8"/>
  <c r="R137" i="8" s="1"/>
  <c r="P138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J124" i="8"/>
  <c r="F124" i="8"/>
  <c r="F122" i="8"/>
  <c r="E120" i="8"/>
  <c r="J93" i="8"/>
  <c r="F93" i="8"/>
  <c r="F91" i="8"/>
  <c r="E89" i="8"/>
  <c r="J20" i="8"/>
  <c r="E20" i="8"/>
  <c r="F125" i="8" s="1"/>
  <c r="J19" i="8"/>
  <c r="E7" i="8"/>
  <c r="E85" i="8" s="1"/>
  <c r="J39" i="7"/>
  <c r="J38" i="7"/>
  <c r="AY103" i="1" s="1"/>
  <c r="J37" i="7"/>
  <c r="AX103" i="1" s="1"/>
  <c r="BI331" i="7"/>
  <c r="BH331" i="7"/>
  <c r="BG331" i="7"/>
  <c r="BE331" i="7"/>
  <c r="T331" i="7"/>
  <c r="R331" i="7"/>
  <c r="P331" i="7"/>
  <c r="BI330" i="7"/>
  <c r="BH330" i="7"/>
  <c r="BG330" i="7"/>
  <c r="BE330" i="7"/>
  <c r="T330" i="7"/>
  <c r="R330" i="7"/>
  <c r="P330" i="7"/>
  <c r="BI329" i="7"/>
  <c r="BH329" i="7"/>
  <c r="BG329" i="7"/>
  <c r="BE329" i="7"/>
  <c r="T329" i="7"/>
  <c r="R329" i="7"/>
  <c r="P329" i="7"/>
  <c r="BI328" i="7"/>
  <c r="BH328" i="7"/>
  <c r="BG328" i="7"/>
  <c r="BE328" i="7"/>
  <c r="T328" i="7"/>
  <c r="R328" i="7"/>
  <c r="P328" i="7"/>
  <c r="BI327" i="7"/>
  <c r="BH327" i="7"/>
  <c r="BG327" i="7"/>
  <c r="BE327" i="7"/>
  <c r="T327" i="7"/>
  <c r="R327" i="7"/>
  <c r="P327" i="7"/>
  <c r="BI325" i="7"/>
  <c r="BH325" i="7"/>
  <c r="BG325" i="7"/>
  <c r="BE325" i="7"/>
  <c r="T325" i="7"/>
  <c r="R325" i="7"/>
  <c r="P325" i="7"/>
  <c r="BI324" i="7"/>
  <c r="BH324" i="7"/>
  <c r="BG324" i="7"/>
  <c r="BE324" i="7"/>
  <c r="T324" i="7"/>
  <c r="R324" i="7"/>
  <c r="P324" i="7"/>
  <c r="BI323" i="7"/>
  <c r="BH323" i="7"/>
  <c r="BG323" i="7"/>
  <c r="BE323" i="7"/>
  <c r="T323" i="7"/>
  <c r="R323" i="7"/>
  <c r="P323" i="7"/>
  <c r="BI322" i="7"/>
  <c r="BH322" i="7"/>
  <c r="BG322" i="7"/>
  <c r="BE322" i="7"/>
  <c r="T322" i="7"/>
  <c r="R322" i="7"/>
  <c r="P322" i="7"/>
  <c r="BI321" i="7"/>
  <c r="BH321" i="7"/>
  <c r="BG321" i="7"/>
  <c r="BE321" i="7"/>
  <c r="T321" i="7"/>
  <c r="R321" i="7"/>
  <c r="P321" i="7"/>
  <c r="BI318" i="7"/>
  <c r="BH318" i="7"/>
  <c r="BG318" i="7"/>
  <c r="BE318" i="7"/>
  <c r="T318" i="7"/>
  <c r="R318" i="7"/>
  <c r="P318" i="7"/>
  <c r="BI317" i="7"/>
  <c r="BH317" i="7"/>
  <c r="BG317" i="7"/>
  <c r="BE317" i="7"/>
  <c r="T317" i="7"/>
  <c r="R317" i="7"/>
  <c r="P317" i="7"/>
  <c r="BI316" i="7"/>
  <c r="BH316" i="7"/>
  <c r="BG316" i="7"/>
  <c r="BE316" i="7"/>
  <c r="T316" i="7"/>
  <c r="R316" i="7"/>
  <c r="P316" i="7"/>
  <c r="BI314" i="7"/>
  <c r="BH314" i="7"/>
  <c r="BG314" i="7"/>
  <c r="BE314" i="7"/>
  <c r="T314" i="7"/>
  <c r="R314" i="7"/>
  <c r="P314" i="7"/>
  <c r="BI313" i="7"/>
  <c r="BH313" i="7"/>
  <c r="BG313" i="7"/>
  <c r="BE313" i="7"/>
  <c r="T313" i="7"/>
  <c r="R313" i="7"/>
  <c r="P313" i="7"/>
  <c r="BI312" i="7"/>
  <c r="BH312" i="7"/>
  <c r="BG312" i="7"/>
  <c r="BE312" i="7"/>
  <c r="T312" i="7"/>
  <c r="R312" i="7"/>
  <c r="P312" i="7"/>
  <c r="BI311" i="7"/>
  <c r="BH311" i="7"/>
  <c r="BG311" i="7"/>
  <c r="BE311" i="7"/>
  <c r="T311" i="7"/>
  <c r="R311" i="7"/>
  <c r="P311" i="7"/>
  <c r="BI310" i="7"/>
  <c r="BH310" i="7"/>
  <c r="BG310" i="7"/>
  <c r="BE310" i="7"/>
  <c r="T310" i="7"/>
  <c r="R310" i="7"/>
  <c r="P310" i="7"/>
  <c r="BI309" i="7"/>
  <c r="BH309" i="7"/>
  <c r="BG309" i="7"/>
  <c r="BE309" i="7"/>
  <c r="T309" i="7"/>
  <c r="R309" i="7"/>
  <c r="P309" i="7"/>
  <c r="BI308" i="7"/>
  <c r="BH308" i="7"/>
  <c r="BG308" i="7"/>
  <c r="BE308" i="7"/>
  <c r="T308" i="7"/>
  <c r="R308" i="7"/>
  <c r="P308" i="7"/>
  <c r="BI306" i="7"/>
  <c r="BH306" i="7"/>
  <c r="BG306" i="7"/>
  <c r="BE306" i="7"/>
  <c r="T306" i="7"/>
  <c r="R306" i="7"/>
  <c r="P306" i="7"/>
  <c r="BI305" i="7"/>
  <c r="BH305" i="7"/>
  <c r="BG305" i="7"/>
  <c r="BE305" i="7"/>
  <c r="T305" i="7"/>
  <c r="R305" i="7"/>
  <c r="P305" i="7"/>
  <c r="BI304" i="7"/>
  <c r="BH304" i="7"/>
  <c r="BG304" i="7"/>
  <c r="BE304" i="7"/>
  <c r="T304" i="7"/>
  <c r="R304" i="7"/>
  <c r="P304" i="7"/>
  <c r="BI302" i="7"/>
  <c r="BH302" i="7"/>
  <c r="BG302" i="7"/>
  <c r="BE302" i="7"/>
  <c r="T302" i="7"/>
  <c r="R302" i="7"/>
  <c r="P302" i="7"/>
  <c r="BI301" i="7"/>
  <c r="BH301" i="7"/>
  <c r="BG301" i="7"/>
  <c r="BE301" i="7"/>
  <c r="T301" i="7"/>
  <c r="R301" i="7"/>
  <c r="P301" i="7"/>
  <c r="BI299" i="7"/>
  <c r="BH299" i="7"/>
  <c r="BG299" i="7"/>
  <c r="BE299" i="7"/>
  <c r="T299" i="7"/>
  <c r="R299" i="7"/>
  <c r="P299" i="7"/>
  <c r="BI298" i="7"/>
  <c r="BH298" i="7"/>
  <c r="BG298" i="7"/>
  <c r="BE298" i="7"/>
  <c r="T298" i="7"/>
  <c r="R298" i="7"/>
  <c r="P298" i="7"/>
  <c r="BI297" i="7"/>
  <c r="BH297" i="7"/>
  <c r="BG297" i="7"/>
  <c r="BE297" i="7"/>
  <c r="T297" i="7"/>
  <c r="R297" i="7"/>
  <c r="P297" i="7"/>
  <c r="BI295" i="7"/>
  <c r="BH295" i="7"/>
  <c r="BG295" i="7"/>
  <c r="BE295" i="7"/>
  <c r="T295" i="7"/>
  <c r="R295" i="7"/>
  <c r="P295" i="7"/>
  <c r="BI294" i="7"/>
  <c r="BH294" i="7"/>
  <c r="BG294" i="7"/>
  <c r="BE294" i="7"/>
  <c r="T294" i="7"/>
  <c r="R294" i="7"/>
  <c r="P294" i="7"/>
  <c r="BI293" i="7"/>
  <c r="BH293" i="7"/>
  <c r="BG293" i="7"/>
  <c r="BE293" i="7"/>
  <c r="T293" i="7"/>
  <c r="R293" i="7"/>
  <c r="P293" i="7"/>
  <c r="BI292" i="7"/>
  <c r="BH292" i="7"/>
  <c r="BG292" i="7"/>
  <c r="BE292" i="7"/>
  <c r="T292" i="7"/>
  <c r="R292" i="7"/>
  <c r="P292" i="7"/>
  <c r="BI291" i="7"/>
  <c r="BH291" i="7"/>
  <c r="BG291" i="7"/>
  <c r="BE291" i="7"/>
  <c r="T291" i="7"/>
  <c r="R291" i="7"/>
  <c r="P291" i="7"/>
  <c r="BI290" i="7"/>
  <c r="BH290" i="7"/>
  <c r="BG290" i="7"/>
  <c r="BE290" i="7"/>
  <c r="T290" i="7"/>
  <c r="R290" i="7"/>
  <c r="P290" i="7"/>
  <c r="BI289" i="7"/>
  <c r="BH289" i="7"/>
  <c r="BG289" i="7"/>
  <c r="BE289" i="7"/>
  <c r="T289" i="7"/>
  <c r="R289" i="7"/>
  <c r="P289" i="7"/>
  <c r="BI288" i="7"/>
  <c r="BH288" i="7"/>
  <c r="BG288" i="7"/>
  <c r="BE288" i="7"/>
  <c r="T288" i="7"/>
  <c r="R288" i="7"/>
  <c r="P288" i="7"/>
  <c r="BI287" i="7"/>
  <c r="BH287" i="7"/>
  <c r="BG287" i="7"/>
  <c r="BE287" i="7"/>
  <c r="T287" i="7"/>
  <c r="R287" i="7"/>
  <c r="P287" i="7"/>
  <c r="BI286" i="7"/>
  <c r="BH286" i="7"/>
  <c r="BG286" i="7"/>
  <c r="BE286" i="7"/>
  <c r="T286" i="7"/>
  <c r="R286" i="7"/>
  <c r="P286" i="7"/>
  <c r="BI283" i="7"/>
  <c r="BH283" i="7"/>
  <c r="BG283" i="7"/>
  <c r="BE283" i="7"/>
  <c r="T283" i="7"/>
  <c r="R283" i="7"/>
  <c r="P283" i="7"/>
  <c r="BI282" i="7"/>
  <c r="BH282" i="7"/>
  <c r="BG282" i="7"/>
  <c r="BE282" i="7"/>
  <c r="T282" i="7"/>
  <c r="R282" i="7"/>
  <c r="P282" i="7"/>
  <c r="BI281" i="7"/>
  <c r="BH281" i="7"/>
  <c r="BG281" i="7"/>
  <c r="BE281" i="7"/>
  <c r="T281" i="7"/>
  <c r="R281" i="7"/>
  <c r="P281" i="7"/>
  <c r="BI280" i="7"/>
  <c r="BH280" i="7"/>
  <c r="BG280" i="7"/>
  <c r="BE280" i="7"/>
  <c r="T280" i="7"/>
  <c r="R280" i="7"/>
  <c r="P280" i="7"/>
  <c r="BI279" i="7"/>
  <c r="BH279" i="7"/>
  <c r="BG279" i="7"/>
  <c r="BE279" i="7"/>
  <c r="T279" i="7"/>
  <c r="R279" i="7"/>
  <c r="P279" i="7"/>
  <c r="BI278" i="7"/>
  <c r="BH278" i="7"/>
  <c r="BG278" i="7"/>
  <c r="BE278" i="7"/>
  <c r="T278" i="7"/>
  <c r="R278" i="7"/>
  <c r="P278" i="7"/>
  <c r="BI277" i="7"/>
  <c r="BH277" i="7"/>
  <c r="BG277" i="7"/>
  <c r="BE277" i="7"/>
  <c r="T277" i="7"/>
  <c r="R277" i="7"/>
  <c r="P277" i="7"/>
  <c r="BI275" i="7"/>
  <c r="BH275" i="7"/>
  <c r="BG275" i="7"/>
  <c r="BE275" i="7"/>
  <c r="T275" i="7"/>
  <c r="R275" i="7"/>
  <c r="P275" i="7"/>
  <c r="BI274" i="7"/>
  <c r="BH274" i="7"/>
  <c r="BG274" i="7"/>
  <c r="BE274" i="7"/>
  <c r="T274" i="7"/>
  <c r="R274" i="7"/>
  <c r="P274" i="7"/>
  <c r="BI273" i="7"/>
  <c r="BH273" i="7"/>
  <c r="BG273" i="7"/>
  <c r="BE273" i="7"/>
  <c r="T273" i="7"/>
  <c r="R273" i="7"/>
  <c r="P273" i="7"/>
  <c r="BI272" i="7"/>
  <c r="BH272" i="7"/>
  <c r="BG272" i="7"/>
  <c r="BE272" i="7"/>
  <c r="T272" i="7"/>
  <c r="R272" i="7"/>
  <c r="P272" i="7"/>
  <c r="BI271" i="7"/>
  <c r="BH271" i="7"/>
  <c r="BG271" i="7"/>
  <c r="BE271" i="7"/>
  <c r="T271" i="7"/>
  <c r="R271" i="7"/>
  <c r="P271" i="7"/>
  <c r="BI270" i="7"/>
  <c r="BH270" i="7"/>
  <c r="BG270" i="7"/>
  <c r="BE270" i="7"/>
  <c r="T270" i="7"/>
  <c r="R270" i="7"/>
  <c r="P270" i="7"/>
  <c r="BI269" i="7"/>
  <c r="BH269" i="7"/>
  <c r="BG269" i="7"/>
  <c r="BE269" i="7"/>
  <c r="T269" i="7"/>
  <c r="R269" i="7"/>
  <c r="P269" i="7"/>
  <c r="BI268" i="7"/>
  <c r="BH268" i="7"/>
  <c r="BG268" i="7"/>
  <c r="BE268" i="7"/>
  <c r="T268" i="7"/>
  <c r="R268" i="7"/>
  <c r="P268" i="7"/>
  <c r="BI267" i="7"/>
  <c r="BH267" i="7"/>
  <c r="BG267" i="7"/>
  <c r="BE267" i="7"/>
  <c r="T267" i="7"/>
  <c r="R267" i="7"/>
  <c r="P267" i="7"/>
  <c r="BI266" i="7"/>
  <c r="BH266" i="7"/>
  <c r="BG266" i="7"/>
  <c r="BE266" i="7"/>
  <c r="T266" i="7"/>
  <c r="R266" i="7"/>
  <c r="P266" i="7"/>
  <c r="BI265" i="7"/>
  <c r="BH265" i="7"/>
  <c r="BG265" i="7"/>
  <c r="BE265" i="7"/>
  <c r="T265" i="7"/>
  <c r="R265" i="7"/>
  <c r="P265" i="7"/>
  <c r="BI264" i="7"/>
  <c r="BH264" i="7"/>
  <c r="BG264" i="7"/>
  <c r="BE264" i="7"/>
  <c r="T264" i="7"/>
  <c r="R264" i="7"/>
  <c r="P264" i="7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61" i="7"/>
  <c r="BH261" i="7"/>
  <c r="BG261" i="7"/>
  <c r="BE261" i="7"/>
  <c r="T261" i="7"/>
  <c r="R261" i="7"/>
  <c r="P261" i="7"/>
  <c r="BI259" i="7"/>
  <c r="BH259" i="7"/>
  <c r="BG259" i="7"/>
  <c r="BE259" i="7"/>
  <c r="T259" i="7"/>
  <c r="R259" i="7"/>
  <c r="P259" i="7"/>
  <c r="BI258" i="7"/>
  <c r="BH258" i="7"/>
  <c r="BG258" i="7"/>
  <c r="BE258" i="7"/>
  <c r="T258" i="7"/>
  <c r="R258" i="7"/>
  <c r="P258" i="7"/>
  <c r="BI257" i="7"/>
  <c r="BH257" i="7"/>
  <c r="BG257" i="7"/>
  <c r="BE257" i="7"/>
  <c r="T257" i="7"/>
  <c r="R257" i="7"/>
  <c r="P257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7" i="7"/>
  <c r="BH247" i="7"/>
  <c r="BG247" i="7"/>
  <c r="BE247" i="7"/>
  <c r="T247" i="7"/>
  <c r="R247" i="7"/>
  <c r="P247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0" i="7"/>
  <c r="BH220" i="7"/>
  <c r="BG220" i="7"/>
  <c r="BE220" i="7"/>
  <c r="T220" i="7"/>
  <c r="T219" i="7" s="1"/>
  <c r="R220" i="7"/>
  <c r="R219" i="7" s="1"/>
  <c r="P220" i="7"/>
  <c r="P219" i="7" s="1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0" i="7"/>
  <c r="BH210" i="7"/>
  <c r="BG210" i="7"/>
  <c r="BE210" i="7"/>
  <c r="T210" i="7"/>
  <c r="R210" i="7"/>
  <c r="P210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0" i="7"/>
  <c r="BH190" i="7"/>
  <c r="BG190" i="7"/>
  <c r="BE190" i="7"/>
  <c r="T190" i="7"/>
  <c r="T189" i="7" s="1"/>
  <c r="R190" i="7"/>
  <c r="R189" i="7" s="1"/>
  <c r="P190" i="7"/>
  <c r="P189" i="7" s="1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J140" i="7"/>
  <c r="F140" i="7"/>
  <c r="F138" i="7"/>
  <c r="E136" i="7"/>
  <c r="J93" i="7"/>
  <c r="F93" i="7"/>
  <c r="F91" i="7"/>
  <c r="E89" i="7"/>
  <c r="J20" i="7"/>
  <c r="E20" i="7"/>
  <c r="F141" i="7" s="1"/>
  <c r="J19" i="7"/>
  <c r="J91" i="7"/>
  <c r="E7" i="7"/>
  <c r="E132" i="7" s="1"/>
  <c r="J39" i="6"/>
  <c r="J38" i="6"/>
  <c r="AY101" i="1" s="1"/>
  <c r="J37" i="6"/>
  <c r="AX101" i="1" s="1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1" i="6"/>
  <c r="BH181" i="6"/>
  <c r="BG181" i="6"/>
  <c r="BE181" i="6"/>
  <c r="T181" i="6"/>
  <c r="R181" i="6"/>
  <c r="P181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6" i="6"/>
  <c r="BH176" i="6"/>
  <c r="BG176" i="6"/>
  <c r="BE176" i="6"/>
  <c r="T176" i="6"/>
  <c r="R176" i="6"/>
  <c r="P176" i="6"/>
  <c r="BI174" i="6"/>
  <c r="BH174" i="6"/>
  <c r="BG174" i="6"/>
  <c r="BE174" i="6"/>
  <c r="T174" i="6"/>
  <c r="R174" i="6"/>
  <c r="P174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8" i="6"/>
  <c r="BH158" i="6"/>
  <c r="BG158" i="6"/>
  <c r="BE158" i="6"/>
  <c r="T158" i="6"/>
  <c r="R158" i="6"/>
  <c r="P158" i="6"/>
  <c r="BI156" i="6"/>
  <c r="BH156" i="6"/>
  <c r="BG156" i="6"/>
  <c r="BE156" i="6"/>
  <c r="T156" i="6"/>
  <c r="R156" i="6"/>
  <c r="P156" i="6"/>
  <c r="BI154" i="6"/>
  <c r="BH154" i="6"/>
  <c r="BG154" i="6"/>
  <c r="BE154" i="6"/>
  <c r="T154" i="6"/>
  <c r="R154" i="6"/>
  <c r="P154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5" i="6"/>
  <c r="BH135" i="6"/>
  <c r="BG135" i="6"/>
  <c r="BE135" i="6"/>
  <c r="T135" i="6"/>
  <c r="R135" i="6"/>
  <c r="P135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0" i="6"/>
  <c r="BH130" i="6"/>
  <c r="BG130" i="6"/>
  <c r="BE130" i="6"/>
  <c r="T130" i="6"/>
  <c r="R130" i="6"/>
  <c r="P130" i="6"/>
  <c r="BI128" i="6"/>
  <c r="BH128" i="6"/>
  <c r="BG128" i="6"/>
  <c r="BE128" i="6"/>
  <c r="T128" i="6"/>
  <c r="R128" i="6"/>
  <c r="P128" i="6"/>
  <c r="J121" i="6"/>
  <c r="F121" i="6"/>
  <c r="F119" i="6"/>
  <c r="E117" i="6"/>
  <c r="J93" i="6"/>
  <c r="F93" i="6"/>
  <c r="F91" i="6"/>
  <c r="E89" i="6"/>
  <c r="J26" i="6"/>
  <c r="E26" i="6"/>
  <c r="J122" i="6" s="1"/>
  <c r="J25" i="6"/>
  <c r="J20" i="6"/>
  <c r="E20" i="6"/>
  <c r="F122" i="6" s="1"/>
  <c r="J19" i="6"/>
  <c r="E7" i="6"/>
  <c r="E85" i="6" s="1"/>
  <c r="J39" i="5"/>
  <c r="J38" i="5"/>
  <c r="AY100" i="1" s="1"/>
  <c r="J37" i="5"/>
  <c r="AX100" i="1" s="1"/>
  <c r="BI256" i="5"/>
  <c r="BH256" i="5"/>
  <c r="BG256" i="5"/>
  <c r="BE256" i="5"/>
  <c r="T256" i="5"/>
  <c r="R256" i="5"/>
  <c r="P256" i="5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J120" i="5"/>
  <c r="F120" i="5"/>
  <c r="F118" i="5"/>
  <c r="E116" i="5"/>
  <c r="J93" i="5"/>
  <c r="F93" i="5"/>
  <c r="F91" i="5"/>
  <c r="E89" i="5"/>
  <c r="J20" i="5"/>
  <c r="E20" i="5"/>
  <c r="F94" i="5" s="1"/>
  <c r="J19" i="5"/>
  <c r="E7" i="5"/>
  <c r="E112" i="5" s="1"/>
  <c r="J39" i="4"/>
  <c r="J38" i="4"/>
  <c r="AY99" i="1" s="1"/>
  <c r="J37" i="4"/>
  <c r="AX99" i="1" s="1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8" i="4"/>
  <c r="BH248" i="4"/>
  <c r="BG248" i="4"/>
  <c r="BE248" i="4"/>
  <c r="T248" i="4"/>
  <c r="R248" i="4"/>
  <c r="P248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J125" i="4"/>
  <c r="F125" i="4"/>
  <c r="F123" i="4"/>
  <c r="E121" i="4"/>
  <c r="J93" i="4"/>
  <c r="F93" i="4"/>
  <c r="F91" i="4"/>
  <c r="E89" i="4"/>
  <c r="J20" i="4"/>
  <c r="E20" i="4"/>
  <c r="F94" i="4"/>
  <c r="J19" i="4"/>
  <c r="E7" i="4"/>
  <c r="E85" i="4" s="1"/>
  <c r="J41" i="3"/>
  <c r="J40" i="3"/>
  <c r="AY98" i="1" s="1"/>
  <c r="J39" i="3"/>
  <c r="AX98" i="1"/>
  <c r="BI320" i="3"/>
  <c r="BH320" i="3"/>
  <c r="BG320" i="3"/>
  <c r="BE320" i="3"/>
  <c r="T320" i="3"/>
  <c r="T319" i="3" s="1"/>
  <c r="R320" i="3"/>
  <c r="R319" i="3" s="1"/>
  <c r="P320" i="3"/>
  <c r="P319" i="3" s="1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7" i="3"/>
  <c r="BH277" i="3"/>
  <c r="BG277" i="3"/>
  <c r="BE277" i="3"/>
  <c r="T277" i="3"/>
  <c r="R277" i="3"/>
  <c r="P277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2" i="3"/>
  <c r="BH212" i="3"/>
  <c r="BG212" i="3"/>
  <c r="BE212" i="3"/>
  <c r="T212" i="3"/>
  <c r="T211" i="3" s="1"/>
  <c r="R212" i="3"/>
  <c r="R211" i="3" s="1"/>
  <c r="P212" i="3"/>
  <c r="P211" i="3" s="1"/>
  <c r="BI210" i="3"/>
  <c r="BH210" i="3"/>
  <c r="BG210" i="3"/>
  <c r="BE210" i="3"/>
  <c r="T210" i="3"/>
  <c r="R210" i="3"/>
  <c r="P210" i="3"/>
  <c r="BI207" i="3"/>
  <c r="BH207" i="3"/>
  <c r="BG207" i="3"/>
  <c r="BE207" i="3"/>
  <c r="T207" i="3"/>
  <c r="R207" i="3"/>
  <c r="P207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T151" i="3" s="1"/>
  <c r="R152" i="3"/>
  <c r="R151" i="3" s="1"/>
  <c r="P152" i="3"/>
  <c r="P151" i="3" s="1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J141" i="3"/>
  <c r="F141" i="3"/>
  <c r="F139" i="3"/>
  <c r="E137" i="3"/>
  <c r="J95" i="3"/>
  <c r="F95" i="3"/>
  <c r="F93" i="3"/>
  <c r="E91" i="3"/>
  <c r="J22" i="3"/>
  <c r="E22" i="3"/>
  <c r="F142" i="3" s="1"/>
  <c r="J21" i="3"/>
  <c r="J93" i="3"/>
  <c r="E7" i="3"/>
  <c r="E131" i="3" s="1"/>
  <c r="J41" i="2"/>
  <c r="J40" i="2"/>
  <c r="AY97" i="1" s="1"/>
  <c r="J39" i="2"/>
  <c r="AX97" i="1" s="1"/>
  <c r="BI195" i="2"/>
  <c r="BH195" i="2"/>
  <c r="BG195" i="2"/>
  <c r="BE195" i="2"/>
  <c r="T195" i="2"/>
  <c r="T194" i="2" s="1"/>
  <c r="R195" i="2"/>
  <c r="R194" i="2" s="1"/>
  <c r="P195" i="2"/>
  <c r="P194" i="2" s="1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5" i="2"/>
  <c r="BH185" i="2"/>
  <c r="BG185" i="2"/>
  <c r="BE185" i="2"/>
  <c r="T185" i="2"/>
  <c r="T184" i="2" s="1"/>
  <c r="R185" i="2"/>
  <c r="R184" i="2" s="1"/>
  <c r="P185" i="2"/>
  <c r="P184" i="2" s="1"/>
  <c r="BI183" i="2"/>
  <c r="BH183" i="2"/>
  <c r="BG183" i="2"/>
  <c r="BE183" i="2"/>
  <c r="T183" i="2"/>
  <c r="T182" i="2" s="1"/>
  <c r="R183" i="2"/>
  <c r="R182" i="2" s="1"/>
  <c r="P183" i="2"/>
  <c r="P182" i="2" s="1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J130" i="2"/>
  <c r="F130" i="2"/>
  <c r="F128" i="2"/>
  <c r="E126" i="2"/>
  <c r="J95" i="2"/>
  <c r="F95" i="2"/>
  <c r="F93" i="2"/>
  <c r="E91" i="2"/>
  <c r="J22" i="2"/>
  <c r="E22" i="2"/>
  <c r="F96" i="2" s="1"/>
  <c r="J21" i="2"/>
  <c r="E7" i="2"/>
  <c r="E85" i="2" s="1"/>
  <c r="L90" i="1"/>
  <c r="AM89" i="1"/>
  <c r="L89" i="1"/>
  <c r="AM87" i="1"/>
  <c r="L87" i="1"/>
  <c r="L85" i="1"/>
  <c r="L84" i="1"/>
  <c r="BK164" i="2"/>
  <c r="BK151" i="2"/>
  <c r="BK192" i="2"/>
  <c r="BK143" i="2"/>
  <c r="BK148" i="2"/>
  <c r="BK156" i="2"/>
  <c r="BK140" i="2"/>
  <c r="BK302" i="3"/>
  <c r="BK313" i="3"/>
  <c r="BK282" i="3"/>
  <c r="BK267" i="3"/>
  <c r="BK254" i="3"/>
  <c r="BK230" i="3"/>
  <c r="BK183" i="3"/>
  <c r="BK173" i="3"/>
  <c r="BK303" i="3"/>
  <c r="BK265" i="3"/>
  <c r="BK238" i="3"/>
  <c r="BK190" i="3"/>
  <c r="BK177" i="3"/>
  <c r="BK169" i="3"/>
  <c r="BK155" i="3"/>
  <c r="BK301" i="3"/>
  <c r="BK271" i="3"/>
  <c r="BK253" i="3"/>
  <c r="BK228" i="3"/>
  <c r="BK185" i="3"/>
  <c r="BK264" i="4"/>
  <c r="BK244" i="4"/>
  <c r="BK232" i="4"/>
  <c r="BK216" i="4"/>
  <c r="BK159" i="4"/>
  <c r="BK226" i="4"/>
  <c r="BK200" i="4"/>
  <c r="BK167" i="4"/>
  <c r="BK137" i="4"/>
  <c r="BK271" i="4"/>
  <c r="BK248" i="4"/>
  <c r="BK240" i="4"/>
  <c r="BK230" i="4"/>
  <c r="BK218" i="4"/>
  <c r="BK198" i="4"/>
  <c r="BK142" i="4"/>
  <c r="BK258" i="4"/>
  <c r="BK219" i="4"/>
  <c r="BK185" i="4"/>
  <c r="BK272" i="4"/>
  <c r="BK231" i="4"/>
  <c r="BK174" i="4"/>
  <c r="BK154" i="4"/>
  <c r="BK262" i="4"/>
  <c r="BK241" i="4"/>
  <c r="BK186" i="4"/>
  <c r="BK144" i="4"/>
  <c r="BK250" i="5"/>
  <c r="BK232" i="5"/>
  <c r="BK159" i="5"/>
  <c r="BK146" i="5"/>
  <c r="BK222" i="5"/>
  <c r="BK214" i="5"/>
  <c r="BK184" i="5"/>
  <c r="BK163" i="5"/>
  <c r="BK228" i="5"/>
  <c r="BK194" i="5"/>
  <c r="BK128" i="5"/>
  <c r="BK221" i="5"/>
  <c r="BK199" i="5"/>
  <c r="BK126" i="5"/>
  <c r="BK241" i="5"/>
  <c r="BK150" i="5"/>
  <c r="BK249" i="5"/>
  <c r="BK242" i="5"/>
  <c r="BK216" i="5"/>
  <c r="BK191" i="5"/>
  <c r="BK148" i="5"/>
  <c r="BK137" i="5"/>
  <c r="BK181" i="6"/>
  <c r="BK162" i="6"/>
  <c r="BK166" i="6"/>
  <c r="BK172" i="6"/>
  <c r="BK138" i="6"/>
  <c r="BK193" i="6"/>
  <c r="BK171" i="6"/>
  <c r="BK151" i="6"/>
  <c r="BK272" i="7"/>
  <c r="BK226" i="7"/>
  <c r="BK151" i="7"/>
  <c r="BK255" i="7"/>
  <c r="BK178" i="7"/>
  <c r="BK164" i="7"/>
  <c r="BK312" i="7"/>
  <c r="BK291" i="7"/>
  <c r="BK220" i="7"/>
  <c r="BK179" i="7"/>
  <c r="BK169" i="7"/>
  <c r="BK331" i="7"/>
  <c r="BK286" i="7"/>
  <c r="BK266" i="7"/>
  <c r="BK242" i="7"/>
  <c r="BK218" i="7"/>
  <c r="BK187" i="7"/>
  <c r="BK325" i="7"/>
  <c r="BK270" i="7"/>
  <c r="BK250" i="7"/>
  <c r="BK206" i="7"/>
  <c r="BK177" i="7"/>
  <c r="BK148" i="7"/>
  <c r="BK301" i="7"/>
  <c r="BK218" i="8"/>
  <c r="BK180" i="8"/>
  <c r="BK157" i="8"/>
  <c r="BK146" i="8"/>
  <c r="BK222" i="8"/>
  <c r="BK188" i="8"/>
  <c r="BK166" i="8"/>
  <c r="BK210" i="8"/>
  <c r="BK178" i="8"/>
  <c r="BK170" i="8"/>
  <c r="BK165" i="8"/>
  <c r="BK150" i="8"/>
  <c r="BK195" i="8"/>
  <c r="BK176" i="8"/>
  <c r="BK130" i="8"/>
  <c r="BK197" i="9"/>
  <c r="BK176" i="9"/>
  <c r="BK160" i="9"/>
  <c r="BK212" i="9"/>
  <c r="BK180" i="9"/>
  <c r="BK225" i="9"/>
  <c r="BK211" i="9"/>
  <c r="BK136" i="9"/>
  <c r="BK231" i="9"/>
  <c r="BK178" i="9"/>
  <c r="BK157" i="9"/>
  <c r="BK188" i="9"/>
  <c r="BK172" i="9"/>
  <c r="BK265" i="11"/>
  <c r="BK181" i="11"/>
  <c r="BK261" i="11"/>
  <c r="BK158" i="11"/>
  <c r="BK262" i="11"/>
  <c r="BK243" i="11"/>
  <c r="BK234" i="11"/>
  <c r="BK221" i="11"/>
  <c r="BK202" i="11"/>
  <c r="BK187" i="11"/>
  <c r="BK174" i="11"/>
  <c r="BK238" i="11"/>
  <c r="BK192" i="11"/>
  <c r="BK150" i="11"/>
  <c r="BK241" i="11"/>
  <c r="BK235" i="11"/>
  <c r="BK199" i="11"/>
  <c r="BK142" i="11"/>
  <c r="BK257" i="11"/>
  <c r="BK198" i="11"/>
  <c r="BK144" i="11"/>
  <c r="BK211" i="12"/>
  <c r="BK152" i="12"/>
  <c r="BK218" i="12"/>
  <c r="BK172" i="12"/>
  <c r="BK214" i="12"/>
  <c r="BK169" i="12"/>
  <c r="BK210" i="12"/>
  <c r="BK196" i="12"/>
  <c r="BK212" i="12"/>
  <c r="BK201" i="12"/>
  <c r="BK197" i="13"/>
  <c r="BK185" i="13"/>
  <c r="BK166" i="13"/>
  <c r="BK147" i="13"/>
  <c r="BK139" i="13"/>
  <c r="BK173" i="13"/>
  <c r="BK128" i="13"/>
  <c r="BK201" i="13"/>
  <c r="BK179" i="13"/>
  <c r="BK143" i="13"/>
  <c r="BK182" i="13"/>
  <c r="BK165" i="13"/>
  <c r="BK148" i="13"/>
  <c r="BK171" i="13"/>
  <c r="BK163" i="13"/>
  <c r="BK130" i="13"/>
  <c r="BK130" i="14"/>
  <c r="BK125" i="14"/>
  <c r="BK173" i="2"/>
  <c r="BK159" i="2"/>
  <c r="BK185" i="2"/>
  <c r="BK168" i="2"/>
  <c r="BK160" i="2"/>
  <c r="BK152" i="2"/>
  <c r="BK139" i="2"/>
  <c r="BK169" i="2"/>
  <c r="BK297" i="3"/>
  <c r="BK293" i="3"/>
  <c r="BK263" i="3"/>
  <c r="BK199" i="3"/>
  <c r="BK181" i="3"/>
  <c r="BK272" i="3"/>
  <c r="BK262" i="3"/>
  <c r="BK232" i="3"/>
  <c r="BK218" i="3"/>
  <c r="BK188" i="3"/>
  <c r="BK176" i="3"/>
  <c r="BK314" i="3"/>
  <c r="BK279" i="3"/>
  <c r="BK318" i="3"/>
  <c r="BK291" i="3"/>
  <c r="BK277" i="3"/>
  <c r="BK217" i="3"/>
  <c r="BK205" i="3"/>
  <c r="BK320" i="3"/>
  <c r="BK308" i="3"/>
  <c r="BK285" i="3"/>
  <c r="BK274" i="3"/>
  <c r="BK233" i="3"/>
  <c r="BK235" i="4"/>
  <c r="BK224" i="4"/>
  <c r="BK208" i="4"/>
  <c r="BK158" i="4"/>
  <c r="BK131" i="4"/>
  <c r="BK247" i="4"/>
  <c r="BK202" i="4"/>
  <c r="BK242" i="4"/>
  <c r="BK236" i="4"/>
  <c r="BK221" i="4"/>
  <c r="BK192" i="4"/>
  <c r="BK177" i="4"/>
  <c r="BK162" i="4"/>
  <c r="BK275" i="4"/>
  <c r="BK246" i="4"/>
  <c r="BK229" i="4"/>
  <c r="BK212" i="4"/>
  <c r="BK173" i="4"/>
  <c r="BK135" i="4"/>
  <c r="BK260" i="4"/>
  <c r="BK211" i="4"/>
  <c r="BK197" i="4"/>
  <c r="BK171" i="4"/>
  <c r="BK225" i="4"/>
  <c r="BK196" i="4"/>
  <c r="BK168" i="4"/>
  <c r="BK145" i="4"/>
  <c r="BK248" i="5"/>
  <c r="BK185" i="5"/>
  <c r="BK144" i="5"/>
  <c r="BK234" i="5"/>
  <c r="BK208" i="5"/>
  <c r="BK201" i="5"/>
  <c r="BK166" i="5"/>
  <c r="BK132" i="5"/>
  <c r="BK202" i="5"/>
  <c r="BK139" i="5"/>
  <c r="BK213" i="5"/>
  <c r="BK147" i="5"/>
  <c r="BK210" i="5"/>
  <c r="BK173" i="5"/>
  <c r="BK220" i="5"/>
  <c r="BK198" i="5"/>
  <c r="BK172" i="5"/>
  <c r="BK141" i="5"/>
  <c r="BK152" i="6"/>
  <c r="BK169" i="6"/>
  <c r="BK139" i="6"/>
  <c r="BK156" i="6"/>
  <c r="BK187" i="6"/>
  <c r="BK197" i="6"/>
  <c r="BK164" i="6"/>
  <c r="BK154" i="6"/>
  <c r="BK135" i="6"/>
  <c r="BK190" i="6"/>
  <c r="BK174" i="6"/>
  <c r="BK163" i="6"/>
  <c r="BK310" i="7"/>
  <c r="BK289" i="7"/>
  <c r="BK274" i="7"/>
  <c r="BK251" i="7"/>
  <c r="BK229" i="7"/>
  <c r="BK216" i="7"/>
  <c r="BK313" i="7"/>
  <c r="BK295" i="7"/>
  <c r="BK192" i="7"/>
  <c r="BK308" i="7"/>
  <c r="BK283" i="7"/>
  <c r="BK232" i="7"/>
  <c r="BK204" i="7"/>
  <c r="BK194" i="7"/>
  <c r="BK153" i="7"/>
  <c r="BK269" i="7"/>
  <c r="BK262" i="7"/>
  <c r="BK205" i="7"/>
  <c r="BK185" i="7"/>
  <c r="BK174" i="7"/>
  <c r="BK292" i="7"/>
  <c r="BK271" i="7"/>
  <c r="BK248" i="7"/>
  <c r="BK165" i="7"/>
  <c r="BK150" i="7"/>
  <c r="BK309" i="7"/>
  <c r="BK254" i="7"/>
  <c r="BK219" i="8"/>
  <c r="BK203" i="8"/>
  <c r="BK198" i="8"/>
  <c r="BK183" i="8"/>
  <c r="BK158" i="8"/>
  <c r="BK131" i="8"/>
  <c r="BK217" i="8"/>
  <c r="BK141" i="8"/>
  <c r="BK223" i="8"/>
  <c r="BK162" i="8"/>
  <c r="BK148" i="8"/>
  <c r="BK220" i="8"/>
  <c r="BK182" i="8"/>
  <c r="BK190" i="8"/>
  <c r="BK161" i="8"/>
  <c r="BK133" i="8"/>
  <c r="BK184" i="9"/>
  <c r="BK200" i="9"/>
  <c r="BK155" i="9"/>
  <c r="BK129" i="9"/>
  <c r="BK202" i="9"/>
  <c r="BK164" i="9"/>
  <c r="BK143" i="9"/>
  <c r="BK137" i="9"/>
  <c r="BK221" i="9"/>
  <c r="BK201" i="9"/>
  <c r="BK186" i="9"/>
  <c r="BK134" i="9"/>
  <c r="BK134" i="10"/>
  <c r="BK127" i="10"/>
  <c r="BK131" i="10"/>
  <c r="BK200" i="11"/>
  <c r="BK170" i="11"/>
  <c r="BK246" i="11"/>
  <c r="BK263" i="11"/>
  <c r="BK249" i="11"/>
  <c r="BK226" i="11"/>
  <c r="BK212" i="11"/>
  <c r="BK157" i="11"/>
  <c r="BK244" i="11"/>
  <c r="BK220" i="11"/>
  <c r="BK147" i="11"/>
  <c r="BK228" i="11"/>
  <c r="BK211" i="11"/>
  <c r="BK250" i="11"/>
  <c r="BK223" i="11"/>
  <c r="BK169" i="11"/>
  <c r="BK152" i="11"/>
  <c r="BK167" i="12"/>
  <c r="BK188" i="12"/>
  <c r="BK133" i="12"/>
  <c r="BK155" i="12"/>
  <c r="BK145" i="12"/>
  <c r="BK219" i="12"/>
  <c r="BK215" i="12"/>
  <c r="BK206" i="12"/>
  <c r="BK199" i="12"/>
  <c r="BK194" i="12"/>
  <c r="BK191" i="12"/>
  <c r="BK190" i="12"/>
  <c r="BK184" i="12"/>
  <c r="BK181" i="12"/>
  <c r="BK175" i="12"/>
  <c r="BK166" i="12"/>
  <c r="BK149" i="12"/>
  <c r="BK140" i="12"/>
  <c r="BK130" i="12"/>
  <c r="BK170" i="12"/>
  <c r="BK163" i="12"/>
  <c r="BK148" i="12"/>
  <c r="BK217" i="12"/>
  <c r="BK189" i="12"/>
  <c r="BK170" i="13"/>
  <c r="BK202" i="13"/>
  <c r="BK190" i="13"/>
  <c r="BK187" i="13"/>
  <c r="BK161" i="13"/>
  <c r="BK135" i="13"/>
  <c r="BK150" i="13"/>
  <c r="BK189" i="13"/>
  <c r="BK142" i="13"/>
  <c r="BK212" i="13"/>
  <c r="BK191" i="13"/>
  <c r="BK180" i="13"/>
  <c r="BK129" i="14"/>
  <c r="BK163" i="2"/>
  <c r="BK142" i="2"/>
  <c r="BK165" i="2"/>
  <c r="BK145" i="2"/>
  <c r="BK150" i="2"/>
  <c r="BK137" i="2"/>
  <c r="BK174" i="2"/>
  <c r="BK166" i="2"/>
  <c r="BK157" i="2"/>
  <c r="BK181" i="2"/>
  <c r="BK294" i="3"/>
  <c r="BK275" i="3"/>
  <c r="BK203" i="3"/>
  <c r="BK179" i="3"/>
  <c r="BK268" i="3"/>
  <c r="BK210" i="3"/>
  <c r="BK194" i="3"/>
  <c r="BK154" i="3"/>
  <c r="BK290" i="3"/>
  <c r="BK266" i="3"/>
  <c r="BK223" i="3"/>
  <c r="BK186" i="3"/>
  <c r="BK317" i="3"/>
  <c r="BK299" i="3"/>
  <c r="BK284" i="3"/>
  <c r="BK251" i="3"/>
  <c r="BK237" i="3"/>
  <c r="BK193" i="3"/>
  <c r="BK172" i="3"/>
  <c r="BK159" i="3"/>
  <c r="BK316" i="3"/>
  <c r="BK298" i="3"/>
  <c r="BK283" i="3"/>
  <c r="BK269" i="3"/>
  <c r="BK255" i="3"/>
  <c r="BK207" i="3"/>
  <c r="BK175" i="3"/>
  <c r="BK157" i="3"/>
  <c r="BK265" i="4"/>
  <c r="BK234" i="4"/>
  <c r="BK222" i="4"/>
  <c r="BK190" i="4"/>
  <c r="BK176" i="4"/>
  <c r="BK252" i="4"/>
  <c r="BK227" i="4"/>
  <c r="BK209" i="4"/>
  <c r="BK143" i="4"/>
  <c r="BK274" i="4"/>
  <c r="BK194" i="4"/>
  <c r="BK182" i="4"/>
  <c r="BK152" i="4"/>
  <c r="BK255" i="4"/>
  <c r="BK217" i="4"/>
  <c r="BK207" i="4"/>
  <c r="BK149" i="4"/>
  <c r="BK269" i="4"/>
  <c r="BK245" i="4"/>
  <c r="BK188" i="4"/>
  <c r="BK148" i="4"/>
  <c r="BK195" i="4"/>
  <c r="BK139" i="4"/>
  <c r="BK167" i="5"/>
  <c r="BK243" i="5"/>
  <c r="BK160" i="5"/>
  <c r="BK153" i="5"/>
  <c r="BK238" i="5"/>
  <c r="BK162" i="5"/>
  <c r="BK253" i="5"/>
  <c r="BK231" i="5"/>
  <c r="BK187" i="5"/>
  <c r="BK130" i="5"/>
  <c r="BK230" i="5"/>
  <c r="BK209" i="5"/>
  <c r="BK195" i="5"/>
  <c r="BK131" i="5"/>
  <c r="BK137" i="6"/>
  <c r="BK146" i="6"/>
  <c r="BK194" i="6"/>
  <c r="BK144" i="6"/>
  <c r="BK189" i="6"/>
  <c r="BK149" i="6"/>
  <c r="BK133" i="6"/>
  <c r="BK191" i="6"/>
  <c r="BK297" i="7"/>
  <c r="BK281" i="7"/>
  <c r="BK253" i="7"/>
  <c r="BK234" i="7"/>
  <c r="BK298" i="7"/>
  <c r="BK264" i="7"/>
  <c r="BK227" i="7"/>
  <c r="BK197" i="7"/>
  <c r="BK318" i="7"/>
  <c r="BK259" i="7"/>
  <c r="BK224" i="7"/>
  <c r="BK188" i="7"/>
  <c r="BK172" i="7"/>
  <c r="BK158" i="7"/>
  <c r="BK329" i="7"/>
  <c r="BK302" i="7"/>
  <c r="BK282" i="7"/>
  <c r="BK245" i="7"/>
  <c r="BK166" i="7"/>
  <c r="BK323" i="7"/>
  <c r="BK305" i="7"/>
  <c r="BK288" i="7"/>
  <c r="BK181" i="7"/>
  <c r="BK160" i="7"/>
  <c r="BK311" i="7"/>
  <c r="BK293" i="7"/>
  <c r="BK258" i="7"/>
  <c r="BK207" i="7"/>
  <c r="BK195" i="7"/>
  <c r="BK152" i="7"/>
  <c r="BK207" i="8"/>
  <c r="BK167" i="8"/>
  <c r="BK135" i="8"/>
  <c r="BK194" i="8"/>
  <c r="BK142" i="8"/>
  <c r="BK227" i="8"/>
  <c r="BK185" i="8"/>
  <c r="BK226" i="8"/>
  <c r="BK196" i="8"/>
  <c r="BK177" i="8"/>
  <c r="BK213" i="8"/>
  <c r="BK164" i="8"/>
  <c r="BK154" i="8"/>
  <c r="BK230" i="9"/>
  <c r="BK179" i="9"/>
  <c r="BK163" i="9"/>
  <c r="BK145" i="9"/>
  <c r="BK135" i="9"/>
  <c r="BK215" i="9"/>
  <c r="BK171" i="9"/>
  <c r="BK158" i="9"/>
  <c r="BK213" i="9"/>
  <c r="BK169" i="9"/>
  <c r="BK141" i="9"/>
  <c r="BK205" i="9"/>
  <c r="BK189" i="9"/>
  <c r="BK174" i="9"/>
  <c r="BK130" i="9"/>
  <c r="BK207" i="9"/>
  <c r="BK196" i="9"/>
  <c r="BK165" i="9"/>
  <c r="BK132" i="9"/>
  <c r="BK133" i="10"/>
  <c r="BK184" i="11"/>
  <c r="BK258" i="11"/>
  <c r="BK222" i="11"/>
  <c r="BK210" i="11"/>
  <c r="BK194" i="11"/>
  <c r="BK159" i="11"/>
  <c r="BK216" i="11"/>
  <c r="BK182" i="11"/>
  <c r="BK165" i="11"/>
  <c r="BK154" i="11"/>
  <c r="BK247" i="11"/>
  <c r="BK232" i="11"/>
  <c r="BK178" i="11"/>
  <c r="BK155" i="11"/>
  <c r="BK255" i="11"/>
  <c r="BK231" i="11"/>
  <c r="BK203" i="11"/>
  <c r="BK178" i="12"/>
  <c r="BK171" i="12"/>
  <c r="BK192" i="12"/>
  <c r="BK183" i="12"/>
  <c r="BK131" i="12"/>
  <c r="BK158" i="12"/>
  <c r="BK180" i="12"/>
  <c r="BK137" i="12"/>
  <c r="BK187" i="12"/>
  <c r="BK219" i="13"/>
  <c r="BK177" i="13"/>
  <c r="BK217" i="13"/>
  <c r="BK184" i="13"/>
  <c r="BK145" i="13"/>
  <c r="BK134" i="13"/>
  <c r="BK203" i="13"/>
  <c r="BK138" i="13"/>
  <c r="BK205" i="13"/>
  <c r="BK169" i="13"/>
  <c r="BK132" i="13"/>
  <c r="BK183" i="2"/>
  <c r="BK155" i="2"/>
  <c r="BK147" i="2"/>
  <c r="BK171" i="2"/>
  <c r="BK138" i="2"/>
  <c r="BK141" i="2"/>
  <c r="BK170" i="2"/>
  <c r="BK158" i="2"/>
  <c r="AS96" i="1"/>
  <c r="BK305" i="3"/>
  <c r="BK258" i="3"/>
  <c r="BK245" i="3"/>
  <c r="BK231" i="3"/>
  <c r="BK224" i="3"/>
  <c r="BK306" i="3"/>
  <c r="BK242" i="3"/>
  <c r="BK215" i="3"/>
  <c r="BK196" i="3"/>
  <c r="BK184" i="3"/>
  <c r="BK270" i="3"/>
  <c r="BK260" i="3"/>
  <c r="BK241" i="3"/>
  <c r="BK204" i="3"/>
  <c r="BK158" i="3"/>
  <c r="BK295" i="3"/>
  <c r="BK243" i="3"/>
  <c r="BK191" i="3"/>
  <c r="BK171" i="3"/>
  <c r="BK149" i="3"/>
  <c r="BK310" i="3"/>
  <c r="BK240" i="3"/>
  <c r="BK202" i="3"/>
  <c r="BK164" i="3"/>
  <c r="BK150" i="3"/>
  <c r="BK215" i="4"/>
  <c r="BK193" i="4"/>
  <c r="BK266" i="4"/>
  <c r="BK205" i="4"/>
  <c r="BK165" i="4"/>
  <c r="BK267" i="4"/>
  <c r="BK204" i="4"/>
  <c r="BK187" i="4"/>
  <c r="BK175" i="4"/>
  <c r="BK156" i="4"/>
  <c r="BK136" i="4"/>
  <c r="BK270" i="4"/>
  <c r="BK259" i="4"/>
  <c r="BK213" i="4"/>
  <c r="BK183" i="4"/>
  <c r="BK166" i="4"/>
  <c r="BK256" i="4"/>
  <c r="BK210" i="4"/>
  <c r="BK181" i="4"/>
  <c r="BK169" i="4"/>
  <c r="BK261" i="4"/>
  <c r="BK233" i="4"/>
  <c r="BK223" i="4"/>
  <c r="BK199" i="4"/>
  <c r="BK163" i="4"/>
  <c r="BK147" i="4"/>
  <c r="BK203" i="5"/>
  <c r="BK164" i="5"/>
  <c r="BK152" i="5"/>
  <c r="BK134" i="5"/>
  <c r="BK251" i="5"/>
  <c r="BK225" i="5"/>
  <c r="BK218" i="5"/>
  <c r="BK256" i="5"/>
  <c r="BK236" i="5"/>
  <c r="BK205" i="5"/>
  <c r="BK197" i="5"/>
  <c r="BK161" i="5"/>
  <c r="BK235" i="5"/>
  <c r="BK154" i="5"/>
  <c r="BK233" i="5"/>
  <c r="BK178" i="5"/>
  <c r="BK149" i="5"/>
  <c r="BK188" i="6"/>
  <c r="BK150" i="6"/>
  <c r="BK130" i="6"/>
  <c r="BK196" i="6"/>
  <c r="BK160" i="6"/>
  <c r="BK178" i="6"/>
  <c r="BK140" i="6"/>
  <c r="BK165" i="6"/>
  <c r="BK268" i="7"/>
  <c r="BK225" i="7"/>
  <c r="BK246" i="7"/>
  <c r="BK214" i="7"/>
  <c r="BK190" i="7"/>
  <c r="BK147" i="7"/>
  <c r="BK277" i="7"/>
  <c r="BK243" i="7"/>
  <c r="BK198" i="7"/>
  <c r="BK180" i="7"/>
  <c r="BK299" i="7"/>
  <c r="BK176" i="7"/>
  <c r="BK162" i="7"/>
  <c r="BK327" i="7"/>
  <c r="BK252" i="7"/>
  <c r="BK231" i="7"/>
  <c r="BK202" i="7"/>
  <c r="BK175" i="7"/>
  <c r="BK275" i="7"/>
  <c r="BK230" i="7"/>
  <c r="BK199" i="7"/>
  <c r="BK168" i="7"/>
  <c r="BK216" i="8"/>
  <c r="BK192" i="8"/>
  <c r="BK173" i="8"/>
  <c r="BK152" i="8"/>
  <c r="BK151" i="8"/>
  <c r="BK132" i="8"/>
  <c r="BK221" i="8"/>
  <c r="BK199" i="8"/>
  <c r="BK172" i="8"/>
  <c r="BK225" i="8"/>
  <c r="BK186" i="8"/>
  <c r="BK134" i="8"/>
  <c r="BK215" i="8"/>
  <c r="BK206" i="8"/>
  <c r="BK159" i="8"/>
  <c r="BK204" i="8"/>
  <c r="BK163" i="8"/>
  <c r="BK210" i="9"/>
  <c r="BK208" i="9"/>
  <c r="BK229" i="9"/>
  <c r="BK194" i="9"/>
  <c r="BK232" i="9"/>
  <c r="BK217" i="9"/>
  <c r="BK199" i="9"/>
  <c r="BK175" i="9"/>
  <c r="BK154" i="9"/>
  <c r="BK173" i="9"/>
  <c r="BK140" i="9"/>
  <c r="BK133" i="9"/>
  <c r="BK227" i="9"/>
  <c r="BK183" i="9"/>
  <c r="BK170" i="9"/>
  <c r="BK152" i="9"/>
  <c r="BK129" i="10"/>
  <c r="BK143" i="11"/>
  <c r="BK161" i="11"/>
  <c r="BK256" i="11"/>
  <c r="BK240" i="11"/>
  <c r="BK230" i="11"/>
  <c r="BK219" i="11"/>
  <c r="BK180" i="11"/>
  <c r="BK149" i="11"/>
  <c r="BK239" i="11"/>
  <c r="BK197" i="11"/>
  <c r="BK160" i="11"/>
  <c r="BK251" i="11"/>
  <c r="BK225" i="11"/>
  <c r="BK204" i="11"/>
  <c r="BK196" i="11"/>
  <c r="BK172" i="11"/>
  <c r="BK163" i="11"/>
  <c r="BK217" i="11"/>
  <c r="BK189" i="11"/>
  <c r="BK204" i="12"/>
  <c r="BK182" i="12"/>
  <c r="BK174" i="12"/>
  <c r="BK161" i="12"/>
  <c r="BK162" i="12"/>
  <c r="BK209" i="12"/>
  <c r="BK195" i="12"/>
  <c r="BK156" i="12"/>
  <c r="BK168" i="12"/>
  <c r="BK143" i="12"/>
  <c r="BK135" i="12"/>
  <c r="BK208" i="12"/>
  <c r="BK146" i="12"/>
  <c r="BK132" i="12"/>
  <c r="BK214" i="13"/>
  <c r="BK183" i="13"/>
  <c r="BK174" i="13"/>
  <c r="BK218" i="13"/>
  <c r="BK198" i="13"/>
  <c r="BK158" i="13"/>
  <c r="BK175" i="13"/>
  <c r="BK159" i="13"/>
  <c r="BK204" i="13"/>
  <c r="BK153" i="13"/>
  <c r="BK136" i="13"/>
  <c r="BK211" i="13"/>
  <c r="BK195" i="13"/>
  <c r="BK140" i="13"/>
  <c r="BK188" i="13"/>
  <c r="BK181" i="13"/>
  <c r="BK167" i="13"/>
  <c r="BK131" i="14"/>
  <c r="BK190" i="2"/>
  <c r="BK172" i="2"/>
  <c r="BK189" i="2"/>
  <c r="BK162" i="2"/>
  <c r="BK180" i="2"/>
  <c r="BK144" i="2"/>
  <c r="BK195" i="2"/>
  <c r="BK175" i="2"/>
  <c r="BK161" i="2"/>
  <c r="BK149" i="2"/>
  <c r="BK146" i="2"/>
  <c r="BK309" i="3"/>
  <c r="BK287" i="3"/>
  <c r="BK192" i="3"/>
  <c r="BK166" i="3"/>
  <c r="BK152" i="3"/>
  <c r="BK296" i="3"/>
  <c r="BK259" i="3"/>
  <c r="BK234" i="3"/>
  <c r="BK220" i="3"/>
  <c r="BK182" i="3"/>
  <c r="BK168" i="3"/>
  <c r="BK304" i="3"/>
  <c r="BK286" i="3"/>
  <c r="BK256" i="3"/>
  <c r="BK221" i="3"/>
  <c r="BK189" i="3"/>
  <c r="BK167" i="3"/>
  <c r="BK281" i="3"/>
  <c r="BK250" i="3"/>
  <c r="BK244" i="3"/>
  <c r="BK222" i="3"/>
  <c r="BK200" i="3"/>
  <c r="BK180" i="3"/>
  <c r="BK311" i="3"/>
  <c r="BK288" i="3"/>
  <c r="BK257" i="3"/>
  <c r="BK247" i="3"/>
  <c r="BK226" i="3"/>
  <c r="BK180" i="4"/>
  <c r="BK155" i="4"/>
  <c r="BK164" i="4"/>
  <c r="BK140" i="4"/>
  <c r="BK132" i="4"/>
  <c r="BK239" i="4"/>
  <c r="BK201" i="4"/>
  <c r="BK170" i="4"/>
  <c r="BK151" i="4"/>
  <c r="BK250" i="4"/>
  <c r="BK214" i="4"/>
  <c r="BK273" i="4"/>
  <c r="BK189" i="4"/>
  <c r="BK178" i="4"/>
  <c r="BK203" i="4"/>
  <c r="BK184" i="4"/>
  <c r="BK157" i="4"/>
  <c r="BK150" i="4"/>
  <c r="BK138" i="4"/>
  <c r="BK247" i="5"/>
  <c r="BK215" i="5"/>
  <c r="BK193" i="5"/>
  <c r="BK145" i="5"/>
  <c r="BK239" i="5"/>
  <c r="BK224" i="5"/>
  <c r="BK206" i="5"/>
  <c r="BK129" i="5"/>
  <c r="BK158" i="5"/>
  <c r="BK254" i="5"/>
  <c r="BK223" i="5"/>
  <c r="BK211" i="5"/>
  <c r="BK196" i="5"/>
  <c r="BK179" i="5"/>
  <c r="BK155" i="5"/>
  <c r="BK127" i="5"/>
  <c r="BK227" i="5"/>
  <c r="BK219" i="5"/>
  <c r="BK188" i="5"/>
  <c r="BK170" i="5"/>
  <c r="BK138" i="5"/>
  <c r="BK200" i="5"/>
  <c r="BK175" i="5"/>
  <c r="BK142" i="5"/>
  <c r="BK167" i="6"/>
  <c r="BK192" i="6"/>
  <c r="BK199" i="6"/>
  <c r="BK183" i="6"/>
  <c r="BK148" i="6"/>
  <c r="BK128" i="6"/>
  <c r="BK170" i="6"/>
  <c r="BK141" i="6"/>
  <c r="BK158" i="6"/>
  <c r="BK142" i="6"/>
  <c r="BK195" i="6"/>
  <c r="BK179" i="6"/>
  <c r="BK145" i="6"/>
  <c r="BK314" i="7"/>
  <c r="BK294" i="7"/>
  <c r="BK247" i="7"/>
  <c r="BK279" i="7"/>
  <c r="BK261" i="7"/>
  <c r="BK171" i="7"/>
  <c r="BK159" i="7"/>
  <c r="BK328" i="7"/>
  <c r="BK306" i="7"/>
  <c r="BK280" i="7"/>
  <c r="BK257" i="7"/>
  <c r="BK173" i="7"/>
  <c r="BK157" i="7"/>
  <c r="BK267" i="7"/>
  <c r="BK233" i="7"/>
  <c r="BK215" i="7"/>
  <c r="BK330" i="7"/>
  <c r="BK273" i="7"/>
  <c r="BK235" i="7"/>
  <c r="BK196" i="7"/>
  <c r="BK182" i="7"/>
  <c r="BK321" i="7"/>
  <c r="BK256" i="7"/>
  <c r="BK213" i="7"/>
  <c r="BK186" i="7"/>
  <c r="BK212" i="8"/>
  <c r="BK189" i="8"/>
  <c r="BK155" i="8"/>
  <c r="BK211" i="8"/>
  <c r="BK205" i="8"/>
  <c r="BK201" i="8"/>
  <c r="BK200" i="8"/>
  <c r="BK184" i="8"/>
  <c r="BK171" i="8"/>
  <c r="BK174" i="8"/>
  <c r="BK230" i="8"/>
  <c r="BK191" i="8"/>
  <c r="BK175" i="8"/>
  <c r="BK143" i="8"/>
  <c r="BK224" i="8"/>
  <c r="BK208" i="8"/>
  <c r="BK140" i="8"/>
  <c r="BK223" i="9"/>
  <c r="BK204" i="9"/>
  <c r="BK167" i="9"/>
  <c r="BK185" i="9"/>
  <c r="BK161" i="9"/>
  <c r="BK147" i="9"/>
  <c r="BK128" i="9"/>
  <c r="BK181" i="9"/>
  <c r="BK148" i="9"/>
  <c r="BK220" i="9"/>
  <c r="BK195" i="9"/>
  <c r="BK166" i="9"/>
  <c r="BK151" i="9"/>
  <c r="BK216" i="9"/>
  <c r="BK198" i="9"/>
  <c r="BK142" i="9"/>
  <c r="BK224" i="9"/>
  <c r="BK177" i="9"/>
  <c r="BK162" i="9"/>
  <c r="BK132" i="10"/>
  <c r="BK148" i="11"/>
  <c r="BK185" i="11"/>
  <c r="BK151" i="11"/>
  <c r="BK264" i="11"/>
  <c r="BK259" i="11"/>
  <c r="BK237" i="11"/>
  <c r="BK218" i="11"/>
  <c r="BK227" i="11"/>
  <c r="BK167" i="11"/>
  <c r="BK153" i="11"/>
  <c r="BK242" i="11"/>
  <c r="BK214" i="11"/>
  <c r="BK186" i="11"/>
  <c r="BK171" i="11"/>
  <c r="BK162" i="11"/>
  <c r="BK200" i="12"/>
  <c r="BK147" i="12"/>
  <c r="BK213" i="12"/>
  <c r="BK202" i="12"/>
  <c r="BK144" i="12"/>
  <c r="BK193" i="12"/>
  <c r="BK177" i="12"/>
  <c r="BK153" i="12"/>
  <c r="BK216" i="12"/>
  <c r="BK203" i="12"/>
  <c r="BK185" i="12"/>
  <c r="BK173" i="12"/>
  <c r="BK150" i="12"/>
  <c r="BK136" i="12"/>
  <c r="BK193" i="13"/>
  <c r="BK151" i="13"/>
  <c r="BK144" i="13"/>
  <c r="BK196" i="13"/>
  <c r="BK157" i="13"/>
  <c r="BK199" i="13"/>
  <c r="BK168" i="13"/>
  <c r="BK208" i="13"/>
  <c r="BK141" i="13"/>
  <c r="BK129" i="13"/>
  <c r="BK186" i="13"/>
  <c r="BK162" i="13"/>
  <c r="BK146" i="13"/>
  <c r="BK127" i="14"/>
  <c r="BK154" i="2"/>
  <c r="BK193" i="2"/>
  <c r="BK178" i="2"/>
  <c r="BK167" i="2"/>
  <c r="AS102" i="1"/>
  <c r="BK153" i="2"/>
  <c r="AS107" i="1"/>
  <c r="BK235" i="3"/>
  <c r="BK227" i="3"/>
  <c r="BK195" i="3"/>
  <c r="BK156" i="3"/>
  <c r="BK273" i="3"/>
  <c r="BK249" i="3"/>
  <c r="BK197" i="3"/>
  <c r="BK178" i="3"/>
  <c r="BK161" i="3"/>
  <c r="BK312" i="3"/>
  <c r="BK264" i="3"/>
  <c r="BK236" i="3"/>
  <c r="BK187" i="3"/>
  <c r="BK174" i="3"/>
  <c r="BK163" i="3"/>
  <c r="BK292" i="3"/>
  <c r="BK252" i="3"/>
  <c r="BK246" i="3"/>
  <c r="BK212" i="3"/>
  <c r="BK201" i="3"/>
  <c r="BK162" i="3"/>
  <c r="BK280" i="3"/>
  <c r="BK248" i="3"/>
  <c r="BK229" i="3"/>
  <c r="BK216" i="3"/>
  <c r="BK198" i="3"/>
  <c r="BK160" i="3"/>
  <c r="BK148" i="3"/>
  <c r="BK237" i="4"/>
  <c r="BK134" i="4"/>
  <c r="BK251" i="4"/>
  <c r="BK238" i="4"/>
  <c r="BK141" i="4"/>
  <c r="BK254" i="4"/>
  <c r="BK206" i="4"/>
  <c r="BK160" i="4"/>
  <c r="BK257" i="4"/>
  <c r="BK228" i="4"/>
  <c r="BK220" i="4"/>
  <c r="BK179" i="4"/>
  <c r="BK161" i="4"/>
  <c r="BK153" i="4"/>
  <c r="BK133" i="4"/>
  <c r="BK240" i="5"/>
  <c r="BK207" i="5"/>
  <c r="BK181" i="5"/>
  <c r="BK156" i="5"/>
  <c r="BK143" i="5"/>
  <c r="BK255" i="5"/>
  <c r="BK226" i="5"/>
  <c r="BK176" i="5"/>
  <c r="BK135" i="5"/>
  <c r="BK237" i="5"/>
  <c r="BK169" i="5"/>
  <c r="BK151" i="5"/>
  <c r="BK133" i="5"/>
  <c r="BK229" i="5"/>
  <c r="BK217" i="5"/>
  <c r="BK190" i="5"/>
  <c r="BK157" i="5"/>
  <c r="BK140" i="5"/>
  <c r="BK246" i="5"/>
  <c r="BK212" i="5"/>
  <c r="BK192" i="5"/>
  <c r="BK136" i="5"/>
  <c r="BK204" i="5"/>
  <c r="BK182" i="5"/>
  <c r="BK176" i="6"/>
  <c r="BK185" i="6"/>
  <c r="BK161" i="6"/>
  <c r="BK143" i="6"/>
  <c r="BK132" i="6"/>
  <c r="BK168" i="6"/>
  <c r="BK198" i="6"/>
  <c r="BK184" i="6"/>
  <c r="BK147" i="6"/>
  <c r="BK322" i="7"/>
  <c r="BK265" i="7"/>
  <c r="BK241" i="7"/>
  <c r="BK290" i="7"/>
  <c r="BK212" i="7"/>
  <c r="BK161" i="7"/>
  <c r="BK149" i="7"/>
  <c r="BK316" i="7"/>
  <c r="BK304" i="7"/>
  <c r="BK278" i="7"/>
  <c r="BK249" i="7"/>
  <c r="BK217" i="7"/>
  <c r="BK201" i="7"/>
  <c r="BK156" i="7"/>
  <c r="BK324" i="7"/>
  <c r="BK287" i="7"/>
  <c r="BK228" i="7"/>
  <c r="BK193" i="7"/>
  <c r="BK154" i="7"/>
  <c r="BK210" i="7"/>
  <c r="BK203" i="7"/>
  <c r="BK170" i="7"/>
  <c r="BK155" i="7"/>
  <c r="BK317" i="7"/>
  <c r="BK263" i="7"/>
  <c r="BK223" i="7"/>
  <c r="BK183" i="7"/>
  <c r="BK167" i="7"/>
  <c r="BK229" i="8"/>
  <c r="BK209" i="8"/>
  <c r="BK160" i="8"/>
  <c r="BK145" i="8"/>
  <c r="BK181" i="8"/>
  <c r="BK168" i="8"/>
  <c r="BK136" i="8"/>
  <c r="BK214" i="8"/>
  <c r="BK187" i="8"/>
  <c r="BK153" i="8"/>
  <c r="BK193" i="8"/>
  <c r="BK169" i="8"/>
  <c r="BK144" i="8"/>
  <c r="BK228" i="8"/>
  <c r="BK202" i="8"/>
  <c r="BK138" i="8"/>
  <c r="BK214" i="9"/>
  <c r="BK187" i="9"/>
  <c r="BK168" i="9"/>
  <c r="BK149" i="9"/>
  <c r="BK139" i="9"/>
  <c r="BK206" i="9"/>
  <c r="BK192" i="9"/>
  <c r="BK138" i="9"/>
  <c r="BK209" i="9"/>
  <c r="BK193" i="9"/>
  <c r="BK146" i="9"/>
  <c r="BK191" i="9"/>
  <c r="BK203" i="9"/>
  <c r="BK190" i="9"/>
  <c r="BK144" i="9"/>
  <c r="BK131" i="9"/>
  <c r="BK125" i="10"/>
  <c r="BK146" i="11"/>
  <c r="BK213" i="11"/>
  <c r="BK176" i="11"/>
  <c r="BK166" i="11"/>
  <c r="BK145" i="11"/>
  <c r="BK236" i="11"/>
  <c r="BK215" i="11"/>
  <c r="BK193" i="11"/>
  <c r="BK168" i="11"/>
  <c r="BK201" i="11"/>
  <c r="BK195" i="11"/>
  <c r="BK252" i="11"/>
  <c r="BK229" i="11"/>
  <c r="BK179" i="11"/>
  <c r="BK164" i="11"/>
  <c r="BK207" i="12"/>
  <c r="BK179" i="12"/>
  <c r="BK138" i="12"/>
  <c r="BK197" i="12"/>
  <c r="BK154" i="12"/>
  <c r="BK176" i="12"/>
  <c r="BK198" i="12"/>
  <c r="BK164" i="12"/>
  <c r="BK151" i="12"/>
  <c r="BK160" i="12"/>
  <c r="BK134" i="12"/>
  <c r="BK216" i="13"/>
  <c r="BK192" i="13"/>
  <c r="BK178" i="13"/>
  <c r="BK194" i="13"/>
  <c r="BK154" i="13"/>
  <c r="BK160" i="13"/>
  <c r="BK133" i="13"/>
  <c r="BK137" i="13"/>
  <c r="BK210" i="13"/>
  <c r="BK176" i="13"/>
  <c r="BK156" i="13"/>
  <c r="BK200" i="13"/>
  <c r="BK164" i="13"/>
  <c r="BK131" i="13"/>
  <c r="R136" i="2" l="1"/>
  <c r="R135" i="2" s="1"/>
  <c r="P179" i="2"/>
  <c r="P177" i="2" s="1"/>
  <c r="P191" i="2"/>
  <c r="P147" i="3"/>
  <c r="P170" i="3"/>
  <c r="P206" i="3"/>
  <c r="R219" i="3"/>
  <c r="P239" i="3"/>
  <c r="R261" i="3"/>
  <c r="R278" i="3"/>
  <c r="BK300" i="3"/>
  <c r="T307" i="3"/>
  <c r="T130" i="4"/>
  <c r="T191" i="4"/>
  <c r="P249" i="4"/>
  <c r="T253" i="4"/>
  <c r="P268" i="4"/>
  <c r="BK125" i="5"/>
  <c r="BK252" i="5"/>
  <c r="T127" i="6"/>
  <c r="BK173" i="6"/>
  <c r="P180" i="6"/>
  <c r="R163" i="7"/>
  <c r="BK191" i="7"/>
  <c r="R200" i="7"/>
  <c r="T222" i="7"/>
  <c r="R244" i="7"/>
  <c r="BK276" i="7"/>
  <c r="BK296" i="7"/>
  <c r="P300" i="7"/>
  <c r="R303" i="7"/>
  <c r="BK315" i="7"/>
  <c r="BK326" i="7"/>
  <c r="P332" i="7"/>
  <c r="BK129" i="8"/>
  <c r="R129" i="8"/>
  <c r="P139" i="8"/>
  <c r="T156" i="8"/>
  <c r="T197" i="8"/>
  <c r="R127" i="9"/>
  <c r="BK182" i="9"/>
  <c r="P228" i="9"/>
  <c r="P141" i="11"/>
  <c r="R156" i="11"/>
  <c r="T177" i="11"/>
  <c r="P191" i="11"/>
  <c r="P209" i="11"/>
  <c r="P233" i="11"/>
  <c r="R245" i="11"/>
  <c r="P254" i="11"/>
  <c r="R260" i="11"/>
  <c r="T266" i="11"/>
  <c r="BK129" i="12"/>
  <c r="BK127" i="13"/>
  <c r="BK172" i="13"/>
  <c r="R209" i="13"/>
  <c r="P215" i="13"/>
  <c r="T124" i="14"/>
  <c r="T123" i="14" s="1"/>
  <c r="T122" i="14" s="1"/>
  <c r="BK136" i="2"/>
  <c r="BK135" i="2" s="1"/>
  <c r="R188" i="2"/>
  <c r="T147" i="3"/>
  <c r="T170" i="3"/>
  <c r="BK219" i="3"/>
  <c r="T225" i="3"/>
  <c r="BK261" i="3"/>
  <c r="BK289" i="3"/>
  <c r="R300" i="3"/>
  <c r="R307" i="3"/>
  <c r="BK321" i="3"/>
  <c r="P146" i="4"/>
  <c r="BK191" i="4"/>
  <c r="P243" i="4"/>
  <c r="R249" i="4"/>
  <c r="BK263" i="4"/>
  <c r="R268" i="4"/>
  <c r="T125" i="5"/>
  <c r="T245" i="5"/>
  <c r="T244" i="5" s="1"/>
  <c r="P127" i="6"/>
  <c r="P153" i="6"/>
  <c r="R180" i="6"/>
  <c r="R146" i="7"/>
  <c r="BK184" i="7"/>
  <c r="P191" i="7"/>
  <c r="T200" i="7"/>
  <c r="BK222" i="7"/>
  <c r="BK244" i="7"/>
  <c r="T260" i="7"/>
  <c r="R296" i="7"/>
  <c r="T300" i="7"/>
  <c r="P307" i="7"/>
  <c r="T315" i="7"/>
  <c r="R320" i="7"/>
  <c r="BK332" i="7"/>
  <c r="T139" i="8"/>
  <c r="BK149" i="8"/>
  <c r="R149" i="8"/>
  <c r="BK179" i="8"/>
  <c r="R179" i="8"/>
  <c r="R182" i="9"/>
  <c r="R219" i="9"/>
  <c r="R218" i="9" s="1"/>
  <c r="T222" i="9"/>
  <c r="P156" i="11"/>
  <c r="P183" i="11"/>
  <c r="R191" i="11"/>
  <c r="P224" i="11"/>
  <c r="T233" i="11"/>
  <c r="T245" i="11"/>
  <c r="P260" i="11"/>
  <c r="R142" i="12"/>
  <c r="BK165" i="12"/>
  <c r="P186" i="12"/>
  <c r="P205" i="12"/>
  <c r="T127" i="13"/>
  <c r="T209" i="13"/>
  <c r="P124" i="14"/>
  <c r="P123" i="14" s="1"/>
  <c r="P122" i="14" s="1"/>
  <c r="AU111" i="1" s="1"/>
  <c r="P136" i="2"/>
  <c r="P135" i="2" s="1"/>
  <c r="T179" i="2"/>
  <c r="T177" i="2" s="1"/>
  <c r="R191" i="2"/>
  <c r="BK153" i="3"/>
  <c r="BK170" i="3"/>
  <c r="BK206" i="3"/>
  <c r="T214" i="3"/>
  <c r="T219" i="3"/>
  <c r="BK225" i="3"/>
  <c r="T239" i="3"/>
  <c r="P278" i="3"/>
  <c r="R289" i="3"/>
  <c r="BK307" i="3"/>
  <c r="R315" i="3"/>
  <c r="P321" i="3"/>
  <c r="BK130" i="4"/>
  <c r="R146" i="4"/>
  <c r="BK172" i="4"/>
  <c r="T172" i="4"/>
  <c r="R243" i="4"/>
  <c r="BK253" i="4"/>
  <c r="R263" i="4"/>
  <c r="BK245" i="5"/>
  <c r="R252" i="5"/>
  <c r="P146" i="7"/>
  <c r="T163" i="7"/>
  <c r="P200" i="7"/>
  <c r="T211" i="7"/>
  <c r="BK240" i="7"/>
  <c r="T240" i="7"/>
  <c r="BK260" i="7"/>
  <c r="R276" i="7"/>
  <c r="BK300" i="7"/>
  <c r="P303" i="7"/>
  <c r="T307" i="7"/>
  <c r="R326" i="7"/>
  <c r="BK156" i="8"/>
  <c r="P197" i="8"/>
  <c r="BK156" i="11"/>
  <c r="BK183" i="11"/>
  <c r="T209" i="11"/>
  <c r="R224" i="11"/>
  <c r="BK245" i="11"/>
  <c r="P248" i="11"/>
  <c r="T254" i="11"/>
  <c r="R266" i="11"/>
  <c r="P129" i="12"/>
  <c r="BK142" i="12"/>
  <c r="P165" i="12"/>
  <c r="R186" i="12"/>
  <c r="T205" i="12"/>
  <c r="T172" i="13"/>
  <c r="BK215" i="13"/>
  <c r="R124" i="14"/>
  <c r="R123" i="14" s="1"/>
  <c r="R122" i="14" s="1"/>
  <c r="T136" i="2"/>
  <c r="T135" i="2" s="1"/>
  <c r="BK179" i="2"/>
  <c r="BK177" i="2" s="1"/>
  <c r="BK188" i="2"/>
  <c r="BK191" i="2"/>
  <c r="R147" i="3"/>
  <c r="T153" i="3"/>
  <c r="P165" i="3"/>
  <c r="T165" i="3"/>
  <c r="T206" i="3"/>
  <c r="R214" i="3"/>
  <c r="BK239" i="3"/>
  <c r="P261" i="3"/>
  <c r="P289" i="3"/>
  <c r="T300" i="3"/>
  <c r="BK315" i="3"/>
  <c r="P130" i="4"/>
  <c r="T146" i="4"/>
  <c r="P172" i="4"/>
  <c r="R172" i="4"/>
  <c r="BK243" i="4"/>
  <c r="R253" i="4"/>
  <c r="T263" i="4"/>
  <c r="P125" i="5"/>
  <c r="R245" i="5"/>
  <c r="R244" i="5" s="1"/>
  <c r="BK127" i="6"/>
  <c r="R153" i="6"/>
  <c r="BK180" i="6"/>
  <c r="BK146" i="7"/>
  <c r="P163" i="7"/>
  <c r="T184" i="7"/>
  <c r="BK200" i="7"/>
  <c r="R211" i="7"/>
  <c r="P240" i="7"/>
  <c r="P244" i="7"/>
  <c r="R260" i="7"/>
  <c r="P296" i="7"/>
  <c r="BK303" i="7"/>
  <c r="R307" i="7"/>
  <c r="BK320" i="7"/>
  <c r="BK319" i="7" s="1"/>
  <c r="T326" i="7"/>
  <c r="BK139" i="8"/>
  <c r="P149" i="8"/>
  <c r="T149" i="8"/>
  <c r="BK197" i="8"/>
  <c r="BK127" i="9"/>
  <c r="P182" i="9"/>
  <c r="P219" i="9"/>
  <c r="P218" i="9" s="1"/>
  <c r="T219" i="9"/>
  <c r="T218" i="9" s="1"/>
  <c r="P222" i="9"/>
  <c r="R228" i="9"/>
  <c r="P124" i="10"/>
  <c r="P123" i="10" s="1"/>
  <c r="P122" i="10" s="1"/>
  <c r="AU106" i="1" s="1"/>
  <c r="R124" i="10"/>
  <c r="R123" i="10" s="1"/>
  <c r="R122" i="10" s="1"/>
  <c r="BK141" i="11"/>
  <c r="T156" i="11"/>
  <c r="R177" i="11"/>
  <c r="T183" i="11"/>
  <c r="R209" i="11"/>
  <c r="R233" i="11"/>
  <c r="R248" i="11"/>
  <c r="BK260" i="11"/>
  <c r="P266" i="11"/>
  <c r="T129" i="12"/>
  <c r="P142" i="12"/>
  <c r="BK159" i="12"/>
  <c r="T165" i="12"/>
  <c r="BK205" i="12"/>
  <c r="P127" i="13"/>
  <c r="R172" i="13"/>
  <c r="BK209" i="13"/>
  <c r="T215" i="13"/>
  <c r="R179" i="2"/>
  <c r="R177" i="2" s="1"/>
  <c r="T191" i="2"/>
  <c r="BK147" i="3"/>
  <c r="R153" i="3"/>
  <c r="BK165" i="3"/>
  <c r="R165" i="3"/>
  <c r="R206" i="3"/>
  <c r="BK214" i="3"/>
  <c r="P219" i="3"/>
  <c r="R225" i="3"/>
  <c r="T261" i="3"/>
  <c r="T278" i="3"/>
  <c r="P300" i="3"/>
  <c r="T315" i="3"/>
  <c r="T321" i="3"/>
  <c r="R130" i="4"/>
  <c r="R191" i="4"/>
  <c r="BK249" i="4"/>
  <c r="T249" i="4"/>
  <c r="P263" i="4"/>
  <c r="T268" i="4"/>
  <c r="R125" i="5"/>
  <c r="P252" i="5"/>
  <c r="R127" i="6"/>
  <c r="T153" i="6"/>
  <c r="R173" i="6"/>
  <c r="T173" i="6"/>
  <c r="T146" i="7"/>
  <c r="P184" i="7"/>
  <c r="R191" i="7"/>
  <c r="BK211" i="7"/>
  <c r="R222" i="7"/>
  <c r="R240" i="7"/>
  <c r="P260" i="7"/>
  <c r="T276" i="7"/>
  <c r="R300" i="7"/>
  <c r="T303" i="7"/>
  <c r="R315" i="7"/>
  <c r="P320" i="7"/>
  <c r="P326" i="7"/>
  <c r="T332" i="7"/>
  <c r="P129" i="8"/>
  <c r="T129" i="8"/>
  <c r="R156" i="8"/>
  <c r="R197" i="8"/>
  <c r="P127" i="9"/>
  <c r="T182" i="9"/>
  <c r="BK228" i="9"/>
  <c r="R141" i="11"/>
  <c r="P177" i="11"/>
  <c r="R183" i="11"/>
  <c r="T191" i="11"/>
  <c r="BK224" i="11"/>
  <c r="T224" i="11"/>
  <c r="P245" i="11"/>
  <c r="T248" i="11"/>
  <c r="R254" i="11"/>
  <c r="BK266" i="11"/>
  <c r="R159" i="12"/>
  <c r="R165" i="12"/>
  <c r="T186" i="12"/>
  <c r="P172" i="13"/>
  <c r="P209" i="13"/>
  <c r="R215" i="13"/>
  <c r="BK124" i="14"/>
  <c r="P188" i="2"/>
  <c r="T188" i="2"/>
  <c r="P153" i="3"/>
  <c r="R170" i="3"/>
  <c r="P214" i="3"/>
  <c r="P225" i="3"/>
  <c r="R239" i="3"/>
  <c r="BK278" i="3"/>
  <c r="T289" i="3"/>
  <c r="P307" i="3"/>
  <c r="P315" i="3"/>
  <c r="R321" i="3"/>
  <c r="BK146" i="4"/>
  <c r="P191" i="4"/>
  <c r="T243" i="4"/>
  <c r="P253" i="4"/>
  <c r="BK268" i="4"/>
  <c r="P245" i="5"/>
  <c r="P244" i="5" s="1"/>
  <c r="T252" i="5"/>
  <c r="BK153" i="6"/>
  <c r="P173" i="6"/>
  <c r="T180" i="6"/>
  <c r="BK163" i="7"/>
  <c r="R184" i="7"/>
  <c r="T191" i="7"/>
  <c r="P211" i="7"/>
  <c r="P222" i="7"/>
  <c r="T244" i="7"/>
  <c r="P276" i="7"/>
  <c r="T296" i="7"/>
  <c r="BK307" i="7"/>
  <c r="P315" i="7"/>
  <c r="T320" i="7"/>
  <c r="R332" i="7"/>
  <c r="R139" i="8"/>
  <c r="P156" i="8"/>
  <c r="P179" i="8"/>
  <c r="T179" i="8"/>
  <c r="T127" i="9"/>
  <c r="BK219" i="9"/>
  <c r="BK222" i="9"/>
  <c r="R222" i="9"/>
  <c r="T228" i="9"/>
  <c r="T126" i="9" s="1"/>
  <c r="BK124" i="10"/>
  <c r="T124" i="10"/>
  <c r="T123" i="10" s="1"/>
  <c r="T122" i="10" s="1"/>
  <c r="T141" i="11"/>
  <c r="BK177" i="11"/>
  <c r="BK191" i="11"/>
  <c r="BK209" i="11"/>
  <c r="BK233" i="11"/>
  <c r="BK248" i="11"/>
  <c r="BK254" i="11"/>
  <c r="T260" i="11"/>
  <c r="R129" i="12"/>
  <c r="T142" i="12"/>
  <c r="P159" i="12"/>
  <c r="T159" i="12"/>
  <c r="BK186" i="12"/>
  <c r="R205" i="12"/>
  <c r="R127" i="13"/>
  <c r="BK194" i="2"/>
  <c r="BK319" i="3"/>
  <c r="BK137" i="8"/>
  <c r="BK139" i="12"/>
  <c r="BK182" i="2"/>
  <c r="BK189" i="7"/>
  <c r="BK175" i="11"/>
  <c r="BK188" i="11"/>
  <c r="BK207" i="13"/>
  <c r="BK206" i="13" s="1"/>
  <c r="BK219" i="7"/>
  <c r="BK147" i="8"/>
  <c r="BK184" i="2"/>
  <c r="BK151" i="3"/>
  <c r="BK157" i="12"/>
  <c r="BK211" i="3"/>
  <c r="BK173" i="11"/>
  <c r="E85" i="14"/>
  <c r="F119" i="14"/>
  <c r="BF127" i="14"/>
  <c r="BF130" i="14"/>
  <c r="J119" i="14"/>
  <c r="BF131" i="14"/>
  <c r="BF125" i="14"/>
  <c r="BF129" i="14"/>
  <c r="BF156" i="13"/>
  <c r="BF157" i="13"/>
  <c r="BF162" i="13"/>
  <c r="BF176" i="13"/>
  <c r="BF178" i="13"/>
  <c r="BF179" i="13"/>
  <c r="BF187" i="13"/>
  <c r="BF192" i="13"/>
  <c r="BF199" i="13"/>
  <c r="BF211" i="13"/>
  <c r="BF219" i="13"/>
  <c r="F94" i="13"/>
  <c r="BF128" i="13"/>
  <c r="BF139" i="13"/>
  <c r="BF147" i="13"/>
  <c r="BF165" i="13"/>
  <c r="BF166" i="13"/>
  <c r="BF170" i="13"/>
  <c r="BF174" i="13"/>
  <c r="BF177" i="13"/>
  <c r="BF181" i="13"/>
  <c r="BF184" i="13"/>
  <c r="BF193" i="13"/>
  <c r="BF203" i="13"/>
  <c r="BF129" i="13"/>
  <c r="BF131" i="13"/>
  <c r="BF135" i="13"/>
  <c r="BF136" i="13"/>
  <c r="BF138" i="13"/>
  <c r="BF142" i="13"/>
  <c r="BF148" i="13"/>
  <c r="BF151" i="13"/>
  <c r="BF154" i="13"/>
  <c r="BF158" i="13"/>
  <c r="BF159" i="13"/>
  <c r="BF169" i="13"/>
  <c r="BF171" i="13"/>
  <c r="BF173" i="13"/>
  <c r="BF175" i="13"/>
  <c r="BF189" i="13"/>
  <c r="BF190" i="13"/>
  <c r="BF191" i="13"/>
  <c r="BF194" i="13"/>
  <c r="BF216" i="13"/>
  <c r="E85" i="13"/>
  <c r="BF130" i="13"/>
  <c r="BF132" i="13"/>
  <c r="BF134" i="13"/>
  <c r="BF141" i="13"/>
  <c r="BF161" i="13"/>
  <c r="BF163" i="13"/>
  <c r="BF164" i="13"/>
  <c r="BF182" i="13"/>
  <c r="BF183" i="13"/>
  <c r="BF185" i="13"/>
  <c r="BF197" i="13"/>
  <c r="BF198" i="13"/>
  <c r="BF202" i="13"/>
  <c r="BF204" i="13"/>
  <c r="BF205" i="13"/>
  <c r="BF210" i="13"/>
  <c r="BF212" i="13"/>
  <c r="BF214" i="13"/>
  <c r="BF133" i="13"/>
  <c r="BF140" i="13"/>
  <c r="BF144" i="13"/>
  <c r="BF160" i="13"/>
  <c r="BF167" i="13"/>
  <c r="BF168" i="13"/>
  <c r="BF180" i="13"/>
  <c r="BF188" i="13"/>
  <c r="BF200" i="13"/>
  <c r="BF201" i="13"/>
  <c r="BF208" i="13"/>
  <c r="BF137" i="13"/>
  <c r="BF143" i="13"/>
  <c r="BF145" i="13"/>
  <c r="BF146" i="13"/>
  <c r="BF150" i="13"/>
  <c r="BF153" i="13"/>
  <c r="BF186" i="13"/>
  <c r="BF195" i="13"/>
  <c r="BF196" i="13"/>
  <c r="BF217" i="13"/>
  <c r="BF218" i="13"/>
  <c r="F125" i="12"/>
  <c r="BF131" i="12"/>
  <c r="BF137" i="12"/>
  <c r="BF147" i="12"/>
  <c r="BF170" i="12"/>
  <c r="BF174" i="12"/>
  <c r="BF194" i="12"/>
  <c r="BF199" i="12"/>
  <c r="BF206" i="12"/>
  <c r="BF211" i="12"/>
  <c r="BF213" i="12"/>
  <c r="E85" i="12"/>
  <c r="BF132" i="12"/>
  <c r="BF136" i="12"/>
  <c r="BF144" i="12"/>
  <c r="BF146" i="12"/>
  <c r="BF154" i="12"/>
  <c r="BF156" i="12"/>
  <c r="BF160" i="12"/>
  <c r="BF169" i="12"/>
  <c r="BF171" i="12"/>
  <c r="BF179" i="12"/>
  <c r="BF181" i="12"/>
  <c r="BF196" i="12"/>
  <c r="BF200" i="12"/>
  <c r="BF202" i="12"/>
  <c r="BF208" i="12"/>
  <c r="BF209" i="12"/>
  <c r="BF167" i="12"/>
  <c r="BF176" i="12"/>
  <c r="BF180" i="12"/>
  <c r="BF184" i="12"/>
  <c r="BF192" i="12"/>
  <c r="BF197" i="12"/>
  <c r="BF201" i="12"/>
  <c r="BF203" i="12"/>
  <c r="BF204" i="12"/>
  <c r="BF214" i="12"/>
  <c r="BF216" i="12"/>
  <c r="BF133" i="12"/>
  <c r="BF143" i="12"/>
  <c r="BF148" i="12"/>
  <c r="BF150" i="12"/>
  <c r="BF151" i="12"/>
  <c r="BF163" i="12"/>
  <c r="BF166" i="12"/>
  <c r="BF175" i="12"/>
  <c r="BF182" i="12"/>
  <c r="BF183" i="12"/>
  <c r="BF189" i="12"/>
  <c r="BF190" i="12"/>
  <c r="BF191" i="12"/>
  <c r="BF134" i="12"/>
  <c r="BF138" i="12"/>
  <c r="BF140" i="12"/>
  <c r="BF149" i="12"/>
  <c r="BF152" i="12"/>
  <c r="BF158" i="12"/>
  <c r="BF177" i="12"/>
  <c r="BF178" i="12"/>
  <c r="BF187" i="12"/>
  <c r="BF193" i="12"/>
  <c r="BF195" i="12"/>
  <c r="BF198" i="12"/>
  <c r="BF207" i="12"/>
  <c r="BF210" i="12"/>
  <c r="BF212" i="12"/>
  <c r="BF215" i="12"/>
  <c r="BF217" i="12"/>
  <c r="BF219" i="12"/>
  <c r="BF130" i="12"/>
  <c r="BF135" i="12"/>
  <c r="BF145" i="12"/>
  <c r="BF153" i="12"/>
  <c r="BF155" i="12"/>
  <c r="BF161" i="12"/>
  <c r="BF162" i="12"/>
  <c r="BF164" i="12"/>
  <c r="BF168" i="12"/>
  <c r="BF172" i="12"/>
  <c r="BF173" i="12"/>
  <c r="BF185" i="12"/>
  <c r="BF188" i="12"/>
  <c r="BF218" i="12"/>
  <c r="BF142" i="11"/>
  <c r="BF143" i="11"/>
  <c r="BF145" i="11"/>
  <c r="BF161" i="11"/>
  <c r="BF179" i="11"/>
  <c r="BF181" i="11"/>
  <c r="BF182" i="11"/>
  <c r="BF212" i="11"/>
  <c r="BF225" i="11"/>
  <c r="BF228" i="11"/>
  <c r="BF234" i="11"/>
  <c r="BF238" i="11"/>
  <c r="BF241" i="11"/>
  <c r="BF259" i="11"/>
  <c r="BF261" i="11"/>
  <c r="BF146" i="11"/>
  <c r="BF148" i="11"/>
  <c r="BF152" i="11"/>
  <c r="BF163" i="11"/>
  <c r="BF176" i="11"/>
  <c r="BF180" i="11"/>
  <c r="BF186" i="11"/>
  <c r="BF193" i="11"/>
  <c r="BF194" i="11"/>
  <c r="BF197" i="11"/>
  <c r="BF198" i="11"/>
  <c r="BF216" i="11"/>
  <c r="BF218" i="11"/>
  <c r="BF219" i="11"/>
  <c r="BF221" i="11"/>
  <c r="BF223" i="11"/>
  <c r="BF226" i="11"/>
  <c r="BF236" i="11"/>
  <c r="BF237" i="11"/>
  <c r="BF240" i="11"/>
  <c r="BF246" i="11"/>
  <c r="BF249" i="11"/>
  <c r="BF250" i="11"/>
  <c r="BF252" i="11"/>
  <c r="BF256" i="11"/>
  <c r="BF262" i="11"/>
  <c r="BF264" i="11"/>
  <c r="E85" i="11"/>
  <c r="BF149" i="11"/>
  <c r="BF164" i="11"/>
  <c r="BF166" i="11"/>
  <c r="BF168" i="11"/>
  <c r="BF169" i="11"/>
  <c r="BF170" i="11"/>
  <c r="BF171" i="11"/>
  <c r="BF172" i="11"/>
  <c r="BF196" i="11"/>
  <c r="BF199" i="11"/>
  <c r="BF202" i="11"/>
  <c r="BF203" i="11"/>
  <c r="BF204" i="11"/>
  <c r="BF230" i="11"/>
  <c r="BF231" i="11"/>
  <c r="BF232" i="11"/>
  <c r="BF239" i="11"/>
  <c r="BF243" i="11"/>
  <c r="BF255" i="11"/>
  <c r="BF150" i="11"/>
  <c r="BF151" i="11"/>
  <c r="BF158" i="11"/>
  <c r="BF185" i="11"/>
  <c r="BF189" i="11"/>
  <c r="BF192" i="11"/>
  <c r="BF195" i="11"/>
  <c r="BF200" i="11"/>
  <c r="BF201" i="11"/>
  <c r="BF213" i="11"/>
  <c r="BF222" i="11"/>
  <c r="BF229" i="11"/>
  <c r="BF242" i="11"/>
  <c r="BF257" i="11"/>
  <c r="BF263" i="11"/>
  <c r="F94" i="11"/>
  <c r="BF157" i="11"/>
  <c r="BF160" i="11"/>
  <c r="BF162" i="11"/>
  <c r="BF165" i="11"/>
  <c r="BF167" i="11"/>
  <c r="BF174" i="11"/>
  <c r="BF178" i="11"/>
  <c r="BF184" i="11"/>
  <c r="BF214" i="11"/>
  <c r="BF215" i="11"/>
  <c r="BF217" i="11"/>
  <c r="BF220" i="11"/>
  <c r="BF227" i="11"/>
  <c r="BF235" i="11"/>
  <c r="BF244" i="11"/>
  <c r="BF247" i="11"/>
  <c r="BF251" i="11"/>
  <c r="BF258" i="11"/>
  <c r="BF144" i="11"/>
  <c r="BF147" i="11"/>
  <c r="BF153" i="11"/>
  <c r="BF154" i="11"/>
  <c r="BF155" i="11"/>
  <c r="BF159" i="11"/>
  <c r="BF187" i="11"/>
  <c r="BF210" i="11"/>
  <c r="BF211" i="11"/>
  <c r="BF265" i="11"/>
  <c r="J94" i="10"/>
  <c r="F119" i="10"/>
  <c r="BF133" i="10"/>
  <c r="BF134" i="10"/>
  <c r="E110" i="10"/>
  <c r="BF125" i="10"/>
  <c r="BF129" i="10"/>
  <c r="BF131" i="10"/>
  <c r="BF132" i="10"/>
  <c r="BF127" i="10"/>
  <c r="E114" i="9"/>
  <c r="BF130" i="9"/>
  <c r="BF131" i="9"/>
  <c r="BF133" i="9"/>
  <c r="BF140" i="9"/>
  <c r="BF141" i="9"/>
  <c r="BF143" i="9"/>
  <c r="BF147" i="9"/>
  <c r="BF161" i="9"/>
  <c r="BF167" i="9"/>
  <c r="BF171" i="9"/>
  <c r="BF173" i="9"/>
  <c r="BF176" i="9"/>
  <c r="BF204" i="9"/>
  <c r="BF206" i="9"/>
  <c r="BF220" i="9"/>
  <c r="F94" i="9"/>
  <c r="BF129" i="9"/>
  <c r="BF144" i="9"/>
  <c r="BF155" i="9"/>
  <c r="BF163" i="9"/>
  <c r="BF166" i="9"/>
  <c r="BF168" i="9"/>
  <c r="BF169" i="9"/>
  <c r="BF170" i="9"/>
  <c r="BF172" i="9"/>
  <c r="BF175" i="9"/>
  <c r="BF180" i="9"/>
  <c r="BF184" i="9"/>
  <c r="BF196" i="9"/>
  <c r="BF197" i="9"/>
  <c r="BF200" i="9"/>
  <c r="BF213" i="9"/>
  <c r="BF232" i="9"/>
  <c r="BF132" i="9"/>
  <c r="BF135" i="9"/>
  <c r="BF152" i="9"/>
  <c r="BF181" i="9"/>
  <c r="BF192" i="9"/>
  <c r="BF194" i="9"/>
  <c r="BF199" i="9"/>
  <c r="BF208" i="9"/>
  <c r="BF212" i="9"/>
  <c r="BF214" i="9"/>
  <c r="BF215" i="9"/>
  <c r="BF216" i="9"/>
  <c r="BF128" i="9"/>
  <c r="BF142" i="9"/>
  <c r="BF145" i="9"/>
  <c r="BF149" i="9"/>
  <c r="BF157" i="9"/>
  <c r="BF160" i="9"/>
  <c r="BF162" i="9"/>
  <c r="BF164" i="9"/>
  <c r="BF179" i="9"/>
  <c r="BF186" i="9"/>
  <c r="BF187" i="9"/>
  <c r="BF202" i="9"/>
  <c r="BF207" i="9"/>
  <c r="BF210" i="9"/>
  <c r="BF217" i="9"/>
  <c r="BF224" i="9"/>
  <c r="BF225" i="9"/>
  <c r="BF227" i="9"/>
  <c r="BF229" i="9"/>
  <c r="BF230" i="9"/>
  <c r="BF231" i="9"/>
  <c r="BF134" i="9"/>
  <c r="BF136" i="9"/>
  <c r="BF137" i="9"/>
  <c r="BF138" i="9"/>
  <c r="BF139" i="9"/>
  <c r="BF146" i="9"/>
  <c r="BF148" i="9"/>
  <c r="BF151" i="9"/>
  <c r="BF154" i="9"/>
  <c r="BF158" i="9"/>
  <c r="BF165" i="9"/>
  <c r="BF174" i="9"/>
  <c r="BF177" i="9"/>
  <c r="BF188" i="9"/>
  <c r="BF189" i="9"/>
  <c r="BF190" i="9"/>
  <c r="BF193" i="9"/>
  <c r="BF198" i="9"/>
  <c r="BF203" i="9"/>
  <c r="BF209" i="9"/>
  <c r="BF211" i="9"/>
  <c r="BF223" i="9"/>
  <c r="BF178" i="9"/>
  <c r="BF183" i="9"/>
  <c r="BF185" i="9"/>
  <c r="BF191" i="9"/>
  <c r="BF195" i="9"/>
  <c r="BF201" i="9"/>
  <c r="BF205" i="9"/>
  <c r="BF221" i="9"/>
  <c r="BF133" i="8"/>
  <c r="BF134" i="8"/>
  <c r="BF135" i="8"/>
  <c r="BF136" i="8"/>
  <c r="BF146" i="8"/>
  <c r="BF148" i="8"/>
  <c r="BF150" i="8"/>
  <c r="BF153" i="8"/>
  <c r="BF165" i="8"/>
  <c r="BF168" i="8"/>
  <c r="BF169" i="8"/>
  <c r="BF170" i="8"/>
  <c r="BF187" i="8"/>
  <c r="BF189" i="8"/>
  <c r="BF191" i="8"/>
  <c r="BF195" i="8"/>
  <c r="BF214" i="8"/>
  <c r="BF216" i="8"/>
  <c r="E116" i="8"/>
  <c r="BF140" i="8"/>
  <c r="BF157" i="8"/>
  <c r="BF159" i="8"/>
  <c r="BF164" i="8"/>
  <c r="BF171" i="8"/>
  <c r="BF185" i="8"/>
  <c r="BF193" i="8"/>
  <c r="BF196" i="8"/>
  <c r="BF198" i="8"/>
  <c r="BF203" i="8"/>
  <c r="BF204" i="8"/>
  <c r="BF205" i="8"/>
  <c r="BF212" i="8"/>
  <c r="BF225" i="8"/>
  <c r="F94" i="8"/>
  <c r="BF131" i="8"/>
  <c r="BF141" i="8"/>
  <c r="BF142" i="8"/>
  <c r="BF154" i="8"/>
  <c r="BF158" i="8"/>
  <c r="BF162" i="8"/>
  <c r="BF166" i="8"/>
  <c r="BF167" i="8"/>
  <c r="BF174" i="8"/>
  <c r="BF176" i="8"/>
  <c r="BF180" i="8"/>
  <c r="BF181" i="8"/>
  <c r="BF188" i="8"/>
  <c r="BF192" i="8"/>
  <c r="BF207" i="8"/>
  <c r="BF209" i="8"/>
  <c r="BF222" i="8"/>
  <c r="BF223" i="8"/>
  <c r="BF224" i="8"/>
  <c r="BF230" i="8"/>
  <c r="BF132" i="8"/>
  <c r="BF138" i="8"/>
  <c r="BF143" i="8"/>
  <c r="BF144" i="8"/>
  <c r="BF151" i="8"/>
  <c r="BF152" i="8"/>
  <c r="BF173" i="8"/>
  <c r="BF200" i="8"/>
  <c r="BF201" i="8"/>
  <c r="BF202" i="8"/>
  <c r="BF215" i="8"/>
  <c r="BF229" i="8"/>
  <c r="BF155" i="8"/>
  <c r="BF160" i="8"/>
  <c r="BF161" i="8"/>
  <c r="BF175" i="8"/>
  <c r="BF177" i="8"/>
  <c r="BF183" i="8"/>
  <c r="BF186" i="8"/>
  <c r="BF190" i="8"/>
  <c r="BF199" i="8"/>
  <c r="BF206" i="8"/>
  <c r="BF218" i="8"/>
  <c r="BF219" i="8"/>
  <c r="BF226" i="8"/>
  <c r="BF130" i="8"/>
  <c r="BF145" i="8"/>
  <c r="BF163" i="8"/>
  <c r="BF172" i="8"/>
  <c r="BF178" i="8"/>
  <c r="BF182" i="8"/>
  <c r="BF184" i="8"/>
  <c r="BF194" i="8"/>
  <c r="BF208" i="8"/>
  <c r="BF210" i="8"/>
  <c r="BF211" i="8"/>
  <c r="BF213" i="8"/>
  <c r="BF217" i="8"/>
  <c r="BF220" i="8"/>
  <c r="BF221" i="8"/>
  <c r="BF227" i="8"/>
  <c r="BF228" i="8"/>
  <c r="BF147" i="7"/>
  <c r="BF148" i="7"/>
  <c r="BF156" i="7"/>
  <c r="BF157" i="7"/>
  <c r="BF167" i="7"/>
  <c r="BF169" i="7"/>
  <c r="BF171" i="7"/>
  <c r="BF172" i="7"/>
  <c r="BF173" i="7"/>
  <c r="BF182" i="7"/>
  <c r="BF185" i="7"/>
  <c r="BF186" i="7"/>
  <c r="BF194" i="7"/>
  <c r="BF198" i="7"/>
  <c r="BF204" i="7"/>
  <c r="BF212" i="7"/>
  <c r="BF217" i="7"/>
  <c r="BF224" i="7"/>
  <c r="BF233" i="7"/>
  <c r="BF243" i="7"/>
  <c r="BF245" i="7"/>
  <c r="BF249" i="7"/>
  <c r="BF250" i="7"/>
  <c r="BF254" i="7"/>
  <c r="BF257" i="7"/>
  <c r="BF259" i="7"/>
  <c r="BF261" i="7"/>
  <c r="BF266" i="7"/>
  <c r="BF274" i="7"/>
  <c r="BF281" i="7"/>
  <c r="BF288" i="7"/>
  <c r="BF302" i="7"/>
  <c r="BF325" i="7"/>
  <c r="BF327" i="7"/>
  <c r="E85" i="7"/>
  <c r="J138" i="7"/>
  <c r="BF149" i="7"/>
  <c r="BF180" i="7"/>
  <c r="BF188" i="7"/>
  <c r="BF190" i="7"/>
  <c r="BF201" i="7"/>
  <c r="BF205" i="7"/>
  <c r="BF214" i="7"/>
  <c r="BF252" i="7"/>
  <c r="BF255" i="7"/>
  <c r="BF256" i="7"/>
  <c r="BF298" i="7"/>
  <c r="BF308" i="7"/>
  <c r="BF310" i="7"/>
  <c r="BF311" i="7"/>
  <c r="BF312" i="7"/>
  <c r="BF313" i="7"/>
  <c r="BF314" i="7"/>
  <c r="BF324" i="7"/>
  <c r="BF329" i="7"/>
  <c r="BF152" i="7"/>
  <c r="BF153" i="7"/>
  <c r="BF178" i="7"/>
  <c r="BF179" i="7"/>
  <c r="BF183" i="7"/>
  <c r="BF199" i="7"/>
  <c r="BF202" i="7"/>
  <c r="BF206" i="7"/>
  <c r="BF223" i="7"/>
  <c r="BF225" i="7"/>
  <c r="BF227" i="7"/>
  <c r="BF229" i="7"/>
  <c r="BF241" i="7"/>
  <c r="BF263" i="7"/>
  <c r="BF270" i="7"/>
  <c r="BF271" i="7"/>
  <c r="BF273" i="7"/>
  <c r="BF275" i="7"/>
  <c r="BF279" i="7"/>
  <c r="BF280" i="7"/>
  <c r="BF283" i="7"/>
  <c r="BF291" i="7"/>
  <c r="BF292" i="7"/>
  <c r="BF297" i="7"/>
  <c r="BF304" i="7"/>
  <c r="BF306" i="7"/>
  <c r="BF309" i="7"/>
  <c r="BF321" i="7"/>
  <c r="BF323" i="7"/>
  <c r="BF328" i="7"/>
  <c r="F94" i="7"/>
  <c r="BF155" i="7"/>
  <c r="BF164" i="7"/>
  <c r="BF165" i="7"/>
  <c r="BF166" i="7"/>
  <c r="BF177" i="7"/>
  <c r="BF192" i="7"/>
  <c r="BF193" i="7"/>
  <c r="BF197" i="7"/>
  <c r="BF218" i="7"/>
  <c r="BF228" i="7"/>
  <c r="BF231" i="7"/>
  <c r="BF235" i="7"/>
  <c r="BF242" i="7"/>
  <c r="BF247" i="7"/>
  <c r="BF251" i="7"/>
  <c r="BF253" i="7"/>
  <c r="BF258" i="7"/>
  <c r="BF262" i="7"/>
  <c r="BF268" i="7"/>
  <c r="BF269" i="7"/>
  <c r="BF272" i="7"/>
  <c r="BF287" i="7"/>
  <c r="BF290" i="7"/>
  <c r="BF294" i="7"/>
  <c r="BF295" i="7"/>
  <c r="BF301" i="7"/>
  <c r="BF305" i="7"/>
  <c r="BF322" i="7"/>
  <c r="BF330" i="7"/>
  <c r="BF151" i="7"/>
  <c r="BF158" i="7"/>
  <c r="BF159" i="7"/>
  <c r="BF162" i="7"/>
  <c r="BF168" i="7"/>
  <c r="BF174" i="7"/>
  <c r="BF176" i="7"/>
  <c r="BF187" i="7"/>
  <c r="BF195" i="7"/>
  <c r="BF196" i="7"/>
  <c r="BF203" i="7"/>
  <c r="BF207" i="7"/>
  <c r="BF210" i="7"/>
  <c r="BF213" i="7"/>
  <c r="BF216" i="7"/>
  <c r="BF220" i="7"/>
  <c r="BF226" i="7"/>
  <c r="BF230" i="7"/>
  <c r="BF234" i="7"/>
  <c r="BF248" i="7"/>
  <c r="BF265" i="7"/>
  <c r="BF282" i="7"/>
  <c r="BF289" i="7"/>
  <c r="BF293" i="7"/>
  <c r="BF316" i="7"/>
  <c r="BF317" i="7"/>
  <c r="BF318" i="7"/>
  <c r="BF150" i="7"/>
  <c r="BF154" i="7"/>
  <c r="BF160" i="7"/>
  <c r="BF161" i="7"/>
  <c r="BF170" i="7"/>
  <c r="BF175" i="7"/>
  <c r="BF181" i="7"/>
  <c r="BF215" i="7"/>
  <c r="BF232" i="7"/>
  <c r="BF246" i="7"/>
  <c r="BF264" i="7"/>
  <c r="BF267" i="7"/>
  <c r="BF277" i="7"/>
  <c r="BF278" i="7"/>
  <c r="BF286" i="7"/>
  <c r="BF299" i="7"/>
  <c r="BF331" i="7"/>
  <c r="BF137" i="6"/>
  <c r="BF148" i="6"/>
  <c r="BF160" i="6"/>
  <c r="BF161" i="6"/>
  <c r="BF162" i="6"/>
  <c r="BF170" i="6"/>
  <c r="BF172" i="6"/>
  <c r="BF183" i="6"/>
  <c r="BF184" i="6"/>
  <c r="BF190" i="6"/>
  <c r="BF194" i="6"/>
  <c r="E113" i="6"/>
  <c r="BF128" i="6"/>
  <c r="BF139" i="6"/>
  <c r="BF141" i="6"/>
  <c r="BF150" i="6"/>
  <c r="BF132" i="6"/>
  <c r="BF143" i="6"/>
  <c r="BF146" i="6"/>
  <c r="BF149" i="6"/>
  <c r="BF152" i="6"/>
  <c r="BF163" i="6"/>
  <c r="BF164" i="6"/>
  <c r="BF165" i="6"/>
  <c r="BF191" i="6"/>
  <c r="BF192" i="6"/>
  <c r="BF197" i="6"/>
  <c r="BF199" i="6"/>
  <c r="F94" i="6"/>
  <c r="BF130" i="6"/>
  <c r="BF135" i="6"/>
  <c r="BF142" i="6"/>
  <c r="BF147" i="6"/>
  <c r="BF151" i="6"/>
  <c r="BF154" i="6"/>
  <c r="BF169" i="6"/>
  <c r="BF174" i="6"/>
  <c r="BF176" i="6"/>
  <c r="BF193" i="6"/>
  <c r="BF195" i="6"/>
  <c r="BF140" i="6"/>
  <c r="BF156" i="6"/>
  <c r="BF166" i="6"/>
  <c r="BF167" i="6"/>
  <c r="BF178" i="6"/>
  <c r="BF179" i="6"/>
  <c r="BF181" i="6"/>
  <c r="BF188" i="6"/>
  <c r="BF196" i="6"/>
  <c r="J94" i="6"/>
  <c r="BF133" i="6"/>
  <c r="BF138" i="6"/>
  <c r="BF144" i="6"/>
  <c r="BF145" i="6"/>
  <c r="BF158" i="6"/>
  <c r="BF168" i="6"/>
  <c r="BF171" i="6"/>
  <c r="BF185" i="6"/>
  <c r="BF187" i="6"/>
  <c r="BF189" i="6"/>
  <c r="BF198" i="6"/>
  <c r="BF143" i="5"/>
  <c r="BF146" i="5"/>
  <c r="BF147" i="5"/>
  <c r="BF151" i="5"/>
  <c r="BF153" i="5"/>
  <c r="BF158" i="5"/>
  <c r="BF159" i="5"/>
  <c r="BF160" i="5"/>
  <c r="BF166" i="5"/>
  <c r="BF169" i="5"/>
  <c r="BF173" i="5"/>
  <c r="BF185" i="5"/>
  <c r="BF187" i="5"/>
  <c r="BF190" i="5"/>
  <c r="BF202" i="5"/>
  <c r="BF211" i="5"/>
  <c r="BF218" i="5"/>
  <c r="BF235" i="5"/>
  <c r="BF246" i="5"/>
  <c r="F121" i="5"/>
  <c r="BF126" i="5"/>
  <c r="BF129" i="5"/>
  <c r="BF131" i="5"/>
  <c r="BF139" i="5"/>
  <c r="BF141" i="5"/>
  <c r="BF152" i="5"/>
  <c r="BF164" i="5"/>
  <c r="BF167" i="5"/>
  <c r="BF176" i="5"/>
  <c r="BF191" i="5"/>
  <c r="BF194" i="5"/>
  <c r="BF196" i="5"/>
  <c r="BF201" i="5"/>
  <c r="BF203" i="5"/>
  <c r="BF209" i="5"/>
  <c r="BF214" i="5"/>
  <c r="BF220" i="5"/>
  <c r="BF247" i="5"/>
  <c r="BF132" i="5"/>
  <c r="BF134" i="5"/>
  <c r="BF135" i="5"/>
  <c r="BF136" i="5"/>
  <c r="BF140" i="5"/>
  <c r="BF142" i="5"/>
  <c r="BF144" i="5"/>
  <c r="BF145" i="5"/>
  <c r="BF156" i="5"/>
  <c r="BF161" i="5"/>
  <c r="BF178" i="5"/>
  <c r="BF188" i="5"/>
  <c r="BF193" i="5"/>
  <c r="BF198" i="5"/>
  <c r="BF204" i="5"/>
  <c r="BF208" i="5"/>
  <c r="BF222" i="5"/>
  <c r="BF226" i="5"/>
  <c r="BF232" i="5"/>
  <c r="BF251" i="5"/>
  <c r="BF253" i="5"/>
  <c r="BF254" i="5"/>
  <c r="BF255" i="5"/>
  <c r="E85" i="5"/>
  <c r="BF128" i="5"/>
  <c r="BF154" i="5"/>
  <c r="BF157" i="5"/>
  <c r="BF163" i="5"/>
  <c r="BF170" i="5"/>
  <c r="BF172" i="5"/>
  <c r="BF175" i="5"/>
  <c r="BF192" i="5"/>
  <c r="BF205" i="5"/>
  <c r="BF206" i="5"/>
  <c r="BF210" i="5"/>
  <c r="BF219" i="5"/>
  <c r="BF224" i="5"/>
  <c r="BF227" i="5"/>
  <c r="BF230" i="5"/>
  <c r="BF231" i="5"/>
  <c r="BF240" i="5"/>
  <c r="BF241" i="5"/>
  <c r="BF242" i="5"/>
  <c r="BF243" i="5"/>
  <c r="BF130" i="5"/>
  <c r="BF133" i="5"/>
  <c r="BF149" i="5"/>
  <c r="BF155" i="5"/>
  <c r="BF162" i="5"/>
  <c r="BF181" i="5"/>
  <c r="BF182" i="5"/>
  <c r="BF195" i="5"/>
  <c r="BF197" i="5"/>
  <c r="BF199" i="5"/>
  <c r="BF207" i="5"/>
  <c r="BF212" i="5"/>
  <c r="BF217" i="5"/>
  <c r="BF221" i="5"/>
  <c r="BF223" i="5"/>
  <c r="BF233" i="5"/>
  <c r="BF237" i="5"/>
  <c r="BF238" i="5"/>
  <c r="BF248" i="5"/>
  <c r="BF249" i="5"/>
  <c r="BF250" i="5"/>
  <c r="BF256" i="5"/>
  <c r="BF127" i="5"/>
  <c r="BF137" i="5"/>
  <c r="BF138" i="5"/>
  <c r="BF148" i="5"/>
  <c r="BF150" i="5"/>
  <c r="BF179" i="5"/>
  <c r="BF184" i="5"/>
  <c r="BF200" i="5"/>
  <c r="BF213" i="5"/>
  <c r="BF215" i="5"/>
  <c r="BF216" i="5"/>
  <c r="BF225" i="5"/>
  <c r="BF228" i="5"/>
  <c r="BF229" i="5"/>
  <c r="BF234" i="5"/>
  <c r="BF236" i="5"/>
  <c r="BF239" i="5"/>
  <c r="BF131" i="4"/>
  <c r="BF132" i="4"/>
  <c r="BF143" i="4"/>
  <c r="BF158" i="4"/>
  <c r="BF166" i="4"/>
  <c r="BF167" i="4"/>
  <c r="BF168" i="4"/>
  <c r="BF178" i="4"/>
  <c r="BF185" i="4"/>
  <c r="BF188" i="4"/>
  <c r="BF189" i="4"/>
  <c r="BF192" i="4"/>
  <c r="BF195" i="4"/>
  <c r="BF197" i="4"/>
  <c r="BF198" i="4"/>
  <c r="BF203" i="4"/>
  <c r="BF207" i="4"/>
  <c r="BF208" i="4"/>
  <c r="BF212" i="4"/>
  <c r="BF214" i="4"/>
  <c r="BF244" i="4"/>
  <c r="BF245" i="4"/>
  <c r="BF251" i="4"/>
  <c r="BF252" i="4"/>
  <c r="BF258" i="4"/>
  <c r="E117" i="4"/>
  <c r="BF133" i="4"/>
  <c r="BF134" i="4"/>
  <c r="BF135" i="4"/>
  <c r="BF136" i="4"/>
  <c r="BF145" i="4"/>
  <c r="BF153" i="4"/>
  <c r="BF156" i="4"/>
  <c r="BF159" i="4"/>
  <c r="BF162" i="4"/>
  <c r="BF163" i="4"/>
  <c r="BF170" i="4"/>
  <c r="BF173" i="4"/>
  <c r="BF177" i="4"/>
  <c r="BF184" i="4"/>
  <c r="BF187" i="4"/>
  <c r="BF194" i="4"/>
  <c r="BF227" i="4"/>
  <c r="BF229" i="4"/>
  <c r="BF230" i="4"/>
  <c r="BF234" i="4"/>
  <c r="BF238" i="4"/>
  <c r="BF241" i="4"/>
  <c r="BF254" i="4"/>
  <c r="BF260" i="4"/>
  <c r="BF261" i="4"/>
  <c r="BF270" i="4"/>
  <c r="BF139" i="4"/>
  <c r="BF140" i="4"/>
  <c r="BF147" i="4"/>
  <c r="BF148" i="4"/>
  <c r="BF151" i="4"/>
  <c r="BF157" i="4"/>
  <c r="BF179" i="4"/>
  <c r="BF182" i="4"/>
  <c r="BF199" i="4"/>
  <c r="BF201" i="4"/>
  <c r="BF202" i="4"/>
  <c r="BF205" i="4"/>
  <c r="BF211" i="4"/>
  <c r="BF216" i="4"/>
  <c r="BF221" i="4"/>
  <c r="BF222" i="4"/>
  <c r="BF224" i="4"/>
  <c r="BF228" i="4"/>
  <c r="BF236" i="4"/>
  <c r="BF242" i="4"/>
  <c r="BF266" i="4"/>
  <c r="BF271" i="4"/>
  <c r="BF272" i="4"/>
  <c r="BF273" i="4"/>
  <c r="F126" i="4"/>
  <c r="BF137" i="4"/>
  <c r="BF138" i="4"/>
  <c r="BF141" i="4"/>
  <c r="BF144" i="4"/>
  <c r="BF155" i="4"/>
  <c r="BF164" i="4"/>
  <c r="BF165" i="4"/>
  <c r="BF175" i="4"/>
  <c r="BF176" i="4"/>
  <c r="BF180" i="4"/>
  <c r="BF181" i="4"/>
  <c r="BF190" i="4"/>
  <c r="BF200" i="4"/>
  <c r="BF206" i="4"/>
  <c r="BF213" i="4"/>
  <c r="BF215" i="4"/>
  <c r="BF217" i="4"/>
  <c r="BF218" i="4"/>
  <c r="BF220" i="4"/>
  <c r="BF226" i="4"/>
  <c r="BF232" i="4"/>
  <c r="BF233" i="4"/>
  <c r="BF235" i="4"/>
  <c r="BF237" i="4"/>
  <c r="BF274" i="4"/>
  <c r="BF275" i="4"/>
  <c r="BF142" i="4"/>
  <c r="BF169" i="4"/>
  <c r="BF171" i="4"/>
  <c r="BF193" i="4"/>
  <c r="BF204" i="4"/>
  <c r="BF210" i="4"/>
  <c r="BF240" i="4"/>
  <c r="BF247" i="4"/>
  <c r="BF250" i="4"/>
  <c r="BF256" i="4"/>
  <c r="BF259" i="4"/>
  <c r="BF264" i="4"/>
  <c r="BF265" i="4"/>
  <c r="BF149" i="4"/>
  <c r="BF150" i="4"/>
  <c r="BF152" i="4"/>
  <c r="BF154" i="4"/>
  <c r="BF160" i="4"/>
  <c r="BF161" i="4"/>
  <c r="BF174" i="4"/>
  <c r="BF183" i="4"/>
  <c r="BF186" i="4"/>
  <c r="BF196" i="4"/>
  <c r="BF209" i="4"/>
  <c r="BF219" i="4"/>
  <c r="BF223" i="4"/>
  <c r="BF225" i="4"/>
  <c r="BF231" i="4"/>
  <c r="BF239" i="4"/>
  <c r="BF246" i="4"/>
  <c r="BF248" i="4"/>
  <c r="BF255" i="4"/>
  <c r="BF257" i="4"/>
  <c r="BF262" i="4"/>
  <c r="BF267" i="4"/>
  <c r="BF269" i="4"/>
  <c r="E85" i="3"/>
  <c r="BF156" i="3"/>
  <c r="BF159" i="3"/>
  <c r="BF163" i="3"/>
  <c r="BF174" i="3"/>
  <c r="BF182" i="3"/>
  <c r="BF184" i="3"/>
  <c r="BF191" i="3"/>
  <c r="BF195" i="3"/>
  <c r="BF204" i="3"/>
  <c r="BF215" i="3"/>
  <c r="BF224" i="3"/>
  <c r="BF227" i="3"/>
  <c r="BF230" i="3"/>
  <c r="BF252" i="3"/>
  <c r="BF254" i="3"/>
  <c r="BF256" i="3"/>
  <c r="BF264" i="3"/>
  <c r="BF268" i="3"/>
  <c r="BF270" i="3"/>
  <c r="BF273" i="3"/>
  <c r="BF281" i="3"/>
  <c r="BF287" i="3"/>
  <c r="BF320" i="3"/>
  <c r="F96" i="3"/>
  <c r="J139" i="3"/>
  <c r="BF154" i="3"/>
  <c r="BF168" i="3"/>
  <c r="BF169" i="3"/>
  <c r="BF178" i="3"/>
  <c r="BF181" i="3"/>
  <c r="BF192" i="3"/>
  <c r="BF210" i="3"/>
  <c r="BF228" i="3"/>
  <c r="BF232" i="3"/>
  <c r="BF236" i="3"/>
  <c r="BF242" i="3"/>
  <c r="BF243" i="3"/>
  <c r="BF245" i="3"/>
  <c r="BF249" i="3"/>
  <c r="BF259" i="3"/>
  <c r="BF275" i="3"/>
  <c r="BF280" i="3"/>
  <c r="BF283" i="3"/>
  <c r="BF288" i="3"/>
  <c r="BF290" i="3"/>
  <c r="BF296" i="3"/>
  <c r="BF306" i="3"/>
  <c r="BF317" i="3"/>
  <c r="BF149" i="3"/>
  <c r="BF161" i="3"/>
  <c r="BF166" i="3"/>
  <c r="BF171" i="3"/>
  <c r="BF173" i="3"/>
  <c r="BF185" i="3"/>
  <c r="BF188" i="3"/>
  <c r="BF190" i="3"/>
  <c r="BF202" i="3"/>
  <c r="BF203" i="3"/>
  <c r="BF205" i="3"/>
  <c r="BF212" i="3"/>
  <c r="BF216" i="3"/>
  <c r="BF220" i="3"/>
  <c r="BF222" i="3"/>
  <c r="BF229" i="3"/>
  <c r="BF234" i="3"/>
  <c r="BF240" i="3"/>
  <c r="BF263" i="3"/>
  <c r="BF265" i="3"/>
  <c r="BF269" i="3"/>
  <c r="BF272" i="3"/>
  <c r="BF277" i="3"/>
  <c r="BF292" i="3"/>
  <c r="BF293" i="3"/>
  <c r="BF294" i="3"/>
  <c r="BF297" i="3"/>
  <c r="BF311" i="3"/>
  <c r="BF316" i="3"/>
  <c r="BF318" i="3"/>
  <c r="BF152" i="3"/>
  <c r="BF155" i="3"/>
  <c r="BF157" i="3"/>
  <c r="BF160" i="3"/>
  <c r="BF162" i="3"/>
  <c r="BF167" i="3"/>
  <c r="BF175" i="3"/>
  <c r="BF179" i="3"/>
  <c r="BF187" i="3"/>
  <c r="BF189" i="3"/>
  <c r="BF193" i="3"/>
  <c r="BF200" i="3"/>
  <c r="BF217" i="3"/>
  <c r="BF226" i="3"/>
  <c r="BF231" i="3"/>
  <c r="BF233" i="3"/>
  <c r="BF235" i="3"/>
  <c r="BF237" i="3"/>
  <c r="BF241" i="3"/>
  <c r="BF246" i="3"/>
  <c r="BF248" i="3"/>
  <c r="BF251" i="3"/>
  <c r="BF258" i="3"/>
  <c r="BF260" i="3"/>
  <c r="BF262" i="3"/>
  <c r="BF282" i="3"/>
  <c r="BF285" i="3"/>
  <c r="BF286" i="3"/>
  <c r="BF298" i="3"/>
  <c r="BF299" i="3"/>
  <c r="BF301" i="3"/>
  <c r="BF302" i="3"/>
  <c r="BF308" i="3"/>
  <c r="BF310" i="3"/>
  <c r="BF313" i="3"/>
  <c r="BF148" i="3"/>
  <c r="BF150" i="3"/>
  <c r="BF158" i="3"/>
  <c r="BF164" i="3"/>
  <c r="BF172" i="3"/>
  <c r="BF176" i="3"/>
  <c r="BF177" i="3"/>
  <c r="BF180" i="3"/>
  <c r="BF183" i="3"/>
  <c r="BF186" i="3"/>
  <c r="BF194" i="3"/>
  <c r="BF196" i="3"/>
  <c r="BF197" i="3"/>
  <c r="BF198" i="3"/>
  <c r="BF199" i="3"/>
  <c r="BF201" i="3"/>
  <c r="BF207" i="3"/>
  <c r="BF218" i="3"/>
  <c r="BF221" i="3"/>
  <c r="BF223" i="3"/>
  <c r="BF238" i="3"/>
  <c r="BF244" i="3"/>
  <c r="BF247" i="3"/>
  <c r="BF250" i="3"/>
  <c r="BF253" i="3"/>
  <c r="BF255" i="3"/>
  <c r="BF257" i="3"/>
  <c r="BF266" i="3"/>
  <c r="BF267" i="3"/>
  <c r="BF271" i="3"/>
  <c r="BF274" i="3"/>
  <c r="BF279" i="3"/>
  <c r="BF284" i="3"/>
  <c r="BF291" i="3"/>
  <c r="BF303" i="3"/>
  <c r="BF304" i="3"/>
  <c r="BF312" i="3"/>
  <c r="BF295" i="3"/>
  <c r="BF305" i="3"/>
  <c r="BF309" i="3"/>
  <c r="BF314" i="3"/>
  <c r="BF145" i="2"/>
  <c r="BF146" i="2"/>
  <c r="BF148" i="2"/>
  <c r="BF170" i="2"/>
  <c r="BF172" i="2"/>
  <c r="BF173" i="2"/>
  <c r="BF178" i="2"/>
  <c r="BF180" i="2"/>
  <c r="BF181" i="2"/>
  <c r="BF190" i="2"/>
  <c r="BF192" i="2"/>
  <c r="E120" i="2"/>
  <c r="F131" i="2"/>
  <c r="BF152" i="2"/>
  <c r="BF156" i="2"/>
  <c r="BF160" i="2"/>
  <c r="BF167" i="2"/>
  <c r="BF185" i="2"/>
  <c r="BF137" i="2"/>
  <c r="BF138" i="2"/>
  <c r="BF140" i="2"/>
  <c r="BF142" i="2"/>
  <c r="BF143" i="2"/>
  <c r="BF151" i="2"/>
  <c r="BF158" i="2"/>
  <c r="BF162" i="2"/>
  <c r="BF154" i="2"/>
  <c r="BF157" i="2"/>
  <c r="BF165" i="2"/>
  <c r="BF169" i="2"/>
  <c r="BF171" i="2"/>
  <c r="BF175" i="2"/>
  <c r="BF141" i="2"/>
  <c r="BF147" i="2"/>
  <c r="BF149" i="2"/>
  <c r="BF153" i="2"/>
  <c r="BF155" i="2"/>
  <c r="BF161" i="2"/>
  <c r="BF163" i="2"/>
  <c r="BF164" i="2"/>
  <c r="BF174" i="2"/>
  <c r="BF183" i="2"/>
  <c r="BF139" i="2"/>
  <c r="BF144" i="2"/>
  <c r="BF150" i="2"/>
  <c r="BF159" i="2"/>
  <c r="BF166" i="2"/>
  <c r="BF168" i="2"/>
  <c r="BF189" i="2"/>
  <c r="BF193" i="2"/>
  <c r="BF195" i="2"/>
  <c r="AS95" i="1"/>
  <c r="AS94" i="1" s="1"/>
  <c r="J37" i="3"/>
  <c r="AV98" i="1" s="1"/>
  <c r="F38" i="4"/>
  <c r="BC99" i="1" s="1"/>
  <c r="J35" i="6"/>
  <c r="AV101" i="1" s="1"/>
  <c r="J35" i="7"/>
  <c r="AV103" i="1" s="1"/>
  <c r="F35" i="8"/>
  <c r="AZ104" i="1" s="1"/>
  <c r="F35" i="9"/>
  <c r="AZ105" i="1" s="1"/>
  <c r="F35" i="10"/>
  <c r="AZ106" i="1" s="1"/>
  <c r="F38" i="11"/>
  <c r="BC108" i="1" s="1"/>
  <c r="F39" i="12"/>
  <c r="BD109" i="1" s="1"/>
  <c r="F37" i="14"/>
  <c r="BB111" i="1" s="1"/>
  <c r="F39" i="14"/>
  <c r="BD111" i="1" s="1"/>
  <c r="F35" i="14"/>
  <c r="AZ111" i="1" s="1"/>
  <c r="J35" i="14"/>
  <c r="AV111" i="1" s="1"/>
  <c r="F37" i="2"/>
  <c r="AZ97" i="1" s="1"/>
  <c r="F40" i="3"/>
  <c r="BC98" i="1" s="1"/>
  <c r="F39" i="4"/>
  <c r="BD99" i="1" s="1"/>
  <c r="F38" i="5"/>
  <c r="BC100" i="1" s="1"/>
  <c r="F37" i="7"/>
  <c r="BB103" i="1" s="1"/>
  <c r="F38" i="8"/>
  <c r="BC104" i="1" s="1"/>
  <c r="F37" i="10"/>
  <c r="BB106" i="1" s="1"/>
  <c r="F38" i="10"/>
  <c r="BC106" i="1" s="1"/>
  <c r="F39" i="10"/>
  <c r="BD106" i="1" s="1"/>
  <c r="F37" i="11"/>
  <c r="BB108" i="1" s="1"/>
  <c r="F38" i="12"/>
  <c r="BC109" i="1" s="1"/>
  <c r="F39" i="13"/>
  <c r="BD110" i="1" s="1"/>
  <c r="F41" i="2"/>
  <c r="BD97" i="1" s="1"/>
  <c r="F39" i="3"/>
  <c r="BB98" i="1" s="1"/>
  <c r="F39" i="5"/>
  <c r="BD100" i="1" s="1"/>
  <c r="F35" i="6"/>
  <c r="AZ101" i="1" s="1"/>
  <c r="F39" i="6"/>
  <c r="BD101" i="1" s="1"/>
  <c r="J35" i="8"/>
  <c r="AV104" i="1" s="1"/>
  <c r="F39" i="8"/>
  <c r="BD104" i="1" s="1"/>
  <c r="F38" i="9"/>
  <c r="BC105" i="1" s="1"/>
  <c r="F39" i="11"/>
  <c r="BD108" i="1" s="1"/>
  <c r="F38" i="13"/>
  <c r="BC110" i="1" s="1"/>
  <c r="F38" i="14"/>
  <c r="BC111" i="1" s="1"/>
  <c r="F39" i="2"/>
  <c r="BB97" i="1" s="1"/>
  <c r="F41" i="3"/>
  <c r="BD98" i="1" s="1"/>
  <c r="J35" i="4"/>
  <c r="AV99" i="1" s="1"/>
  <c r="F37" i="5"/>
  <c r="BB100" i="1" s="1"/>
  <c r="F35" i="7"/>
  <c r="AZ103" i="1" s="1"/>
  <c r="F37" i="9"/>
  <c r="BB105" i="1" s="1"/>
  <c r="J35" i="10"/>
  <c r="AV106" i="1"/>
  <c r="F35" i="11"/>
  <c r="AZ108" i="1" s="1"/>
  <c r="F35" i="12"/>
  <c r="AZ109" i="1" s="1"/>
  <c r="J35" i="13"/>
  <c r="AV110" i="1" s="1"/>
  <c r="J37" i="2"/>
  <c r="AV97" i="1" s="1"/>
  <c r="F37" i="4"/>
  <c r="BB99" i="1" s="1"/>
  <c r="J35" i="5"/>
  <c r="AV100" i="1" s="1"/>
  <c r="F38" i="6"/>
  <c r="BC101" i="1" s="1"/>
  <c r="F39" i="7"/>
  <c r="BD103" i="1" s="1"/>
  <c r="J35" i="9"/>
  <c r="AV105" i="1" s="1"/>
  <c r="J35" i="11"/>
  <c r="AV108" i="1" s="1"/>
  <c r="F37" i="12"/>
  <c r="BB109" i="1" s="1"/>
  <c r="F37" i="13"/>
  <c r="BB110" i="1" s="1"/>
  <c r="F40" i="2"/>
  <c r="BC97" i="1" s="1"/>
  <c r="F37" i="3"/>
  <c r="AZ98" i="1" s="1"/>
  <c r="F35" i="4"/>
  <c r="AZ99" i="1" s="1"/>
  <c r="F35" i="5"/>
  <c r="AZ100" i="1" s="1"/>
  <c r="F37" i="6"/>
  <c r="BB101" i="1" s="1"/>
  <c r="F38" i="7"/>
  <c r="BC103" i="1" s="1"/>
  <c r="F37" i="8"/>
  <c r="BB104" i="1" s="1"/>
  <c r="F39" i="9"/>
  <c r="BD105" i="1" s="1"/>
  <c r="J35" i="12"/>
  <c r="AV109" i="1" s="1"/>
  <c r="F35" i="13"/>
  <c r="AZ110" i="1" s="1"/>
  <c r="R126" i="13" l="1"/>
  <c r="T319" i="7"/>
  <c r="R176" i="2"/>
  <c r="BK123" i="10"/>
  <c r="BK123" i="14"/>
  <c r="R253" i="11"/>
  <c r="R140" i="11"/>
  <c r="T190" i="11"/>
  <c r="BK221" i="7"/>
  <c r="T140" i="11"/>
  <c r="T139" i="11" s="1"/>
  <c r="R124" i="5"/>
  <c r="T253" i="11"/>
  <c r="R126" i="6"/>
  <c r="R125" i="6" s="1"/>
  <c r="BK213" i="3"/>
  <c r="P176" i="2"/>
  <c r="P134" i="2" s="1"/>
  <c r="AU97" i="1" s="1"/>
  <c r="R221" i="7"/>
  <c r="BK140" i="11"/>
  <c r="T176" i="2"/>
  <c r="T134" i="2" s="1"/>
  <c r="BK128" i="8"/>
  <c r="BK190" i="11"/>
  <c r="P126" i="9"/>
  <c r="AU105" i="1" s="1"/>
  <c r="BK145" i="7"/>
  <c r="BK126" i="13"/>
  <c r="P213" i="3"/>
  <c r="T128" i="8"/>
  <c r="BK146" i="3"/>
  <c r="T213" i="3"/>
  <c r="P221" i="7"/>
  <c r="P319" i="7"/>
  <c r="T145" i="7"/>
  <c r="T128" i="12"/>
  <c r="R213" i="3"/>
  <c r="T124" i="5"/>
  <c r="BK128" i="12"/>
  <c r="T221" i="7"/>
  <c r="T126" i="6"/>
  <c r="T125" i="6" s="1"/>
  <c r="P128" i="8"/>
  <c r="AU104" i="1" s="1"/>
  <c r="BK126" i="6"/>
  <c r="BK125" i="6" s="1"/>
  <c r="P145" i="7"/>
  <c r="R145" i="7"/>
  <c r="R126" i="9"/>
  <c r="P146" i="3"/>
  <c r="R128" i="12"/>
  <c r="R146" i="3"/>
  <c r="R145" i="3" s="1"/>
  <c r="P128" i="12"/>
  <c r="AU109" i="1" s="1"/>
  <c r="T126" i="13"/>
  <c r="R190" i="11"/>
  <c r="R139" i="11" s="1"/>
  <c r="R319" i="7"/>
  <c r="P126" i="6"/>
  <c r="P125" i="6" s="1"/>
  <c r="AU101" i="1" s="1"/>
  <c r="P190" i="11"/>
  <c r="R129" i="4"/>
  <c r="P126" i="13"/>
  <c r="AU110" i="1" s="1"/>
  <c r="P124" i="5"/>
  <c r="AU100" i="1" s="1"/>
  <c r="BK129" i="4"/>
  <c r="T146" i="3"/>
  <c r="P253" i="11"/>
  <c r="T129" i="4"/>
  <c r="P129" i="4"/>
  <c r="AU99" i="1" s="1"/>
  <c r="P140" i="11"/>
  <c r="P139" i="11" s="1"/>
  <c r="AU108" i="1" s="1"/>
  <c r="R128" i="8"/>
  <c r="R134" i="2"/>
  <c r="BK244" i="5"/>
  <c r="BK176" i="2"/>
  <c r="BK134" i="2" s="1"/>
  <c r="BK253" i="11"/>
  <c r="BK218" i="9"/>
  <c r="BK122" i="14"/>
  <c r="BK122" i="10"/>
  <c r="BD96" i="1"/>
  <c r="AW98" i="1"/>
  <c r="AT98" i="1" s="1"/>
  <c r="AW103" i="1"/>
  <c r="AT103" i="1" s="1"/>
  <c r="BA110" i="1"/>
  <c r="BA111" i="1"/>
  <c r="BC107" i="1"/>
  <c r="AY107" i="1" s="1"/>
  <c r="AW97" i="1"/>
  <c r="AT97" i="1" s="1"/>
  <c r="AW100" i="1"/>
  <c r="AT100" i="1" s="1"/>
  <c r="AW104" i="1"/>
  <c r="AT104" i="1" s="1"/>
  <c r="AW106" i="1"/>
  <c r="AT106" i="1" s="1"/>
  <c r="BB102" i="1"/>
  <c r="AX102" i="1" s="1"/>
  <c r="AZ102" i="1"/>
  <c r="AV102" i="1" s="1"/>
  <c r="BA109" i="1"/>
  <c r="BB107" i="1"/>
  <c r="AX107" i="1" s="1"/>
  <c r="AZ96" i="1"/>
  <c r="AV96" i="1" s="1"/>
  <c r="BA98" i="1"/>
  <c r="BA103" i="1"/>
  <c r="AW110" i="1"/>
  <c r="AT110" i="1" s="1"/>
  <c r="AW111" i="1"/>
  <c r="AT111" i="1" s="1"/>
  <c r="AZ107" i="1"/>
  <c r="AV107" i="1" s="1"/>
  <c r="BB96" i="1"/>
  <c r="AX96" i="1" s="1"/>
  <c r="BA99" i="1"/>
  <c r="AW101" i="1"/>
  <c r="AT101" i="1" s="1"/>
  <c r="AW105" i="1"/>
  <c r="AT105" i="1" s="1"/>
  <c r="AW109" i="1"/>
  <c r="AT109" i="1" s="1"/>
  <c r="BD107" i="1"/>
  <c r="BA97" i="1"/>
  <c r="BA100" i="1"/>
  <c r="BA104" i="1"/>
  <c r="BA106" i="1"/>
  <c r="BD102" i="1"/>
  <c r="BC102" i="1"/>
  <c r="AY102" i="1" s="1"/>
  <c r="AW108" i="1"/>
  <c r="AT108" i="1" s="1"/>
  <c r="BC96" i="1"/>
  <c r="AW99" i="1"/>
  <c r="AT99" i="1" s="1"/>
  <c r="BA101" i="1"/>
  <c r="BA105" i="1"/>
  <c r="BA108" i="1"/>
  <c r="T144" i="7" l="1"/>
  <c r="P144" i="7"/>
  <c r="AU103" i="1" s="1"/>
  <c r="AU102" i="1" s="1"/>
  <c r="P145" i="3"/>
  <c r="AU98" i="1" s="1"/>
  <c r="AU96" i="1" s="1"/>
  <c r="AU95" i="1" s="1"/>
  <c r="BK145" i="3"/>
  <c r="BK144" i="7"/>
  <c r="T145" i="3"/>
  <c r="R144" i="7"/>
  <c r="BK139" i="11"/>
  <c r="BK124" i="5"/>
  <c r="BK126" i="9"/>
  <c r="AU107" i="1"/>
  <c r="BC95" i="1"/>
  <c r="AY95" i="1" s="1"/>
  <c r="AY96" i="1"/>
  <c r="BB95" i="1"/>
  <c r="AX95" i="1" s="1"/>
  <c r="BA107" i="1"/>
  <c r="AW107" i="1" s="1"/>
  <c r="AT107" i="1" s="1"/>
  <c r="BD95" i="1"/>
  <c r="BA102" i="1"/>
  <c r="AW102" i="1" s="1"/>
  <c r="AT102" i="1" s="1"/>
  <c r="BA96" i="1"/>
  <c r="AW96" i="1" s="1"/>
  <c r="AT96" i="1" s="1"/>
  <c r="AZ95" i="1"/>
  <c r="AU94" i="1" l="1"/>
  <c r="AZ94" i="1"/>
  <c r="AV94" i="1" s="1"/>
  <c r="AK29" i="1" s="1"/>
  <c r="BC94" i="1"/>
  <c r="W32" i="1" s="1"/>
  <c r="BD94" i="1"/>
  <c r="W33" i="1" s="1"/>
  <c r="AV95" i="1"/>
  <c r="BB94" i="1"/>
  <c r="AX94" i="1" s="1"/>
  <c r="BA95" i="1"/>
  <c r="W29" i="1" l="1"/>
  <c r="BA94" i="1"/>
  <c r="AW94" i="1" s="1"/>
  <c r="AW95" i="1"/>
  <c r="AT95" i="1" s="1"/>
  <c r="AY94" i="1"/>
  <c r="W31" i="1"/>
  <c r="AT94" i="1" l="1"/>
</calcChain>
</file>

<file path=xl/sharedStrings.xml><?xml version="1.0" encoding="utf-8"?>
<sst xmlns="http://schemas.openxmlformats.org/spreadsheetml/2006/main" count="18929" uniqueCount="2834">
  <si>
    <t>Export Komplet</t>
  </si>
  <si>
    <t/>
  </si>
  <si>
    <t>2.0</t>
  </si>
  <si>
    <t>False</t>
  </si>
  <si>
    <t>{7c813370-41e8-4823-81e4-75dfa7a2d1cd}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</si>
  <si>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</si>
  <si>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</si>
  <si>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</si>
  <si>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</si>
  <si>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</si>
  <si>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</si>
  <si>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</si>
  <si>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23003(1)</t>
  </si>
  <si>
    <t>Stavba:</t>
  </si>
  <si>
    <t>Košice, ÚKT, Rampová 7 - Rekonštrukcia budovy U1 a výstavba garáže</t>
  </si>
  <si>
    <t>JKSO:</t>
  </si>
  <si>
    <t>KS:</t>
  </si>
  <si>
    <t>Miesto:</t>
  </si>
  <si>
    <t>Košice</t>
  </si>
  <si>
    <t>Dátum:</t>
  </si>
  <si>
    <t>Objednávateľ:</t>
  </si>
  <si>
    <t>IČO:</t>
  </si>
  <si>
    <t>Ministerstvo vnútra SR, Bratislava</t>
  </si>
  <si>
    <t>IČ DPH:</t>
  </si>
  <si>
    <t>Zhotoviteľ:</t>
  </si>
  <si>
    <t xml:space="preserve"> </t>
  </si>
  <si>
    <t>Projektant:</t>
  </si>
  <si>
    <t>KApAR, s.r.o., Prešov</t>
  </si>
  <si>
    <t>True</t>
  </si>
  <si>
    <t>Spracovateľ:</t>
  </si>
  <si>
    <t>Poznámka:</t>
  </si>
  <si>
    <t xml:space="preserve">Výkaz výmer vypracovaný len v rozsahu ku projektovej dokumentácii pre stavebné povolenie. Zhotoviteľ stavby pred realizáciou je povinný preveriť koordinačné rozmery stavby a jednotlivé výmery a podľa potreby stav aktualizovať.																																			_x000D_
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</si>
  <si>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</si>
  <si>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</si>
  <si>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</si>
  <si>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</si>
  <si>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</si>
  <si>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</si>
  <si>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</si>
  <si>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</si>
  <si>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</si>
  <si>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</si>
  <si>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</si>
  <si>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</si>
  <si>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</si>
  <si>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</si>
  <si>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</si>
  <si>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</si>
  <si>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</si>
  <si>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</si>
  <si>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</si>
  <si>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</si>
  <si>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</si>
  <si>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</si>
  <si>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</si>
  <si>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</si>
  <si>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</si>
  <si>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</si>
  <si>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</si>
  <si>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</si>
  <si>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</si>
  <si>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</si>
  <si>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</si>
  <si>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</si>
  <si>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</si>
  <si>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</si>
  <si>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</si>
  <si>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</si>
  <si>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</si>
  <si>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</si>
  <si>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</si>
  <si>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</si>
  <si>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</si>
  <si>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</si>
  <si>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</si>
  <si>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</si>
  <si>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001</t>
  </si>
  <si>
    <t>SO 01 - Hlavný objekt</t>
  </si>
  <si>
    <t>STA</t>
  </si>
  <si>
    <t>1</t>
  </si>
  <si>
    <t>{d5cdbe97-0b95-4519-b06b-ce6839ed23bc}</t>
  </si>
  <si>
    <t>001.1</t>
  </si>
  <si>
    <t>1. časť ASR + ST</t>
  </si>
  <si>
    <t>Časť</t>
  </si>
  <si>
    <t>2</t>
  </si>
  <si>
    <t>{71b6a208-7357-4c55-81b8-cc6c36c2e018}</t>
  </si>
  <si>
    <t>/</t>
  </si>
  <si>
    <t>001.1.1</t>
  </si>
  <si>
    <t>1.1. - Búracie práce</t>
  </si>
  <si>
    <t>3</t>
  </si>
  <si>
    <t>{d22ca277-4e83-44ef-ab1e-619f5641a08d}</t>
  </si>
  <si>
    <t>001.1.2</t>
  </si>
  <si>
    <t>1.2. - Nové konštrukcie</t>
  </si>
  <si>
    <t>{01829f8e-c5e6-4ca7-b5b7-14dbbf5e9690}</t>
  </si>
  <si>
    <t>001.2</t>
  </si>
  <si>
    <t>2. časť ZTI</t>
  </si>
  <si>
    <t>{b764c9f2-6a8e-4c8e-8bab-151e4d3cf0d2}</t>
  </si>
  <si>
    <t>001.3</t>
  </si>
  <si>
    <t>3. časť ELI</t>
  </si>
  <si>
    <t>{f5a53d20-fb69-4776-9f8a-6ce6eba098dd}</t>
  </si>
  <si>
    <t>001.4</t>
  </si>
  <si>
    <t>4. časť VZT</t>
  </si>
  <si>
    <t>{79ea8dad-11ed-4805-9308-7a9a114684c5}</t>
  </si>
  <si>
    <t>002</t>
  </si>
  <si>
    <t>SO 02 - Garáž</t>
  </si>
  <si>
    <t>{96cf4fb2-11f7-4218-992f-a303e1fcf648}</t>
  </si>
  <si>
    <t>002.1</t>
  </si>
  <si>
    <t>{a5dd1980-7bc7-4321-98c4-faeeb958ff16}</t>
  </si>
  <si>
    <t>002.2</t>
  </si>
  <si>
    <t>{7a4fcc3c-8257-46f9-a0f8-cc1cdf1b1352}</t>
  </si>
  <si>
    <t>002.3</t>
  </si>
  <si>
    <t>{e372048a-cd40-4716-9462-5aeb43005bd9}</t>
  </si>
  <si>
    <t>002.4</t>
  </si>
  <si>
    <t>{d713922e-c2d0-47e6-9223-8c774b7ddb84}</t>
  </si>
  <si>
    <t>003</t>
  </si>
  <si>
    <t>SO 03 - Sušiareň</t>
  </si>
  <si>
    <t>{8c7dbe1d-fb71-4aa6-bb02-1f4bdfd3d1a1}</t>
  </si>
  <si>
    <t>003.1</t>
  </si>
  <si>
    <t>{152642ec-630b-4c25-96e6-154d49296461}</t>
  </si>
  <si>
    <t>003.2</t>
  </si>
  <si>
    <t>{9335a984-0396-4394-ba07-736b591f59c5}</t>
  </si>
  <si>
    <t>003.3</t>
  </si>
  <si>
    <t>{55e986f8-2f10-491f-8ff3-8d66d8dd268a}</t>
  </si>
  <si>
    <t>003.4</t>
  </si>
  <si>
    <t>{e2df0b58-8929-45a7-b40f-61d770b470be}</t>
  </si>
  <si>
    <t>KRYCÍ LIST ROZPOČTU</t>
  </si>
  <si>
    <t>Objekt:</t>
  </si>
  <si>
    <t>001 - SO 01 - Hlavný objekt</t>
  </si>
  <si>
    <t>Časť:</t>
  </si>
  <si>
    <t>001.1 - 1. časť ASR + ST</t>
  </si>
  <si>
    <t>Úroveň 3:</t>
  </si>
  <si>
    <t>001.1.1 - 1.1. - Búracie práce</t>
  </si>
  <si>
    <t xml:space="preserve">Výkaz výmer vypracovaný len v rozsahu ku projektovej dokumentácii pre stavebné povolenie. Zhotoviteľ stavby pred realizáciou je povinný preveriť koordinačné rozmery stavby a jednotlivé výmery a podľa potreby stav aktualizovať.																																			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</si>
  <si>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</si>
  <si>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</si>
  <si>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</si>
  <si>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</si>
  <si>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</si>
  <si>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</si>
  <si>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</si>
  <si>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</si>
  <si>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763 - Konštrukcie - drevostavby</t>
  </si>
  <si>
    <t xml:space="preserve">      766 - Konštrukcie stolárske</t>
  </si>
  <si>
    <t xml:space="preserve">    764 - Konštrukcie klampiarske</t>
  </si>
  <si>
    <t xml:space="preserve">    767 - Konštrukcie doplnkové kovové</t>
  </si>
  <si>
    <t xml:space="preserve">    776 - Podlahy povlakové</t>
  </si>
  <si>
    <t xml:space="preserve">    783 - Nátery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</si>
  <si>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</si>
  <si>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</si>
  <si>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</si>
  <si>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</si>
  <si>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</si>
  <si>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</si>
  <si>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</si>
  <si>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</si>
  <si>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</si>
  <si>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</si>
  <si>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</si>
  <si>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</si>
  <si>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</si>
  <si>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</si>
  <si>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</si>
  <si>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</si>
  <si>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</si>
  <si>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</si>
  <si>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</si>
  <si>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962031132.S</t>
  </si>
  <si>
    <t>Búranie priečok alebo vybúranie otvorov plochy nad 4 m2 z tehál pálených, plných alebo dutých hr. do 150 mm,  -0,19600t</t>
  </si>
  <si>
    <t>m2</t>
  </si>
  <si>
    <t>4</t>
  </si>
  <si>
    <t>1628907356</t>
  </si>
  <si>
    <t>962032231.S</t>
  </si>
  <si>
    <t>Búranie muriva alebo vybúranie otvorov plochy nad 4 m2 nadzákladového z tehál pálených, vápenopieskových, cementových na maltu,  -1,90500t</t>
  </si>
  <si>
    <t>m3</t>
  </si>
  <si>
    <t>539949405</t>
  </si>
  <si>
    <t>963053935.S</t>
  </si>
  <si>
    <t>Búranie železobetónových schodiskových ramien monolitických,  -0,39200t</t>
  </si>
  <si>
    <t>671657875</t>
  </si>
  <si>
    <t>965042141.S</t>
  </si>
  <si>
    <t>Búranie podkladov pod dlažby, liatych dlažieb a mazanín,betón alebo liaty asfalt hr.do 100 mm, plochy nad 4 m2 -2,20000t</t>
  </si>
  <si>
    <t>-1496333181</t>
  </si>
  <si>
    <t>5</t>
  </si>
  <si>
    <t>965044201.S</t>
  </si>
  <si>
    <t>Brúsenie existujúcich betónových podláh, zbrúsenie hrúbky do 3 mm -0,00600t</t>
  </si>
  <si>
    <t>-941410462</t>
  </si>
  <si>
    <t>6</t>
  </si>
  <si>
    <t>965081712.S</t>
  </si>
  <si>
    <t>Búranie dlažieb, bez podklad. lôžka z xylolit., alebo keramických dlaždíc hr. do 10 mm,  -0,02000t</t>
  </si>
  <si>
    <t>283842657</t>
  </si>
  <si>
    <t>7</t>
  </si>
  <si>
    <t>965081812.S</t>
  </si>
  <si>
    <t>Búranie dlažieb, z kamen., cement., terazzových, čadičových alebo keramických, hr. nad 10 mm,  -0,06500t</t>
  </si>
  <si>
    <t>-39290744</t>
  </si>
  <si>
    <t>8</t>
  </si>
  <si>
    <t>968061125.S</t>
  </si>
  <si>
    <t>Vyvesenie dreveného dverného krídla do suti plochy do 2 m2, -0,02400t</t>
  </si>
  <si>
    <t>ks</t>
  </si>
  <si>
    <t>-1210169325</t>
  </si>
  <si>
    <t>968072455.S</t>
  </si>
  <si>
    <t>Vybúranie kovových dverových zárubní plochy do 2 m2,  -0,07600t</t>
  </si>
  <si>
    <t>1551113338</t>
  </si>
  <si>
    <t>10</t>
  </si>
  <si>
    <t>968072641.1</t>
  </si>
  <si>
    <t>Vybúranie plastových stien plných, zasklených alebo výkladných,  -0,02500t</t>
  </si>
  <si>
    <t>-1832706447</t>
  </si>
  <si>
    <t>11</t>
  </si>
  <si>
    <t>968072875.1</t>
  </si>
  <si>
    <t>Vybúranie a vybratie mreží ,  -0,00600t</t>
  </si>
  <si>
    <t>-1539191219</t>
  </si>
  <si>
    <t>12</t>
  </si>
  <si>
    <t>968081115.S</t>
  </si>
  <si>
    <t>Demontáž okien plastových, 1 bm obvodu - 0,007t</t>
  </si>
  <si>
    <t>m</t>
  </si>
  <si>
    <t>397804574</t>
  </si>
  <si>
    <t>13</t>
  </si>
  <si>
    <t>968081125.S</t>
  </si>
  <si>
    <t>Vyvesenie plastového dverného krídla do suti plochy do 2 m2, -0,02600t</t>
  </si>
  <si>
    <t>1988045302</t>
  </si>
  <si>
    <t>14</t>
  </si>
  <si>
    <t>971033261.S</t>
  </si>
  <si>
    <t>Vybúranie otvoru v murive tehl. plochy do 0,0225 m2 hr. do 600 mm,  -0,01600t</t>
  </si>
  <si>
    <t>-853725621</t>
  </si>
  <si>
    <t>15</t>
  </si>
  <si>
    <t>971033331.S</t>
  </si>
  <si>
    <t>Vybúranie otvoru v murive tehl. plochy do 0,09 m2 hr. do 150 mm,  -0,02600t</t>
  </si>
  <si>
    <t>-429521010</t>
  </si>
  <si>
    <t>16</t>
  </si>
  <si>
    <t>971033361.S</t>
  </si>
  <si>
    <t>Vybúranie otvoru v murive tehl. plochy do 0,09 m2 hr. do 600 mm,  -0,10500t</t>
  </si>
  <si>
    <t>614304787</t>
  </si>
  <si>
    <t>17</t>
  </si>
  <si>
    <t>971033431.S</t>
  </si>
  <si>
    <t>Vybúranie otvoru v murive tehl. plochy do 0,25 m2 hr. do 150 mm,  -0,07300t</t>
  </si>
  <si>
    <t>1613746731</t>
  </si>
  <si>
    <t>18</t>
  </si>
  <si>
    <t>971033461.S</t>
  </si>
  <si>
    <t>Vybúranie otvoru v murive tehl. plochy do 0,25 m2 hr. do 600 mm,  -0,29200t</t>
  </si>
  <si>
    <t>-60269337</t>
  </si>
  <si>
    <t>19</t>
  </si>
  <si>
    <t>971033561.S</t>
  </si>
  <si>
    <t>Vybúranie otvorov v murive tehl. plochy do 1 m2 hr. do 600 mm,  -1,87500t</t>
  </si>
  <si>
    <t>426090412</t>
  </si>
  <si>
    <t>971033631.S</t>
  </si>
  <si>
    <t>Vybúranie otvorov v murive tehl. plochy do 4 m2 hr. do 150 mm,  -0,27000t</t>
  </si>
  <si>
    <t>-1779790679</t>
  </si>
  <si>
    <t>21</t>
  </si>
  <si>
    <t>971033641.S</t>
  </si>
  <si>
    <t>Vybúranie otvorov v murive tehl. plochy do 4 m2 hr. do 300 mm,  -1,87500t</t>
  </si>
  <si>
    <t>95618579</t>
  </si>
  <si>
    <t>22</t>
  </si>
  <si>
    <t>974031121.S</t>
  </si>
  <si>
    <t>Vysekanie rýh v akomkoľvek murive tehlovom na akúkoľvek maltu do hĺbky 30 mm a š. do 30 mm,  -0,00200 t</t>
  </si>
  <si>
    <t>-1102510358</t>
  </si>
  <si>
    <t>23</t>
  </si>
  <si>
    <t>974031132.S</t>
  </si>
  <si>
    <t>Vysekanie rýh v akomkoľvek murive tehlovom na akúkoľvek maltu do hĺbky 50 mm a š. do 70 mm,  -0,00600t</t>
  </si>
  <si>
    <t>859941983</t>
  </si>
  <si>
    <t>24</t>
  </si>
  <si>
    <t>974031142.S</t>
  </si>
  <si>
    <t>Vysekávanie rýh v akomkoľvek murive tehlovom na akúkoľvek maltu do hĺbky 70 mm a š. do 70 mm,  -0,00900t</t>
  </si>
  <si>
    <t>-1395493589</t>
  </si>
  <si>
    <t>25</t>
  </si>
  <si>
    <t>974031153.S</t>
  </si>
  <si>
    <t>Vysekávanie rýh v akomkoľvek murive tehlovom na akúkoľvek maltu do hĺbky 100 mm a š. do 100 mm,  -0,01800t</t>
  </si>
  <si>
    <t>1030026185</t>
  </si>
  <si>
    <t>26</t>
  </si>
  <si>
    <t>974031164.S</t>
  </si>
  <si>
    <t>Vysekávanie rýh v akomkoľvek murive tehlovom na akúkoľvek maltu do hĺbky 150 mm a š. do 150 mm,  -0,04000t</t>
  </si>
  <si>
    <t>-1319985661</t>
  </si>
  <si>
    <t>27</t>
  </si>
  <si>
    <t>976016111.1</t>
  </si>
  <si>
    <t>Vybúranie kvetináčov,  -0,34500t</t>
  </si>
  <si>
    <t>1816305642</t>
  </si>
  <si>
    <t>28</t>
  </si>
  <si>
    <t>976027231.1</t>
  </si>
  <si>
    <t>Vybúranie krycích dosiek kamenných ukončujúcich hornú plochu muriva, hr. do 100 mm,  -0,21600t</t>
  </si>
  <si>
    <t>-1969140793</t>
  </si>
  <si>
    <t>29</t>
  </si>
  <si>
    <t>978011191.S</t>
  </si>
  <si>
    <t>Otlčenie omietok stropov vnútorných vápenných alebo vápennocementových v rozsahu 75%,  -0,05000t</t>
  </si>
  <si>
    <t>-286831821</t>
  </si>
  <si>
    <t>30</t>
  </si>
  <si>
    <t>978013191.S</t>
  </si>
  <si>
    <t>Otlčenie omietok stien vnútorných vápenných alebo vápennocementových v rozsahu 75 %,  -0,04600t</t>
  </si>
  <si>
    <t>-606051441</t>
  </si>
  <si>
    <t>31</t>
  </si>
  <si>
    <t>978036181.S</t>
  </si>
  <si>
    <t>Otlčenie omietok šľachtených a pod., vonkajších brizolitových, v rozsahu do 75 %,  -0,04600t</t>
  </si>
  <si>
    <t>78823921</t>
  </si>
  <si>
    <t>32</t>
  </si>
  <si>
    <t>978059531.S</t>
  </si>
  <si>
    <t>Odsekanie a odobratie obkladov stien z obkladačiek vnútorných vrátane podkladovej omietky nad 2 m2,  -0,06800t</t>
  </si>
  <si>
    <t>1196862357</t>
  </si>
  <si>
    <t>33</t>
  </si>
  <si>
    <t>978059631.S</t>
  </si>
  <si>
    <t>Odsekanie a odobratie obkladov stien z obkladačiek vonkajších vrátane podkladovej omietky nad 2 m2,  -0,08900t</t>
  </si>
  <si>
    <t>-288062979</t>
  </si>
  <si>
    <t>34</t>
  </si>
  <si>
    <t>979081111.S</t>
  </si>
  <si>
    <t>Odvoz sutiny a vybúraných hmôt na skládku do 1 km</t>
  </si>
  <si>
    <t>t</t>
  </si>
  <si>
    <t>1370475910</t>
  </si>
  <si>
    <t>35</t>
  </si>
  <si>
    <t>979081121.S</t>
  </si>
  <si>
    <t>Odvoz sutiny a vybúraných hmôt na skládku za každý ďalší 1 km</t>
  </si>
  <si>
    <t>1535406126</t>
  </si>
  <si>
    <t>36</t>
  </si>
  <si>
    <t>979082111.S</t>
  </si>
  <si>
    <t>Vnútrostavenisková doprava sutiny a vybúraných hmôt do 10 m</t>
  </si>
  <si>
    <t>643345177</t>
  </si>
  <si>
    <t>37</t>
  </si>
  <si>
    <t>979082121.S</t>
  </si>
  <si>
    <t>Vnútrostavenisková doprava sutiny a vybúraných hmôt za každých ďalších 5 m</t>
  </si>
  <si>
    <t>752561598</t>
  </si>
  <si>
    <t>38</t>
  </si>
  <si>
    <t>979086112.S</t>
  </si>
  <si>
    <t>Nakladanie alebo prekladanie na dopravný prostriedok pri vodorovnej doprave sutiny a vybúraných hmôt</t>
  </si>
  <si>
    <t>-1678080485</t>
  </si>
  <si>
    <t>39</t>
  </si>
  <si>
    <t>979089012.S</t>
  </si>
  <si>
    <t xml:space="preserve">Poplatok za skládku </t>
  </si>
  <si>
    <t>876645057</t>
  </si>
  <si>
    <t>PSV</t>
  </si>
  <si>
    <t>Práce a dodávky PSV</t>
  </si>
  <si>
    <t>763</t>
  </si>
  <si>
    <t>Konštrukcie - drevostavby</t>
  </si>
  <si>
    <t>40</t>
  </si>
  <si>
    <t>763129522.S</t>
  </si>
  <si>
    <t>Demontáž sadrokartónovej predsadenej alebo šachtovej steny, s jednoduchou oceľovou konštrukciou, dvojité opláštenie, -0,03164t</t>
  </si>
  <si>
    <t>-581781258</t>
  </si>
  <si>
    <t>766</t>
  </si>
  <si>
    <t>Konštrukcie stolárske</t>
  </si>
  <si>
    <t>41</t>
  </si>
  <si>
    <t>766662811.S</t>
  </si>
  <si>
    <t>Demontáž dverného krídla, dokovanie prahu dverí jednokrídlových,  -0,00100t</t>
  </si>
  <si>
    <t>203442691</t>
  </si>
  <si>
    <t>42</t>
  </si>
  <si>
    <t>766694985.S</t>
  </si>
  <si>
    <t>Demontáž parapetnej dosky plastovej šírky do 300 mm, dĺžky do 1600 mm, -0,003t</t>
  </si>
  <si>
    <t>-1583449814</t>
  </si>
  <si>
    <t>764</t>
  </si>
  <si>
    <t>Konštrukcie klampiarske</t>
  </si>
  <si>
    <t>43</t>
  </si>
  <si>
    <t>764410850.S</t>
  </si>
  <si>
    <t>Demontáž oplechovania parapetov rš od 100 do 330 mm,  -0,00135t</t>
  </si>
  <si>
    <t>576650931</t>
  </si>
  <si>
    <t>767</t>
  </si>
  <si>
    <t>Konštrukcie doplnkové kovové</t>
  </si>
  <si>
    <t>44</t>
  </si>
  <si>
    <t>767590200.1</t>
  </si>
  <si>
    <t xml:space="preserve">Demontáž čistiacej rohože </t>
  </si>
  <si>
    <t>481556216</t>
  </si>
  <si>
    <t>776</t>
  </si>
  <si>
    <t>Podlahy povlakové</t>
  </si>
  <si>
    <t>45</t>
  </si>
  <si>
    <t>776401800.S</t>
  </si>
  <si>
    <t>Demontáž soklíkov alebo líšt</t>
  </si>
  <si>
    <t>-1565719886</t>
  </si>
  <si>
    <t>46</t>
  </si>
  <si>
    <t>776511810.S</t>
  </si>
  <si>
    <t>Odstránenie povlakových podláh z nášľapnej plochy lepených bez podložky,  -0,00100t</t>
  </si>
  <si>
    <t>-629320573</t>
  </si>
  <si>
    <t>783</t>
  </si>
  <si>
    <t>Nátery</t>
  </si>
  <si>
    <t>47</t>
  </si>
  <si>
    <t>783201812.S</t>
  </si>
  <si>
    <t>Odstránenie starých náterov z kovových stavebných doplnkových konštrukcií oceľovou kefou</t>
  </si>
  <si>
    <t>-348379518</t>
  </si>
  <si>
    <t>48</t>
  </si>
  <si>
    <t>783801812.S</t>
  </si>
  <si>
    <t>Odstránenie starých náterov z omietok oškrabaním s obrúsením stien</t>
  </si>
  <si>
    <t>452396923</t>
  </si>
  <si>
    <t>HZS</t>
  </si>
  <si>
    <t>Hodinové zúčtovacie sadzby</t>
  </si>
  <si>
    <t>49</t>
  </si>
  <si>
    <t>HZS000111.S</t>
  </si>
  <si>
    <t>hod</t>
  </si>
  <si>
    <t>512</t>
  </si>
  <si>
    <t>-1008704739</t>
  </si>
  <si>
    <t>001.1.2 - 1.2. - Nové konštrukcie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</si>
  <si>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</si>
  <si>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</si>
  <si>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</si>
  <si>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</si>
  <si>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</si>
  <si>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99 - Presun hmôt HSV</t>
  </si>
  <si>
    <t xml:space="preserve">    722 - Zdravotechnika - vnútorný vodovod</t>
  </si>
  <si>
    <t xml:space="preserve">    725 - Zdravotechnika - zariaďovacie predmety</t>
  </si>
  <si>
    <t xml:space="preserve">    766 - Konštrukcie stolárske</t>
  </si>
  <si>
    <t xml:space="preserve">    771 - Podlahy z dlaždíc</t>
  </si>
  <si>
    <t xml:space="preserve">    781 - Obklady</t>
  </si>
  <si>
    <t xml:space="preserve">    784 - Maľby</t>
  </si>
  <si>
    <t>Zemné práce</t>
  </si>
  <si>
    <t>130001101.S</t>
  </si>
  <si>
    <t>Príplatok k cenám za sťaženie výkopu v blízkosti podzemného vedenia - pre všetky triedy</t>
  </si>
  <si>
    <t>-687874720</t>
  </si>
  <si>
    <t>130201001.S</t>
  </si>
  <si>
    <t>Výkop jamy a ryhy v obmedzenom priestore horn. tr.3 ručne</t>
  </si>
  <si>
    <t>1655609158</t>
  </si>
  <si>
    <t>166101101.S</t>
  </si>
  <si>
    <t>Prehodenie neuľahnutého výkopku z horniny 1 až 4</t>
  </si>
  <si>
    <t>643513625</t>
  </si>
  <si>
    <t>Zakladanie</t>
  </si>
  <si>
    <t>274313711.S</t>
  </si>
  <si>
    <t>Betón základových pásov, prostý tr. C 25/30</t>
  </si>
  <si>
    <t>-743481929</t>
  </si>
  <si>
    <t>Zvislé a kompletné konštrukcie</t>
  </si>
  <si>
    <t>317161122.S</t>
  </si>
  <si>
    <t>Pórobetónový preklad nenosný šírky 100 mm, výšky 250 mm, dĺžky 1200 mm</t>
  </si>
  <si>
    <t>1453681825</t>
  </si>
  <si>
    <t>317161143.S</t>
  </si>
  <si>
    <t>Pórobetónový preklad nenosný šírky 150 mm, výšky 250 mm, dĺžky 1500 mm</t>
  </si>
  <si>
    <t>-1715793921</t>
  </si>
  <si>
    <t>317161511.S</t>
  </si>
  <si>
    <t>Pórobetónový preklad nosný šírky 200 mm, výšky 249 mm, dĺžky 1250 mm</t>
  </si>
  <si>
    <t>44324321</t>
  </si>
  <si>
    <t>317161514.S</t>
  </si>
  <si>
    <t>Pórobetónový preklad nosný šírky 200 mm, výšky 249 mm, dĺžky 2000 mm</t>
  </si>
  <si>
    <t>-901188712</t>
  </si>
  <si>
    <t>340239265.S</t>
  </si>
  <si>
    <t>Zamurovanie otvorov plochy nad 1 do 4 m2 z pórobetónových tvárnic hladkých hrúbky 150 mm</t>
  </si>
  <si>
    <t>2016018571</t>
  </si>
  <si>
    <t>340239266.S</t>
  </si>
  <si>
    <t>Zamurovanie otvorov plochy nad 1 do 4 m2 z pórobetónových tvárnic hladkých hrúbky 200 mm</t>
  </si>
  <si>
    <t>-679515824</t>
  </si>
  <si>
    <t>340239269.1</t>
  </si>
  <si>
    <t>Zamurovanie otvorov plochy nad 1 do 4 m2 z pórobetónových tvárnic hladkých hrúbky 550 mm</t>
  </si>
  <si>
    <t>656333903</t>
  </si>
  <si>
    <t>342272031.S</t>
  </si>
  <si>
    <t>Priečky z pórobetónových tvárnic hladkých s objemovou hmotnosťou do 600 kg/m3 hrúbky 100 mm</t>
  </si>
  <si>
    <t>-133235119</t>
  </si>
  <si>
    <t>342272051.S</t>
  </si>
  <si>
    <t>Priečky z pórobetónových tvárnic hladkých s objemovou hmotnosťou do 600 kg/m3 hrúbky 150 mm</t>
  </si>
  <si>
    <t>179663529</t>
  </si>
  <si>
    <t>342948115.S</t>
  </si>
  <si>
    <t>Ukončenie priečok hr. do 100 mm ku konštrukciám polyuretánovou penou</t>
  </si>
  <si>
    <t>962908563</t>
  </si>
  <si>
    <t>342948116.S</t>
  </si>
  <si>
    <t>Ukončenie priečok hr. nad 100 mm ku konštrukciám polyuretánovou penou</t>
  </si>
  <si>
    <t>-1217390872</t>
  </si>
  <si>
    <t>Vodorovné konštrukcie</t>
  </si>
  <si>
    <t>430321414.S</t>
  </si>
  <si>
    <t>Schodiskové konštrukcie, betón železový tr. C 25/30</t>
  </si>
  <si>
    <t>955960765</t>
  </si>
  <si>
    <t>430362021.S</t>
  </si>
  <si>
    <t>Výstuž schodiskových konštrukcií zo zváraných sietí z drôtov typu KARI</t>
  </si>
  <si>
    <t>390705679</t>
  </si>
  <si>
    <t>434351141.S</t>
  </si>
  <si>
    <t>Debnenie stupňov na podstupňovej doske alebo na teréne pôdorysne priamočiarych zhotovenie</t>
  </si>
  <si>
    <t>-1467856112</t>
  </si>
  <si>
    <t>434351142.S</t>
  </si>
  <si>
    <t>Debnenie stupňov na podstupňovej doske alebo na teréne pôdorysne priamočiarych odstránenie</t>
  </si>
  <si>
    <t>90785096</t>
  </si>
  <si>
    <t>Úpravy povrchov, podlahy, osadenie</t>
  </si>
  <si>
    <t>610991111.S</t>
  </si>
  <si>
    <t>Zakrývanie výplní vnútorných okenných otvorov, predmetov a konštrukcií</t>
  </si>
  <si>
    <t>1266318913</t>
  </si>
  <si>
    <t>611421431.1</t>
  </si>
  <si>
    <t>Oprava vnútorných vápenných omietok stropov železobetónových rovných tvárnicových a klenieb, opravovaná plocha 75 % štukových</t>
  </si>
  <si>
    <t>-229362164</t>
  </si>
  <si>
    <t>612403399.S</t>
  </si>
  <si>
    <t>Hrubá výplň rýh na stenách akoukoľvek maltou, akejkoľvek šírky ryhy</t>
  </si>
  <si>
    <t>1452748752</t>
  </si>
  <si>
    <t>612421431.1</t>
  </si>
  <si>
    <t>Oprava vnútorných vápenných omietok stien, v množstve opravenej plochy 75% štukových</t>
  </si>
  <si>
    <t>-61593187</t>
  </si>
  <si>
    <t>612460121.S</t>
  </si>
  <si>
    <t>Príprava vnútorného podkladu stien penetráciou základnou</t>
  </si>
  <si>
    <t>804956617</t>
  </si>
  <si>
    <t>612460363.S</t>
  </si>
  <si>
    <t>Vnútorná omietka stien vápennocementová jednovrstvová, hr. 10 mm</t>
  </si>
  <si>
    <t>1639277287</t>
  </si>
  <si>
    <t>612481119.S</t>
  </si>
  <si>
    <t>Potiahnutie vnútorných stien sklotextilnou mriežkou s celoplošným prilepením</t>
  </si>
  <si>
    <t>-1869290422</t>
  </si>
  <si>
    <t>620991121.S</t>
  </si>
  <si>
    <t>Zakrývanie výplní vonkajších otvorov s rámami a zárubňami, zábradlí, oplechovania, atď. zhotovené z lešenia akýmkoľvek spôsobom</t>
  </si>
  <si>
    <t>155335739</t>
  </si>
  <si>
    <t>622460121.S</t>
  </si>
  <si>
    <t>Príprava vonkajšieho podkladu stien penetráciou základnou</t>
  </si>
  <si>
    <t>-1821137359</t>
  </si>
  <si>
    <t>622460363.S</t>
  </si>
  <si>
    <t>Vonkajšia omietka stien vápennocementová jednovrstvová, hr. 10 mm</t>
  </si>
  <si>
    <t>437822740</t>
  </si>
  <si>
    <t>622461511.1</t>
  </si>
  <si>
    <t>Oprava vonkajšej omietky šľachtenej umelej škrabanej, opravená plocha 75 %</t>
  </si>
  <si>
    <t>112025314</t>
  </si>
  <si>
    <t>624601111.1</t>
  </si>
  <si>
    <t>846354190</t>
  </si>
  <si>
    <t>632001051.S</t>
  </si>
  <si>
    <t>Zhotovenie jednonásobného penetračného náteru pre potery a stierky</t>
  </si>
  <si>
    <t>1334615906</t>
  </si>
  <si>
    <t>M</t>
  </si>
  <si>
    <t>585520008700.S</t>
  </si>
  <si>
    <t>Penetračný náter na nasiakavé podklady pod potery, samonivelizačné hmoty a stavebné lepidlá</t>
  </si>
  <si>
    <t>kg</t>
  </si>
  <si>
    <t>1003162466</t>
  </si>
  <si>
    <t>632452281.S</t>
  </si>
  <si>
    <t>Cementový poter (vhodný aj ako spádový), pevnosti v tlaku 30 MPa, hr. 5 mm</t>
  </si>
  <si>
    <t>1971623697</t>
  </si>
  <si>
    <t>632452292.S</t>
  </si>
  <si>
    <t>Cementový poter (vhodný aj ako spádový), pevnosti v tlaku 30 MPa, hr. 60 mm</t>
  </si>
  <si>
    <t>-1040181666</t>
  </si>
  <si>
    <t>632452294.S</t>
  </si>
  <si>
    <t>Cementový poter (vhodný aj ako spádový), pevnosti v tlaku 30 MPa, hr. 70 mm</t>
  </si>
  <si>
    <t>1311744344</t>
  </si>
  <si>
    <t>632452697.S</t>
  </si>
  <si>
    <t>Cementová samonivelizačná stierka, pevnosti v tlaku 30 MPa, hr. 30 mm</t>
  </si>
  <si>
    <t>1462427854</t>
  </si>
  <si>
    <t>642944121.S</t>
  </si>
  <si>
    <t>Dodatočná montáž oceľovej dverovej zárubne, plochy otvoru do 2,5 m2</t>
  </si>
  <si>
    <t>1875489546</t>
  </si>
  <si>
    <t>553310007900</t>
  </si>
  <si>
    <t>Zárubňa oceľová CgU šxvxhr 1100x1970x100 mm      "4/L"</t>
  </si>
  <si>
    <t>206477629</t>
  </si>
  <si>
    <t>553310008900.1</t>
  </si>
  <si>
    <t>Zárubňa oceľová  atyp šxvxhr 900x1970x200 mm     "5/L"</t>
  </si>
  <si>
    <t>-1816186231</t>
  </si>
  <si>
    <t>553310008900.2</t>
  </si>
  <si>
    <t>Zárubňa oceľová  atyp šxvxhr 900x1970x200 mm     "5/P"</t>
  </si>
  <si>
    <t>1860326731</t>
  </si>
  <si>
    <t>553310008900</t>
  </si>
  <si>
    <t>Zárubňa oceľová CgU šxvxhr 900x1970x160 mm     "5/L"</t>
  </si>
  <si>
    <t>-1570156211</t>
  </si>
  <si>
    <t>553310009000</t>
  </si>
  <si>
    <t>Zárubňa oceľová CgU šxvxhr 900x1970x160 mm     "5/P"</t>
  </si>
  <si>
    <t>1576692464</t>
  </si>
  <si>
    <t>553310007700</t>
  </si>
  <si>
    <t xml:space="preserve">Zárubňa oceľová CgU šxvxhr 900x1970x100 mm     "5/L"    </t>
  </si>
  <si>
    <t>-280355883</t>
  </si>
  <si>
    <t>553310007800</t>
  </si>
  <si>
    <t>Zárubňa oceľová CgU šxvxhr 900x1970x100 mm     "5/P"</t>
  </si>
  <si>
    <t>580194999</t>
  </si>
  <si>
    <t>553310007500.1</t>
  </si>
  <si>
    <t>Zárubňa oceľová  atyp šxvxhr 800x1970x200 mm     "6/L"</t>
  </si>
  <si>
    <t>-1757434309</t>
  </si>
  <si>
    <t>553310007500.2</t>
  </si>
  <si>
    <t>Zárubňa oceľová  atyp šxvxhr 800x1970x200 mm     "6/P"</t>
  </si>
  <si>
    <t>-514705499</t>
  </si>
  <si>
    <t>553310007500</t>
  </si>
  <si>
    <t>Zárubňa oceľová CgU šxvxhr 800x1970x100 mm     "6/L"</t>
  </si>
  <si>
    <t>2052468022</t>
  </si>
  <si>
    <t>553310007600</t>
  </si>
  <si>
    <t>Zárubňa oceľová CgU šxvxhr 800x1970x100 mm     "6/P"</t>
  </si>
  <si>
    <t>99372183</t>
  </si>
  <si>
    <t>50</t>
  </si>
  <si>
    <t>553310007300</t>
  </si>
  <si>
    <t xml:space="preserve">Zárubňa oceľová CgU šxvxhr 700x1970x100 mm     "7/L"     </t>
  </si>
  <si>
    <t>776502239</t>
  </si>
  <si>
    <t>51</t>
  </si>
  <si>
    <t>553310007400</t>
  </si>
  <si>
    <t>Zárubňa oceľová CgU šxvxhr 700x1970x100 mm     "7/P"</t>
  </si>
  <si>
    <t>-796460192</t>
  </si>
  <si>
    <t>52</t>
  </si>
  <si>
    <t>553310007200</t>
  </si>
  <si>
    <t>Zárubňa oceľová CgU šxvxhr 600x1970x100 mm     "8/P"</t>
  </si>
  <si>
    <t>-1801397247</t>
  </si>
  <si>
    <t>53</t>
  </si>
  <si>
    <t>648922431.1</t>
  </si>
  <si>
    <t>Osadenie parapetných dosiek kamenných  na akúkoľvek cementovú maltu, š.700mm</t>
  </si>
  <si>
    <t>-71645370</t>
  </si>
  <si>
    <t>54</t>
  </si>
  <si>
    <t>583840012300.1</t>
  </si>
  <si>
    <t>1291682930</t>
  </si>
  <si>
    <t>55</t>
  </si>
  <si>
    <t>941955002.S</t>
  </si>
  <si>
    <t>Lešenie ľahké pracovné pomocné s výškou lešeňovej podlahy nad 1,20 do 1,90 m</t>
  </si>
  <si>
    <t>-1992725860</t>
  </si>
  <si>
    <t>56</t>
  </si>
  <si>
    <t>952901111.S</t>
  </si>
  <si>
    <t>Vyčistenie budov pri výške podlaží do 4 m</t>
  </si>
  <si>
    <t>-1998987075</t>
  </si>
  <si>
    <t>99</t>
  </si>
  <si>
    <t>Presun hmôt HSV</t>
  </si>
  <si>
    <t>57</t>
  </si>
  <si>
    <t>999281111.S</t>
  </si>
  <si>
    <t>Presun hmôt pre opravy a údržbu objektov vrátane vonkajších plášťov výšky do 25 m</t>
  </si>
  <si>
    <t>-97987461</t>
  </si>
  <si>
    <t>722</t>
  </si>
  <si>
    <t>Zdravotechnika - vnútorný vodovod</t>
  </si>
  <si>
    <t>58</t>
  </si>
  <si>
    <t>722250180.S</t>
  </si>
  <si>
    <t>Montáž hasiaceho prístroja na stenu</t>
  </si>
  <si>
    <t>-1198395592</t>
  </si>
  <si>
    <t>59</t>
  </si>
  <si>
    <t>449170000900.S</t>
  </si>
  <si>
    <t>Prenosný hasiaci prístroj práškový P6Če 6 kg, 21A</t>
  </si>
  <si>
    <t>1704051496</t>
  </si>
  <si>
    <t>60</t>
  </si>
  <si>
    <t>449170000800.S</t>
  </si>
  <si>
    <t>Prenosný hasiaci prístroj snehový CO2 S5Če 5 kg</t>
  </si>
  <si>
    <t>80065041</t>
  </si>
  <si>
    <t>61</t>
  </si>
  <si>
    <t>998722201.S</t>
  </si>
  <si>
    <t>Presun hmôt pre vnútorný vodovod v objektoch výšky do 6 m</t>
  </si>
  <si>
    <t>%</t>
  </si>
  <si>
    <t>1446120473</t>
  </si>
  <si>
    <t>725</t>
  </si>
  <si>
    <t>Zdravotechnika - zariaďovacie predmety</t>
  </si>
  <si>
    <t>62</t>
  </si>
  <si>
    <t>725190151.S</t>
  </si>
  <si>
    <t>Montáž sanitárnej priečky z drevotrieskových DTDL dosiek na WC a prezliekacie kabíny/boxy pre suché priestory s nerezovým kovaním (vr. nožičiek, rámu, kovania, doplnkov)</t>
  </si>
  <si>
    <t>-633328991</t>
  </si>
  <si>
    <t>63</t>
  </si>
  <si>
    <t>607210000500.S</t>
  </si>
  <si>
    <t>-176933730</t>
  </si>
  <si>
    <t>64</t>
  </si>
  <si>
    <t>725245113.S</t>
  </si>
  <si>
    <t>Montáž sprchovej zásteny jednokrídlovej bočnej do výšky 2000 mm a šírky 900 mm</t>
  </si>
  <si>
    <t>62457261</t>
  </si>
  <si>
    <t>65</t>
  </si>
  <si>
    <t>552260000200.1</t>
  </si>
  <si>
    <t>-923209365</t>
  </si>
  <si>
    <t>66</t>
  </si>
  <si>
    <t>998725201.S</t>
  </si>
  <si>
    <t>Presun hmôt pre zariaďovacie predmety v objektoch výšky do 6 m</t>
  </si>
  <si>
    <t>-276837186</t>
  </si>
  <si>
    <t>67</t>
  </si>
  <si>
    <t>763115112.S</t>
  </si>
  <si>
    <t>Priečka SDK hr. 100 mm, kca CW+UW 75, jednoducho opláštená doskou štandardnou A 12,5 mm, TI 75 mm</t>
  </si>
  <si>
    <t>-1692909033</t>
  </si>
  <si>
    <t>68</t>
  </si>
  <si>
    <t>763120011.S</t>
  </si>
  <si>
    <t>Sadrokartónová inštalačná predstena pre sanitárne zariadenia, kca CD+UD, dvojito opláštená doskou impregnovanou H2 2x12,5 mm</t>
  </si>
  <si>
    <t>420285759</t>
  </si>
  <si>
    <t>69</t>
  </si>
  <si>
    <t>763135020.S</t>
  </si>
  <si>
    <t>Kazetový podhľad 600 x 600 mm, hrana ostrá, konštrukcia viditeľná, doska sadrokartónová biela hr. 8 mm</t>
  </si>
  <si>
    <t>-1914714188</t>
  </si>
  <si>
    <t>70</t>
  </si>
  <si>
    <t>763138200.S</t>
  </si>
  <si>
    <t>Podhľad SDK montovaný priamo na jednoúrovňovej oceľovej podkonštrukcií CD+UD, doska štandardná A 12.5 mm</t>
  </si>
  <si>
    <t>-1721353903</t>
  </si>
  <si>
    <t>71</t>
  </si>
  <si>
    <t>763138202.S</t>
  </si>
  <si>
    <t>Podhľad SDK montovaný priamo na jednoúrovňovej oceľovej podkonštrukcií CD+UD, doska impregnovaná H2 12.5 mm</t>
  </si>
  <si>
    <t>942394370</t>
  </si>
  <si>
    <t>72</t>
  </si>
  <si>
    <t>763161510.S</t>
  </si>
  <si>
    <t>Montáž SDK obkladu - kapotáže r. š. do 500 mm, 1x hrana s rohovou lištou, jednoduché opláštenie doskami hr. 12,5 mm</t>
  </si>
  <si>
    <t>1145926514</t>
  </si>
  <si>
    <t>73</t>
  </si>
  <si>
    <t>763161515.S</t>
  </si>
  <si>
    <t>Montáž SDK obkladu - kapotáže r. š. nad 500 do 1000 mm, 1x hrana s rohovou lištou, jednoduché opláštenie doskami hr. 12,5 mm</t>
  </si>
  <si>
    <t>-1487509937</t>
  </si>
  <si>
    <t>74</t>
  </si>
  <si>
    <t>590110002000.S</t>
  </si>
  <si>
    <t>Doska sadrokartónová štandardná A, hr. 12,5 mm</t>
  </si>
  <si>
    <t>-951437871</t>
  </si>
  <si>
    <t>75</t>
  </si>
  <si>
    <t>763161525.S</t>
  </si>
  <si>
    <t>Montáž SDK obkladu - kapotáže r. š. nad 500 do 1000 mm, 2x hrana s rohovou lištou, jednoduché opláštenie doskami hr. 12,5 mm</t>
  </si>
  <si>
    <t>-1102255266</t>
  </si>
  <si>
    <t>76</t>
  </si>
  <si>
    <t>590110002800.S</t>
  </si>
  <si>
    <t>Doska sadrokartónová impregnovaná H2, hr. 12,5 mm</t>
  </si>
  <si>
    <t>1065221137</t>
  </si>
  <si>
    <t>77</t>
  </si>
  <si>
    <t>-819387275</t>
  </si>
  <si>
    <t>78</t>
  </si>
  <si>
    <t>-269476952</t>
  </si>
  <si>
    <t>79</t>
  </si>
  <si>
    <t>998763401.S</t>
  </si>
  <si>
    <t>Presun hmôt pre sádrokartónové konštrukcie v stavbách (objektoch) výšky do 7 m</t>
  </si>
  <si>
    <t>-1738970401</t>
  </si>
  <si>
    <t>80</t>
  </si>
  <si>
    <t>766414131.S</t>
  </si>
  <si>
    <t>Montáž oblož. stien, stĺpov a pilierov do 5 m2 panelmi obkladovými dyhovanými, veľ. do 0,6 m2</t>
  </si>
  <si>
    <t>160643827</t>
  </si>
  <si>
    <t>81</t>
  </si>
  <si>
    <t>607210000500.1</t>
  </si>
  <si>
    <t>1611832951</t>
  </si>
  <si>
    <t>82</t>
  </si>
  <si>
    <t>766417111.S</t>
  </si>
  <si>
    <t>Montáž obloženia stien, stĺpov a pilierov podkladový rošt</t>
  </si>
  <si>
    <t>-964220283</t>
  </si>
  <si>
    <t>83</t>
  </si>
  <si>
    <t>605430000301</t>
  </si>
  <si>
    <t>Rezivo stavebné zo smreku - laty impregnované hr. 40 mm, š. 60 mm</t>
  </si>
  <si>
    <t>1890478464</t>
  </si>
  <si>
    <t>84</t>
  </si>
  <si>
    <t>766662113.S</t>
  </si>
  <si>
    <t>Montáž dverového krídla otočného jednokrídlového bezpoldrážkového, do existujúcej zárubne, vrátane kovania</t>
  </si>
  <si>
    <t>-1050245360</t>
  </si>
  <si>
    <t>85</t>
  </si>
  <si>
    <t>549150000600.S</t>
  </si>
  <si>
    <t>Kľučka dverová a rozeta 2x, nehrdzavejúca oceľ, povrch nerez brúsený</t>
  </si>
  <si>
    <t>-1759367440</t>
  </si>
  <si>
    <t>86</t>
  </si>
  <si>
    <t>611610003600.4</t>
  </si>
  <si>
    <t>Dvere vnútorné jednokrídlové,šxv 1000x1970 mm, výplň DTD doska, povrch dýha, plné     "4/L"</t>
  </si>
  <si>
    <t>1318732437</t>
  </si>
  <si>
    <t>87</t>
  </si>
  <si>
    <t>611610003600.5</t>
  </si>
  <si>
    <t>Dvere vnútorné jednokrídlové,šxv 900x1970 mm, výplň DTD doska, povrch dýha, plné     "5/L a 5/P"</t>
  </si>
  <si>
    <t>-1842657961</t>
  </si>
  <si>
    <t>88</t>
  </si>
  <si>
    <t>611610003600.5a</t>
  </si>
  <si>
    <t>Dvere vnútorné jednokrídlové, šírka 600-900 mm, výplň DTD doska, povrch dýha, plné, plastová mriežka 80x500mm    "5a/P"</t>
  </si>
  <si>
    <t>1944461547</t>
  </si>
  <si>
    <t>89</t>
  </si>
  <si>
    <t>611610003600.6</t>
  </si>
  <si>
    <t>Dvere vnútorné jednokrídlové,šxv 800x1970 mm, výplň DTD doska, povrch dýha, plné     "6/L a 6/P"</t>
  </si>
  <si>
    <t>-435843972</t>
  </si>
  <si>
    <t>90</t>
  </si>
  <si>
    <t>611610003600.7</t>
  </si>
  <si>
    <t>Dvere vnútorné jednokrídlové,šxv 700x1970 mm, výplň DTD doska, povrch dýha, plné     "7/L a 7/P"</t>
  </si>
  <si>
    <t>-1842719650</t>
  </si>
  <si>
    <t>91</t>
  </si>
  <si>
    <t>611610003600.8</t>
  </si>
  <si>
    <t>Dvere vnútorné jednokrídlové,šxv 600x1970 mm, výplň DTD doska, povrch dýha, plné     "8/P"</t>
  </si>
  <si>
    <t>-1713337512</t>
  </si>
  <si>
    <t>92</t>
  </si>
  <si>
    <t>766695212.S</t>
  </si>
  <si>
    <t>Montáž prahu dverí, jednokrídlových</t>
  </si>
  <si>
    <t>-902529421</t>
  </si>
  <si>
    <t>93</t>
  </si>
  <si>
    <t>611890003100.S</t>
  </si>
  <si>
    <t>Prah dubový, dĺžka 610 mm, šírka 100 mm     "8/P"</t>
  </si>
  <si>
    <t>1308217521</t>
  </si>
  <si>
    <t>94</t>
  </si>
  <si>
    <t>611890003500.S</t>
  </si>
  <si>
    <t xml:space="preserve">Prah dubový, dĺžka 710 mm, šírka 100 mm     "7/L a 7/P"     </t>
  </si>
  <si>
    <t>1654084342</t>
  </si>
  <si>
    <t>95</t>
  </si>
  <si>
    <t>611890003900.S</t>
  </si>
  <si>
    <t>Prah dubový, dĺžka 810 mm, šírka 100 mm     "6/L a 6/P"</t>
  </si>
  <si>
    <t>-1425607241</t>
  </si>
  <si>
    <t>96</t>
  </si>
  <si>
    <t>611890004300.S</t>
  </si>
  <si>
    <t xml:space="preserve">Prah dubový, dĺžka 910 mm, šírka 100 mm     "5/L a 5/P"     </t>
  </si>
  <si>
    <t>-1233005404</t>
  </si>
  <si>
    <t>97</t>
  </si>
  <si>
    <t>611890004700.S</t>
  </si>
  <si>
    <t>Prah dubový, dĺžka 1010 mm, šírka 100 mm     "4/L"</t>
  </si>
  <si>
    <t>-459720681</t>
  </si>
  <si>
    <t>98</t>
  </si>
  <si>
    <t>611890004000.S</t>
  </si>
  <si>
    <t xml:space="preserve">Prah dubový, dĺžka 810 mm, šírka 150 mm     "6/L a 6/P"    </t>
  </si>
  <si>
    <t>-545476454</t>
  </si>
  <si>
    <t>611890004400.S</t>
  </si>
  <si>
    <t xml:space="preserve">Prah dubový, dĺžka 910 mm, šírka 150 mm     "6/L a 5/P"     </t>
  </si>
  <si>
    <t>1523269303</t>
  </si>
  <si>
    <t>100</t>
  </si>
  <si>
    <t>998766201.S</t>
  </si>
  <si>
    <t>Presun hmot pre konštrukcie stolárske v objektoch výšky do 6 m</t>
  </si>
  <si>
    <t>-1203193666</t>
  </si>
  <si>
    <t>101</t>
  </si>
  <si>
    <t>767590200.S</t>
  </si>
  <si>
    <t>Montáž čistiacej rohože z hliníkového profilu na podlahu</t>
  </si>
  <si>
    <t>37154250</t>
  </si>
  <si>
    <t>102</t>
  </si>
  <si>
    <t>697510000200.S</t>
  </si>
  <si>
    <t>Hliníková čistiaca rohož s vložkou s polypropylénového vlákna s pridaním hliníkovej škrabky, výška rohože 22 mm</t>
  </si>
  <si>
    <t>-239161371</t>
  </si>
  <si>
    <t>103</t>
  </si>
  <si>
    <t>767590225.S</t>
  </si>
  <si>
    <t>Montáž hliníkového rámu L k čistiacim rohožiam</t>
  </si>
  <si>
    <t>-1655919385</t>
  </si>
  <si>
    <t>104</t>
  </si>
  <si>
    <t>697590000100.S</t>
  </si>
  <si>
    <t>Zápustný hliníkový rám L 25x20x3 mm, L 20x25x3 mm; L30x20x3 mm; k čistiacej rohoži</t>
  </si>
  <si>
    <t>-1047056302</t>
  </si>
  <si>
    <t>105</t>
  </si>
  <si>
    <t>767642120.S</t>
  </si>
  <si>
    <t>Montáž dverí kovových posuvných dvojkrídlových</t>
  </si>
  <si>
    <t>660356296</t>
  </si>
  <si>
    <t>106</t>
  </si>
  <si>
    <t>553410014800.3</t>
  </si>
  <si>
    <t>Interiér. posuvné dvere 2kr., šxv 1700x2300 mm, elektromechanické-pohonný systém so zástrčkou, presklené dvere, hliník.rám, bez prahu, PO EW45 D1-C (CP)    "3"</t>
  </si>
  <si>
    <t>-1521703964</t>
  </si>
  <si>
    <t>107</t>
  </si>
  <si>
    <t>611610006300.S</t>
  </si>
  <si>
    <t>Montážny materiál pre dvere, okná</t>
  </si>
  <si>
    <t>eur</t>
  </si>
  <si>
    <t>258410496</t>
  </si>
  <si>
    <t>108</t>
  </si>
  <si>
    <t>767646520.1</t>
  </si>
  <si>
    <t>Montáž dverí a zaskl.stien kovových, 1 m obvodu dverí</t>
  </si>
  <si>
    <t>-1481506512</t>
  </si>
  <si>
    <t>109</t>
  </si>
  <si>
    <t>553410013561.1</t>
  </si>
  <si>
    <t>Exteriér.ZS oceľová, 2kr. dvere s bočnými svetlíkmi a nadsvetlíkom, šxv 2900x2950 mm, bezpečnostné, presklené, do oceľ.rámu, zosilenie rámu a výstuh, trezorový zámok, bezpeč.nastav.pánty, ELI zámok, prah (CP)     "1"</t>
  </si>
  <si>
    <t>1437942592</t>
  </si>
  <si>
    <t>110</t>
  </si>
  <si>
    <t>553410013561.2</t>
  </si>
  <si>
    <t>Interiér.ZS hliníková, 2kr. dvere s bočnými svetlíkmi a nadsvetlíkom, šxv 2900x2950 mm, presklené, do hliník.rámu, dvere posuvné s automat.posunom na čip alebo kartu, bez prahu (CP)    "2"</t>
  </si>
  <si>
    <t>-2052783947</t>
  </si>
  <si>
    <t>111</t>
  </si>
  <si>
    <t>767660005.S</t>
  </si>
  <si>
    <t>Montáž siete proti hmyzu na okno, pevnej úchytkami na tesnenie</t>
  </si>
  <si>
    <t>2063713174</t>
  </si>
  <si>
    <t>112</t>
  </si>
  <si>
    <t>553420000005.S</t>
  </si>
  <si>
    <t>Okenná sieť proti hmyzu pevná s vnútorným lemom na rám okna, reverzibilná z interiéru     "O9"</t>
  </si>
  <si>
    <t>442209419</t>
  </si>
  <si>
    <t>113</t>
  </si>
  <si>
    <t>767662110.1</t>
  </si>
  <si>
    <t>Montáž mreží pevných + chemické kotvenie (CP)</t>
  </si>
  <si>
    <t>1037999961</t>
  </si>
  <si>
    <t>114</t>
  </si>
  <si>
    <t>553000009</t>
  </si>
  <si>
    <t>Atypická OK - oceľová mreža na okno, šxv 1500x1770mm, kotvenie do ostenia,  vr. výroby, kotvenia a povrch.úpravy RAL 7043 (CP)    "O9"</t>
  </si>
  <si>
    <t>1748705191</t>
  </si>
  <si>
    <t>115</t>
  </si>
  <si>
    <t>998767201.S</t>
  </si>
  <si>
    <t>Presun hmôt pre kovové stavebné doplnkové konštrukcie v objektoch výšky do 6 m</t>
  </si>
  <si>
    <t>-248225747</t>
  </si>
  <si>
    <t>771</t>
  </si>
  <si>
    <t>Podlahy z dlaždíc</t>
  </si>
  <si>
    <t>116</t>
  </si>
  <si>
    <t>771275307.S</t>
  </si>
  <si>
    <t>Montáž obkladov schodiskových stupňov dlaždicami do flexibilného tmelu veľ. 300 x 300 mm</t>
  </si>
  <si>
    <t>1026131848</t>
  </si>
  <si>
    <t>117</t>
  </si>
  <si>
    <t>597740001600.1</t>
  </si>
  <si>
    <t>-1492676423</t>
  </si>
  <si>
    <t>118</t>
  </si>
  <si>
    <t>771415004.S</t>
  </si>
  <si>
    <t>Montáž soklíkov z obkladačiek do tmelu veľ. 300 x 80 mm</t>
  </si>
  <si>
    <t>-1833020880</t>
  </si>
  <si>
    <t>119</t>
  </si>
  <si>
    <t>597640006300.S</t>
  </si>
  <si>
    <t>-1859783764</t>
  </si>
  <si>
    <t>120</t>
  </si>
  <si>
    <t>771575109.S</t>
  </si>
  <si>
    <t>Montáž podláh z dlaždíc keramických do tmelu veľ. 300 x 300 mm</t>
  </si>
  <si>
    <t>361327211</t>
  </si>
  <si>
    <t>121</t>
  </si>
  <si>
    <t>771575129.S</t>
  </si>
  <si>
    <t>Montáž podláh z dlaždíc keramických do tmelu v obmedzenom priestore veľ. 300 x 300 mm</t>
  </si>
  <si>
    <t>-1461988730</t>
  </si>
  <si>
    <t>122</t>
  </si>
  <si>
    <t>597740001600.S</t>
  </si>
  <si>
    <t>-905586533</t>
  </si>
  <si>
    <t>123</t>
  </si>
  <si>
    <t>771576109.S</t>
  </si>
  <si>
    <t>Montáž podláh z dlaždíc keramických do tmelu flexibilného mrazuvzdorného veľ. 300 x 300 mm</t>
  </si>
  <si>
    <t>-636147063</t>
  </si>
  <si>
    <t>124</t>
  </si>
  <si>
    <t>35887480</t>
  </si>
  <si>
    <t>125</t>
  </si>
  <si>
    <t>998771201.S</t>
  </si>
  <si>
    <t>Presun hmôt pre podlahy z dlaždíc v objektoch výšky do 6m</t>
  </si>
  <si>
    <t>-696918158</t>
  </si>
  <si>
    <t>126</t>
  </si>
  <si>
    <t>776420010.S</t>
  </si>
  <si>
    <t>Lepenie podlahových soklov z PVC</t>
  </si>
  <si>
    <t>1732451221</t>
  </si>
  <si>
    <t>127</t>
  </si>
  <si>
    <t>284110004000.S</t>
  </si>
  <si>
    <t>773343077</t>
  </si>
  <si>
    <t>128</t>
  </si>
  <si>
    <t>776460011.S</t>
  </si>
  <si>
    <t>Lepenie podlahových soklov z linolea vytiahnutím</t>
  </si>
  <si>
    <t>1343023</t>
  </si>
  <si>
    <t>129</t>
  </si>
  <si>
    <t>284140000900.S</t>
  </si>
  <si>
    <t>-1021646311</t>
  </si>
  <si>
    <t>130</t>
  </si>
  <si>
    <t>776541300.S</t>
  </si>
  <si>
    <t>Lepenie povlakových podláh PVC vinyl v dielcoch</t>
  </si>
  <si>
    <t>-1677950307</t>
  </si>
  <si>
    <t>131</t>
  </si>
  <si>
    <t>-53881531</t>
  </si>
  <si>
    <t>132</t>
  </si>
  <si>
    <t>776560030.S</t>
  </si>
  <si>
    <t>Lepenie povlakových podláh z linolea elektrostaticky vodivých na Cu pásku + vodivé lepidlo</t>
  </si>
  <si>
    <t>500858576</t>
  </si>
  <si>
    <t>133</t>
  </si>
  <si>
    <t>-1557566336</t>
  </si>
  <si>
    <t>134</t>
  </si>
  <si>
    <t>776990110.S</t>
  </si>
  <si>
    <t>Penetrovanie podkladu pred kladením povlakových podláh</t>
  </si>
  <si>
    <t>469167401</t>
  </si>
  <si>
    <t>135</t>
  </si>
  <si>
    <t>998776201.S</t>
  </si>
  <si>
    <t>Presun hmôt pre podlahy povlakové v objektoch výšky do 6 m</t>
  </si>
  <si>
    <t>-435504357</t>
  </si>
  <si>
    <t>781</t>
  </si>
  <si>
    <t>Obklady</t>
  </si>
  <si>
    <t>136</t>
  </si>
  <si>
    <t>781445017.S</t>
  </si>
  <si>
    <t>Montáž obkladov vnútor. stien z obkladačiek kladených do tmelu veľ. 300x200 mm</t>
  </si>
  <si>
    <t>-1103576227</t>
  </si>
  <si>
    <t>137</t>
  </si>
  <si>
    <t>781445067.S</t>
  </si>
  <si>
    <t>Montáž obkladov vnútor. stien z obkladačiek kladených do tmelu v obmedzenom priestore veľ. 300x200 mm</t>
  </si>
  <si>
    <t>-1058591848</t>
  </si>
  <si>
    <t>138</t>
  </si>
  <si>
    <t>597640000700.S</t>
  </si>
  <si>
    <t>2074004717</t>
  </si>
  <si>
    <t>139</t>
  </si>
  <si>
    <t>781731050.S</t>
  </si>
  <si>
    <t>Montáž obkladov vonk. stien z obkladačiek tehlových kladených do malty, škár. hmotou škárovacou, veľ. 290 x 65 mm</t>
  </si>
  <si>
    <t>-1657104461</t>
  </si>
  <si>
    <t>140</t>
  </si>
  <si>
    <t>596360000100.1</t>
  </si>
  <si>
    <t>Obkladový pásik tehlový, rozmer 210x65x23 mm, rovný+rohový</t>
  </si>
  <si>
    <t>-1031698285</t>
  </si>
  <si>
    <t>141</t>
  </si>
  <si>
    <t>998781201.S</t>
  </si>
  <si>
    <t>Presun hmôt pre obklady keramické v objektoch výšky do 6 m</t>
  </si>
  <si>
    <t>-2047801058</t>
  </si>
  <si>
    <t>142</t>
  </si>
  <si>
    <t>783222100.S</t>
  </si>
  <si>
    <t>Nátery kov.stav.doplnk.konštr. syntetické farby šedej na vzduchu schnúce dvojnásobné - 70µm</t>
  </si>
  <si>
    <t>-1689057308</t>
  </si>
  <si>
    <t>143</t>
  </si>
  <si>
    <t>783226100.S</t>
  </si>
  <si>
    <t>Nátery kov.stav.doplnk.konštr. syntetické na vzduchu schnúce základný - 35µm</t>
  </si>
  <si>
    <t>-645680374</t>
  </si>
  <si>
    <t>144</t>
  </si>
  <si>
    <t>783626200.S</t>
  </si>
  <si>
    <t>Nátery stolárskych výrobkov syntetické lazurovacím lakom 2x lakovaním</t>
  </si>
  <si>
    <t>453915694</t>
  </si>
  <si>
    <t>145</t>
  </si>
  <si>
    <t>783894122.1</t>
  </si>
  <si>
    <t>Náter farbami umývateľnými stien (napr.SIKAGARD 403W alebo ekvivalent)</t>
  </si>
  <si>
    <t>1157302820</t>
  </si>
  <si>
    <t>146</t>
  </si>
  <si>
    <t>783894612</t>
  </si>
  <si>
    <t>-960449083</t>
  </si>
  <si>
    <t>147</t>
  </si>
  <si>
    <t>783903811.S</t>
  </si>
  <si>
    <t>Ostatné práce odmastenie chemickými rozpúšťadlami</t>
  </si>
  <si>
    <t>388592749</t>
  </si>
  <si>
    <t>148</t>
  </si>
  <si>
    <t>783904811.S</t>
  </si>
  <si>
    <t>Ostatné práce odmastenie chemickými odhrdzavenie kovových konštrukcií</t>
  </si>
  <si>
    <t>-2829325</t>
  </si>
  <si>
    <t>784</t>
  </si>
  <si>
    <t>Maľby</t>
  </si>
  <si>
    <t>149</t>
  </si>
  <si>
    <t>784410100.S</t>
  </si>
  <si>
    <t>Penetrovanie jednonásobné jemnozrnných podkladov výšky do 3,80 m</t>
  </si>
  <si>
    <t>-1179582547</t>
  </si>
  <si>
    <t>150</t>
  </si>
  <si>
    <t>784418012.S</t>
  </si>
  <si>
    <t>Zakrývanie podláh a zariadení papierom v miestnostiach alebo na schodisku</t>
  </si>
  <si>
    <t>-1672116396</t>
  </si>
  <si>
    <t>151</t>
  </si>
  <si>
    <t>784451271.S</t>
  </si>
  <si>
    <t>Maľby z maliarskych zmesí práškových, základné ručne nanášané dvojnásobné na jemnozrnný podklad výšky do 3,80 m</t>
  </si>
  <si>
    <t>13251385</t>
  </si>
  <si>
    <t>152</t>
  </si>
  <si>
    <t>233775310</t>
  </si>
  <si>
    <t>153</t>
  </si>
  <si>
    <t>154</t>
  </si>
  <si>
    <t>155</t>
  </si>
  <si>
    <t>001.2 - 2. časť ZTI</t>
  </si>
  <si>
    <t>D2 - I. C 713 A04 TEPELNÉ IZOLÁCIE</t>
  </si>
  <si>
    <t>D3 - II. C 721 A01 VNÚTORNÁ KANALIZÁCIA</t>
  </si>
  <si>
    <t>D4 - III. C 721 A02 VNÚTORNÝ VODOVOD</t>
  </si>
  <si>
    <t>D5 - IV. C 721 A05 ZARIAĎOVACIE PREDMETY</t>
  </si>
  <si>
    <t>D6 - V. C 721 B01 DEMONTÁŽ VNÚTORNEJ KANALIZÁCIE</t>
  </si>
  <si>
    <t>D7 - VI. C 721 B02 DEMONTÁŽ VNÚTORNÉHO VODOVODU</t>
  </si>
  <si>
    <t>D8 - VII. C 721 B05 DEMONTÁŽ ZARIAĎOVACÍCH PREDMETOV</t>
  </si>
  <si>
    <t>D9 - VIII. C 721 C01 OPRAVY VNÚTORNEJ KANALIZÁCIE</t>
  </si>
  <si>
    <t>D10 - IX. C 721 C02 OPRAVY VNÚTORNÉHO VODOVODU</t>
  </si>
  <si>
    <t>D2</t>
  </si>
  <si>
    <t>I. C 713 A04 TEPELNÉ IZOLÁCIE</t>
  </si>
  <si>
    <t>PONUKA.01</t>
  </si>
  <si>
    <t>-1417202903</t>
  </si>
  <si>
    <t>PONUKA.02</t>
  </si>
  <si>
    <t>1435054600</t>
  </si>
  <si>
    <t>PONUKA.03</t>
  </si>
  <si>
    <t>522487611</t>
  </si>
  <si>
    <t>PONUKA.04</t>
  </si>
  <si>
    <t>608127031</t>
  </si>
  <si>
    <t>PONUKA.05</t>
  </si>
  <si>
    <t>2012683229</t>
  </si>
  <si>
    <t>PONUKA.06</t>
  </si>
  <si>
    <t>-1482333060</t>
  </si>
  <si>
    <t>PONUKA.07</t>
  </si>
  <si>
    <t>2113170946</t>
  </si>
  <si>
    <t>PONUKA.08</t>
  </si>
  <si>
    <t>1237528894</t>
  </si>
  <si>
    <t>PONUKA.09</t>
  </si>
  <si>
    <t>-1799919637</t>
  </si>
  <si>
    <t>713482111.S</t>
  </si>
  <si>
    <t>Montáž trubíc z PE, hr.do 10 mm, vnútorný priemer do 38mm</t>
  </si>
  <si>
    <t>211379335</t>
  </si>
  <si>
    <t>713482112.S</t>
  </si>
  <si>
    <t>Montáž trubíc z PE, hr.do 10 mm, vnútorný priemer 39-70mm</t>
  </si>
  <si>
    <t>1944378430</t>
  </si>
  <si>
    <t>713482121.S</t>
  </si>
  <si>
    <t>Montáž trubíc z PE, hr.15 - 20 mm, vnútorný priemer do 38mm</t>
  </si>
  <si>
    <t>-375013830</t>
  </si>
  <si>
    <t>713482131.S</t>
  </si>
  <si>
    <t>Montáž trubíc z PE, hr.30 mm, vnútorný priemer do 38mm</t>
  </si>
  <si>
    <t>-636550047</t>
  </si>
  <si>
    <t>998713201.S</t>
  </si>
  <si>
    <t>Presun hmôt pre izolácie tepelné v objektoch výšky do 6 m</t>
  </si>
  <si>
    <t>819852150</t>
  </si>
  <si>
    <t>998713294.S</t>
  </si>
  <si>
    <t>Izolácie tepelné, prípl.za presun nad vymedz. najväčšiu dopravnú vzdial. do 1km</t>
  </si>
  <si>
    <t>2002734759</t>
  </si>
  <si>
    <t>D3</t>
  </si>
  <si>
    <t>II. C 721 A01 VNÚTORNÁ KANALIZÁCIA</t>
  </si>
  <si>
    <t>PONUKA.40</t>
  </si>
  <si>
    <t>Potrubie z plastických hmôt PPR + montáž D 32x2,9</t>
  </si>
  <si>
    <t>1684032687</t>
  </si>
  <si>
    <t>PONUKA.41</t>
  </si>
  <si>
    <t>Potrubie odpadové odhlučnené z PP + montáž ST 50</t>
  </si>
  <si>
    <t>1213193478</t>
  </si>
  <si>
    <t>PONUKA.42</t>
  </si>
  <si>
    <t>Potrubie odpadové odhlučnené z PP + montáž ST 70</t>
  </si>
  <si>
    <t>672778123</t>
  </si>
  <si>
    <t>PONUKA.43</t>
  </si>
  <si>
    <t>Potrubie odpadové odhlučnené z PP + montáž ST 100</t>
  </si>
  <si>
    <t>1378704004</t>
  </si>
  <si>
    <t>PONUKA.44</t>
  </si>
  <si>
    <t>Potrubie odpadové odhlučnené z PP + montáž ST 125</t>
  </si>
  <si>
    <t>1685643506</t>
  </si>
  <si>
    <t>PONUKA.45</t>
  </si>
  <si>
    <t>Potrubie odpadové odhlučnené z PP + montáž ST 150</t>
  </si>
  <si>
    <t>903083854</t>
  </si>
  <si>
    <t>PONUKA.46</t>
  </si>
  <si>
    <t>Čistiaca tvarovka PP ČK 70</t>
  </si>
  <si>
    <t>-884611883</t>
  </si>
  <si>
    <t>721172500.S</t>
  </si>
  <si>
    <t>Montáž čistiaceho kusu pre odhlučnené potrubia DN 70</t>
  </si>
  <si>
    <t>-901953589</t>
  </si>
  <si>
    <t>PONUKA.47</t>
  </si>
  <si>
    <t>Čistiaca tvarovka PP ČK 100</t>
  </si>
  <si>
    <t>1637725324</t>
  </si>
  <si>
    <t>721172503.S</t>
  </si>
  <si>
    <t>Montáž čistiaceho kusu pre odhlučnené potrubia DN 100</t>
  </si>
  <si>
    <t>-908562661</t>
  </si>
  <si>
    <t>PONUKA.48</t>
  </si>
  <si>
    <t>Čistiaca tvarovka PP ČK 125</t>
  </si>
  <si>
    <t>-639222350</t>
  </si>
  <si>
    <t>721172506.S</t>
  </si>
  <si>
    <t>Montáž čistiaceho kusu pre odhlučnené potrubia DN 125</t>
  </si>
  <si>
    <t>1968832051</t>
  </si>
  <si>
    <t>PONUKA.49</t>
  </si>
  <si>
    <t>Čistiaca tvarovka PP ČK 150</t>
  </si>
  <si>
    <t>472186557</t>
  </si>
  <si>
    <t>721172509.S</t>
  </si>
  <si>
    <t>Montáž čistiaceho kusu pre odhlučnené potrubia DN 150</t>
  </si>
  <si>
    <t>781506043</t>
  </si>
  <si>
    <t>721194105.S</t>
  </si>
  <si>
    <t>Zriadenie prípojky na potrubí vyvedenie a upevnenie odpadových výpustiek D 50</t>
  </si>
  <si>
    <t>-1049135094</t>
  </si>
  <si>
    <t>721194109.S</t>
  </si>
  <si>
    <t>Zriadenie prípojky na potrubí vyvedenie a upevnenie odpadových výpustiek D 110</t>
  </si>
  <si>
    <t>40082471</t>
  </si>
  <si>
    <t>PONUKA.50</t>
  </si>
  <si>
    <t>-623043377</t>
  </si>
  <si>
    <t>721213000.S</t>
  </si>
  <si>
    <t>Montáž podlahového vpustu s vodorovným odtokom DN 50</t>
  </si>
  <si>
    <t>296237628</t>
  </si>
  <si>
    <t>PONUKA.51</t>
  </si>
  <si>
    <t>125771688</t>
  </si>
  <si>
    <t>721229020.S</t>
  </si>
  <si>
    <t>Montáž podlahového žlabu pre montáž k stene dl.700mm</t>
  </si>
  <si>
    <t>1311080681</t>
  </si>
  <si>
    <t>PONUKA.52</t>
  </si>
  <si>
    <t>-1838414067</t>
  </si>
  <si>
    <t>721229021.S</t>
  </si>
  <si>
    <t>Montáž podlahového žlabu pre montáž k stene dl.800mm</t>
  </si>
  <si>
    <t>1740906851</t>
  </si>
  <si>
    <t>721290123.S</t>
  </si>
  <si>
    <t>Ostatné - skúška tesnosti kanalizácie v objektoch dymom DN 300</t>
  </si>
  <si>
    <t>1405866221</t>
  </si>
  <si>
    <t>998721201.S</t>
  </si>
  <si>
    <t>Presun hmôt pre vnútornú kanalizáciu v objektoch výšky do 6m</t>
  </si>
  <si>
    <t>-253216212</t>
  </si>
  <si>
    <t>998721294.S</t>
  </si>
  <si>
    <t>Príplatok za zväčšený presun nad vymedzenú najväčšiu dopravnú vzdialenosť do 1km</t>
  </si>
  <si>
    <t>1905322554</t>
  </si>
  <si>
    <t>D4</t>
  </si>
  <si>
    <t>III. C 721 A02 VNÚTORNÝ VODOVOD</t>
  </si>
  <si>
    <t>PONUKA.53</t>
  </si>
  <si>
    <t>-1376232492</t>
  </si>
  <si>
    <t>PONUKA.54</t>
  </si>
  <si>
    <t>839728800</t>
  </si>
  <si>
    <t>PONUKA.55</t>
  </si>
  <si>
    <t>1194763587</t>
  </si>
  <si>
    <t>PONUKA.56</t>
  </si>
  <si>
    <t>-1655307085</t>
  </si>
  <si>
    <t>PONUKA.57</t>
  </si>
  <si>
    <t>Guľové kohúty s pákou - GK, 2 x vnútorný závit DN 15</t>
  </si>
  <si>
    <t>-57820331</t>
  </si>
  <si>
    <t>PONUKA.58</t>
  </si>
  <si>
    <t>Guľové kohúty s pákou - GK, 2 x vnútorný závit DN 20</t>
  </si>
  <si>
    <t>276029938</t>
  </si>
  <si>
    <t>PONUKA.59</t>
  </si>
  <si>
    <t>Guľové kohúty s pákou - GK, 2 x vnútorný závit DN 25</t>
  </si>
  <si>
    <t>1851206037</t>
  </si>
  <si>
    <t>PONUKA.60</t>
  </si>
  <si>
    <t>Guľové kohúty s pákou - GK, 2 x vnútorný závit DN 32</t>
  </si>
  <si>
    <t>466680314</t>
  </si>
  <si>
    <t>722220111.S</t>
  </si>
  <si>
    <t>Montáž nástenky pre výtokový ventil DN 15</t>
  </si>
  <si>
    <t>-1715894850</t>
  </si>
  <si>
    <t>722220121.S</t>
  </si>
  <si>
    <t>Montáž nástenky pre batériu DN 15</t>
  </si>
  <si>
    <t>pár</t>
  </si>
  <si>
    <t>-13925567</t>
  </si>
  <si>
    <t>722221010.S</t>
  </si>
  <si>
    <t>Montáž guľového kohúta závitového priameho pre vodu DN 15</t>
  </si>
  <si>
    <t>-1269339556</t>
  </si>
  <si>
    <t>722221015.S</t>
  </si>
  <si>
    <t>Montáž guľového kohúta závitového priameho pre vodu DN 20</t>
  </si>
  <si>
    <t>-1682831645</t>
  </si>
  <si>
    <t>722221020.S</t>
  </si>
  <si>
    <t>Montáž guľového kohúta závitového priameho pre vodu DN 25</t>
  </si>
  <si>
    <t>-2057605346</t>
  </si>
  <si>
    <t>722221025.S</t>
  </si>
  <si>
    <t>Montáž guľového kohúta závitového priameho pre vodu DN 32</t>
  </si>
  <si>
    <t>-255112076</t>
  </si>
  <si>
    <t>722290226.S</t>
  </si>
  <si>
    <t>Tlaková skúška vodovodného potrubia do DN 50</t>
  </si>
  <si>
    <t>-1091205368</t>
  </si>
  <si>
    <t>722290234.S</t>
  </si>
  <si>
    <t>Prepláchnutie a dezinfekcia vodovodného potrubia do DN 80</t>
  </si>
  <si>
    <t>-444928220</t>
  </si>
  <si>
    <t>Presun hmôt pre vnútorný vodovod v objektoch výšky do 6m</t>
  </si>
  <si>
    <t>1273122440</t>
  </si>
  <si>
    <t>998722294.S</t>
  </si>
  <si>
    <t>Príplatok za zväčšený presun nad vymedzenú najväčšiu dopravnú vzdialenosťdo 1km</t>
  </si>
  <si>
    <t>-435881131</t>
  </si>
  <si>
    <t>D5</t>
  </si>
  <si>
    <t>IV. C 721 A05 ZARIAĎOVACIE PREDMETY</t>
  </si>
  <si>
    <t>PONUKA.12</t>
  </si>
  <si>
    <t>-86793775</t>
  </si>
  <si>
    <t>725119106.S</t>
  </si>
  <si>
    <t>Montáž splachovacích nádrží, nízkopoložených</t>
  </si>
  <si>
    <t>-1205087389</t>
  </si>
  <si>
    <t>PONUKA.13</t>
  </si>
  <si>
    <t>269654605</t>
  </si>
  <si>
    <t>PONUKA.14</t>
  </si>
  <si>
    <t>773126615</t>
  </si>
  <si>
    <t>PONUKA.15</t>
  </si>
  <si>
    <t>795038052</t>
  </si>
  <si>
    <t>PONUKA.15.</t>
  </si>
  <si>
    <t>1137013341</t>
  </si>
  <si>
    <t>725119215.S</t>
  </si>
  <si>
    <t>Montáž záchodovej misy volne stojacej s rovným odpadom</t>
  </si>
  <si>
    <t>-1787516841</t>
  </si>
  <si>
    <t>725119307.S</t>
  </si>
  <si>
    <t>Montáž záchodovej misy kombinovanej s rovným odpadom</t>
  </si>
  <si>
    <t>1236422862</t>
  </si>
  <si>
    <t>725129210.S</t>
  </si>
  <si>
    <t>Montáž pisoáru keramického s automatickým splachovaním</t>
  </si>
  <si>
    <t>-1578827140</t>
  </si>
  <si>
    <t>PONUKA.17</t>
  </si>
  <si>
    <t>1172117832</t>
  </si>
  <si>
    <t>PONUKA.18</t>
  </si>
  <si>
    <t>-1863096117</t>
  </si>
  <si>
    <t>PONUKA.19</t>
  </si>
  <si>
    <t>2041583359</t>
  </si>
  <si>
    <t>725219201.S</t>
  </si>
  <si>
    <t>Montáž umývadla keramického na konzoly</t>
  </si>
  <si>
    <t>-860090847</t>
  </si>
  <si>
    <t>725219601.S</t>
  </si>
  <si>
    <t>Montáž polostĺpu, stĺpu</t>
  </si>
  <si>
    <t>-564529821</t>
  </si>
  <si>
    <t>PONUKA.20</t>
  </si>
  <si>
    <t>-2136332412</t>
  </si>
  <si>
    <t>725291112.S</t>
  </si>
  <si>
    <t>Montáž záchodového sedadla</t>
  </si>
  <si>
    <t>-1480878906</t>
  </si>
  <si>
    <t>PONUKA.16</t>
  </si>
  <si>
    <t>-2124519228</t>
  </si>
  <si>
    <t>725333360.S</t>
  </si>
  <si>
    <t>Montáž výlevky voľne stojacej</t>
  </si>
  <si>
    <t>-592358666</t>
  </si>
  <si>
    <t>PONUKA.21</t>
  </si>
  <si>
    <t>Rohový ventil (RV-15) 1/2"-3/8"</t>
  </si>
  <si>
    <t>314229058</t>
  </si>
  <si>
    <t>725819402.S</t>
  </si>
  <si>
    <t>Montáž ventilov nástenných</t>
  </si>
  <si>
    <t>-1735437110</t>
  </si>
  <si>
    <t>PONUKA.22</t>
  </si>
  <si>
    <t>-1744847030</t>
  </si>
  <si>
    <t>725829601.S</t>
  </si>
  <si>
    <t>Montáž batérie umývadlovej a drezovej stojankovej, pákovej alebo klasickej</t>
  </si>
  <si>
    <t>1577801918</t>
  </si>
  <si>
    <t>PONUKA.26</t>
  </si>
  <si>
    <t>140787649</t>
  </si>
  <si>
    <t>PONUKA.27</t>
  </si>
  <si>
    <t>1972940858</t>
  </si>
  <si>
    <t>PONUKA.28</t>
  </si>
  <si>
    <t>2097107210</t>
  </si>
  <si>
    <t>PONUKA.29</t>
  </si>
  <si>
    <t>381873053</t>
  </si>
  <si>
    <t>725829801.S</t>
  </si>
  <si>
    <t>Montáž batérie výlevkovej nástennej pákovej alebo klasickej</t>
  </si>
  <si>
    <t>1798337185</t>
  </si>
  <si>
    <t>PONUKA.23</t>
  </si>
  <si>
    <t>-2105585599</t>
  </si>
  <si>
    <t>PONUKA.24</t>
  </si>
  <si>
    <t>-1813167227</t>
  </si>
  <si>
    <t>PONUKA.25</t>
  </si>
  <si>
    <t>-1700903196</t>
  </si>
  <si>
    <t>725849201.S</t>
  </si>
  <si>
    <t>Montáž batérie sprchovej nástennej pákovej, klasickej</t>
  </si>
  <si>
    <t>900315194</t>
  </si>
  <si>
    <t>725849205.S</t>
  </si>
  <si>
    <t>Montáž držiaka sprchy s nastaviteľnou výškou</t>
  </si>
  <si>
    <t>866786769</t>
  </si>
  <si>
    <t>725849206.S</t>
  </si>
  <si>
    <t>Montáž držiaka sprchy s pevnou výškou</t>
  </si>
  <si>
    <t>663681017</t>
  </si>
  <si>
    <t>PONUKA.30</t>
  </si>
  <si>
    <t>Odpadový ventil HL 15</t>
  </si>
  <si>
    <t>786642579</t>
  </si>
  <si>
    <t>725859101.S</t>
  </si>
  <si>
    <t>Montáž ventilov odpadových pre zariaďovacie predmety</t>
  </si>
  <si>
    <t>-916191287</t>
  </si>
  <si>
    <t>PONUKA.31</t>
  </si>
  <si>
    <t>Zápachová uzávierka plastová pre umývadlo HL 132</t>
  </si>
  <si>
    <t>-532923825</t>
  </si>
  <si>
    <t>725869301.S</t>
  </si>
  <si>
    <t>Montáž zápachovej uzávierky umývadlovej</t>
  </si>
  <si>
    <t>977128960</t>
  </si>
  <si>
    <t>PONUKA.32</t>
  </si>
  <si>
    <t>Zápachová uzávierka podomietková pre umývadlo HL 134.0</t>
  </si>
  <si>
    <t>-174549683</t>
  </si>
  <si>
    <t>PONUKA.33</t>
  </si>
  <si>
    <t>Pripojovacia súprava z chrómovanej mosadzi HL134.1C</t>
  </si>
  <si>
    <t>-1971420930</t>
  </si>
  <si>
    <t>725869302.S</t>
  </si>
  <si>
    <t>Montáž podomietkovej zápachovej uzávierky umývadlovej</t>
  </si>
  <si>
    <t>-1164117716</t>
  </si>
  <si>
    <t>PONUKA.34</t>
  </si>
  <si>
    <t>Zápachová uzávierka plastová pre drez HL 100G</t>
  </si>
  <si>
    <t>-884776378</t>
  </si>
  <si>
    <t>725869311.S</t>
  </si>
  <si>
    <t>Montáž zápachových uzávierok drezových pre jeden drez</t>
  </si>
  <si>
    <t>1138926663</t>
  </si>
  <si>
    <t>725869371.S</t>
  </si>
  <si>
    <t>Montáž zápachových uzávierok pisoárových</t>
  </si>
  <si>
    <t>-151067989</t>
  </si>
  <si>
    <t>PONUKA.35</t>
  </si>
  <si>
    <t>Podomietkový zápachový uzáver pre odvod kondenzátu HL 138</t>
  </si>
  <si>
    <t>2102798188</t>
  </si>
  <si>
    <t>725869380.S</t>
  </si>
  <si>
    <t>Montáž zápachových uzávierok ostatných typov</t>
  </si>
  <si>
    <t>556124881</t>
  </si>
  <si>
    <t>PONUKA.36</t>
  </si>
  <si>
    <t>Pružná krycia ružica pre WC HL 7EL</t>
  </si>
  <si>
    <t>2009985889</t>
  </si>
  <si>
    <t>PONUKA.37</t>
  </si>
  <si>
    <t>Tvarovka pre pripojenie WC HL 202G</t>
  </si>
  <si>
    <t>-1985610880</t>
  </si>
  <si>
    <t>PONUKA.38</t>
  </si>
  <si>
    <t>Dvierka krycie  15/30 cm</t>
  </si>
  <si>
    <t>-155415327</t>
  </si>
  <si>
    <t>PONUKA.39</t>
  </si>
  <si>
    <t>Montáž dvierok</t>
  </si>
  <si>
    <t>2057863596</t>
  </si>
  <si>
    <t>Presun hmôt pre zariaďovacie predmety v objektoch výšky</t>
  </si>
  <si>
    <t>38834692</t>
  </si>
  <si>
    <t>998725294.S</t>
  </si>
  <si>
    <t>Príplatok za zväčšený presun nad vymedzenú najväčšiu dopravnú vzdialenosť</t>
  </si>
  <si>
    <t>-90270098</t>
  </si>
  <si>
    <t>D6</t>
  </si>
  <si>
    <t>V. C 721 B01 DEMONTÁŽ VNÚTORNEJ KANALIZÁCIE</t>
  </si>
  <si>
    <t>721140802.S</t>
  </si>
  <si>
    <t>Demontáž potrubia z liatinových rúr do DN 100</t>
  </si>
  <si>
    <t>28828265</t>
  </si>
  <si>
    <t>721140806.S</t>
  </si>
  <si>
    <t>Demontáž potrubia z liatinových rúr do DN 200</t>
  </si>
  <si>
    <t>-1514866680</t>
  </si>
  <si>
    <t>721171803.S</t>
  </si>
  <si>
    <t>Demontáž potrubia z PVC rúr odpadového alebo pripojovacieho do DN 75</t>
  </si>
  <si>
    <t>1308631681</t>
  </si>
  <si>
    <t>721210812.S</t>
  </si>
  <si>
    <t>Demontáž vpustu podlahového</t>
  </si>
  <si>
    <t>1862716875</t>
  </si>
  <si>
    <t>721290821.S</t>
  </si>
  <si>
    <t>Vnútrostaveniskové premiestnenie vybúraných hmôt kanalizácie vodorovne do 100 m z budov s výškou do 6m</t>
  </si>
  <si>
    <t>1270532128</t>
  </si>
  <si>
    <t>D7</t>
  </si>
  <si>
    <t>VI. C 721 B02 DEMONTÁŽ VNÚTORNÉHO VODOVODU</t>
  </si>
  <si>
    <t>722130801.S</t>
  </si>
  <si>
    <t>Demontáž potrubia z oceľových rúrok závitových do DN 25</t>
  </si>
  <si>
    <t>-183402726</t>
  </si>
  <si>
    <t>722130802.S</t>
  </si>
  <si>
    <t>Demontáž potrubia z oceľových rúrok závitových do DN 40</t>
  </si>
  <si>
    <t>1031367464</t>
  </si>
  <si>
    <t>722290821.S</t>
  </si>
  <si>
    <t>Vnútrostav. premiestnenie vybúraných hmôt vnútorný vodovod vodorovne do 100 m z budov vys. do 6 m</t>
  </si>
  <si>
    <t>951010100</t>
  </si>
  <si>
    <t>D8</t>
  </si>
  <si>
    <t>VII. C 721 B05 DEMONTÁŽ ZARIAĎOVACÍCH PREDMETOV</t>
  </si>
  <si>
    <t>725110811.S</t>
  </si>
  <si>
    <t>Demontáž záchoda splachovacieho s nádržou</t>
  </si>
  <si>
    <t>súb</t>
  </si>
  <si>
    <t>-1760308252</t>
  </si>
  <si>
    <t>725122813.S</t>
  </si>
  <si>
    <t>Demontáž pisoára</t>
  </si>
  <si>
    <t>1483405833</t>
  </si>
  <si>
    <t>725210821.S</t>
  </si>
  <si>
    <t>Demontáž umývadiel</t>
  </si>
  <si>
    <t>-1145616092</t>
  </si>
  <si>
    <t>725590811.S</t>
  </si>
  <si>
    <t>Vnútrostaveniskové premiestnenie vybúraných hmôt zariaďovacích predmetov vodorovne do 100 m z budov s výškou</t>
  </si>
  <si>
    <t>852610671</t>
  </si>
  <si>
    <t>725810811.S</t>
  </si>
  <si>
    <t>Demontáž výtokového ventilu nástenného</t>
  </si>
  <si>
    <t>-1959458825</t>
  </si>
  <si>
    <t>725820810.S</t>
  </si>
  <si>
    <t>Demontáž batérie drezovej, umývadlovej nástennej</t>
  </si>
  <si>
    <t>-728684750</t>
  </si>
  <si>
    <t>725840870.S</t>
  </si>
  <si>
    <t>Demontáž batérie vaňovej, sprchovej nástennej</t>
  </si>
  <si>
    <t>-381887042</t>
  </si>
  <si>
    <t>725840873.S</t>
  </si>
  <si>
    <t>Demontáž príslušenstva pre sprchové batérie</t>
  </si>
  <si>
    <t>881631663</t>
  </si>
  <si>
    <t>725860820.S</t>
  </si>
  <si>
    <t>Demontáž jednoduchej zápachovej uzávierky pre zariaďovacie predmety, umývadlá, drezy, práčky, pisoár</t>
  </si>
  <si>
    <t>-1562574383</t>
  </si>
  <si>
    <t>D9</t>
  </si>
  <si>
    <t>VIII. C 721 C01 OPRAVY VNÚTORNEJ KANALIZÁCIE</t>
  </si>
  <si>
    <t>721140915.S</t>
  </si>
  <si>
    <t>Prepojenie doterajšieho potrubia liatinového DN 100</t>
  </si>
  <si>
    <t>-119849902</t>
  </si>
  <si>
    <t>721140916.S</t>
  </si>
  <si>
    <t>Prepojenie doterajšieho potrubia liatinového DN 125</t>
  </si>
  <si>
    <t>-1855539720</t>
  </si>
  <si>
    <t>721140917.S</t>
  </si>
  <si>
    <t>Prepojenie doterajšieho potrubia liatinového DN 150</t>
  </si>
  <si>
    <t>1527845150</t>
  </si>
  <si>
    <t>721170963.S</t>
  </si>
  <si>
    <t>Prepojenie doterajšieho potrubia novodurového D 75</t>
  </si>
  <si>
    <t>586143653</t>
  </si>
  <si>
    <t>D10</t>
  </si>
  <si>
    <t>IX. C 721 C02 OPRAVY VNÚTORNÉHO VODOVODU</t>
  </si>
  <si>
    <t>722130913.S</t>
  </si>
  <si>
    <t>Prerezanie oceľovej rúrky závitovej do DN 25</t>
  </si>
  <si>
    <t>470796119</t>
  </si>
  <si>
    <t>722130916.S</t>
  </si>
  <si>
    <t>Prerezanie oceľovej rúrky závitovej do DN 50</t>
  </si>
  <si>
    <t>508691217</t>
  </si>
  <si>
    <t>722131913.S</t>
  </si>
  <si>
    <t>Vsadenie odbočky do potrubia závitového DN 25</t>
  </si>
  <si>
    <t>-746123066</t>
  </si>
  <si>
    <t>722131931.S</t>
  </si>
  <si>
    <t>Prepojenie doterajšieho potrubia závitového DN 15</t>
  </si>
  <si>
    <t>4742493</t>
  </si>
  <si>
    <t>722131932.S</t>
  </si>
  <si>
    <t>Prepojenie doterajšieho potrubia závitového DN 20</t>
  </si>
  <si>
    <t>2085850978</t>
  </si>
  <si>
    <t>722131933.S</t>
  </si>
  <si>
    <t>Prepojenie doterajšieho potrubia závitového DN 25</t>
  </si>
  <si>
    <t>1830987362</t>
  </si>
  <si>
    <t>722131934.S</t>
  </si>
  <si>
    <t>Prepojenie doterajšieho potrubia závitového DN 32</t>
  </si>
  <si>
    <t>1746880431</t>
  </si>
  <si>
    <t>001.3 - 3. časť ELI</t>
  </si>
  <si>
    <t xml:space="preserve">21-M - Elektromontáže   </t>
  </si>
  <si>
    <t xml:space="preserve">HSV - Práce a dodávky HSV   </t>
  </si>
  <si>
    <t xml:space="preserve">    9 - Ostatné konštrukcie a práce-búranie   </t>
  </si>
  <si>
    <t xml:space="preserve">OST - Ostatné   </t>
  </si>
  <si>
    <t>21-M</t>
  </si>
  <si>
    <t xml:space="preserve">Elektromontáže   </t>
  </si>
  <si>
    <t>210100001</t>
  </si>
  <si>
    <t>Ukončenie vodičov v rozvádzači HR vrátane zapojenia a vodičovej koncovky do 2.5 mm2</t>
  </si>
  <si>
    <t>210100001.1</t>
  </si>
  <si>
    <t>Ukončenie vodičov v rozvádzači R laboratorium vrátane zapojenia a vodičovej koncovky do 2.5 mm2</t>
  </si>
  <si>
    <t>210100001.2</t>
  </si>
  <si>
    <t>Ukončenie vodičov v rozvádzači R fotoatelier vrátane zapojenia a vodičovej koncovky do 2.5 mm2</t>
  </si>
  <si>
    <t>210100002</t>
  </si>
  <si>
    <t>Ukončenie vodičov v rozvádzači HR vrátane zapojenia a vodičovej koncovky do 6 mm2</t>
  </si>
  <si>
    <t>210100002.1</t>
  </si>
  <si>
    <t>Ukončenie vodičov v rozvádzači R laboratorium vrátane zapojenia a vodičovej koncovky do 6 mm2</t>
  </si>
  <si>
    <t>210100002.2</t>
  </si>
  <si>
    <t>Ukončenie vodičov v rozvádzači R fotoatelier vrátane zapojenia a vodičovej koncovky do 6 mm2</t>
  </si>
  <si>
    <t>210100003</t>
  </si>
  <si>
    <t>Ukončenie vodičov v rozvádzači HR vrátane zapojenia a vodičovej koncovky do 10 mm2</t>
  </si>
  <si>
    <t>210100003.1</t>
  </si>
  <si>
    <t>Ukončenie vodičov v rozvádzači R laboratorium vrátane zapojenia a vodičovej koncovky do 10 mm2</t>
  </si>
  <si>
    <t>210100003.2</t>
  </si>
  <si>
    <t>Ukončenie vodičov v rozvádzači R fotoatelier vrátane zapojenia a vodičovej koncovky do 10 mm2</t>
  </si>
  <si>
    <t>210100005</t>
  </si>
  <si>
    <t>Ukončenie vodičov v rozvádzači HR vrátane zapojenia a vodičovej koncovky do 25 mm2</t>
  </si>
  <si>
    <t>210100005.1</t>
  </si>
  <si>
    <t>Ukončenie vodičov v rozvádzači R laboratorium vrátane zapojenia a vodičovej koncovky do 25 mm2</t>
  </si>
  <si>
    <t>210100005.2</t>
  </si>
  <si>
    <t>Ukončenie vodičov v rozvádzači R fotoatelier vrátane zapojenia a vodičovej koncovky do 25 mm2</t>
  </si>
  <si>
    <t>210100006</t>
  </si>
  <si>
    <t>Ukončenie vodičov v rozvádzači HR vrátane zapojenia a vodičovej koncovky do 35 mm2</t>
  </si>
  <si>
    <t>210110041</t>
  </si>
  <si>
    <t>Spínače polozapustené a zapustené vrátane zapojenia jednopólový - radenie 1</t>
  </si>
  <si>
    <t>3450201270</t>
  </si>
  <si>
    <t>256</t>
  </si>
  <si>
    <t>210110043</t>
  </si>
  <si>
    <t>Spínač polozapustený a zapustený vrátane zapojenia sériový prep.stried. - radenie 5 A</t>
  </si>
  <si>
    <t>3450202940</t>
  </si>
  <si>
    <t>210110045</t>
  </si>
  <si>
    <t>Spínač polozapustený a zapustený vrátane zapojenia stried.prep.- radenie 6</t>
  </si>
  <si>
    <t>3450201521</t>
  </si>
  <si>
    <t>210110046</t>
  </si>
  <si>
    <t>Spínač polozapustený a zapustený vrátane zapojenia krížový prep.- radenie 7</t>
  </si>
  <si>
    <t>3450201620</t>
  </si>
  <si>
    <t>210110046.1</t>
  </si>
  <si>
    <t>Spínač prisadený vrátane zapojenia prep.- radenie 6+6   IP44</t>
  </si>
  <si>
    <t>3450201620.1</t>
  </si>
  <si>
    <t>Prepínač r.6+6, IP44 prisadený</t>
  </si>
  <si>
    <t>210110046.2</t>
  </si>
  <si>
    <t>xRámček vypínače 1x-34ks, 2x-2ks, 3x-1ks</t>
  </si>
  <si>
    <t>3450201620.2</t>
  </si>
  <si>
    <t>xRámček vypínače 1x-34ks, 2x-4ks, 3x-1ks</t>
  </si>
  <si>
    <t>210110046.3</t>
  </si>
  <si>
    <t>xRámček zásuvky 1x-7ks, 2x-14ks, 3x-6ks, 5x-62ks</t>
  </si>
  <si>
    <t>3450201620.3</t>
  </si>
  <si>
    <t>210111012.S</t>
  </si>
  <si>
    <t>Domová zásuvka polozapustená alebo zapustená, 2P+T/16A/250V zapojenie</t>
  </si>
  <si>
    <t>3450201620.4</t>
  </si>
  <si>
    <t>Domová zásuvka polozapustená alebo zapustená,2P+T/16A/250V</t>
  </si>
  <si>
    <t>210111012.S.2</t>
  </si>
  <si>
    <t>Domová zásuvka prisadená, 2P+T/16A/250V IP44 zapojenie</t>
  </si>
  <si>
    <t>3450201620.6</t>
  </si>
  <si>
    <t>Domová zásuvka prisadená, 2P+T/16A/250V IP44</t>
  </si>
  <si>
    <t>210193072</t>
  </si>
  <si>
    <t>Domova rozvodnica HR 144 M pre zapustenú montáž</t>
  </si>
  <si>
    <t>384290000400</t>
  </si>
  <si>
    <t>Domová rozvodnica HR s elektrovýzbrojou podľa schémy HR</t>
  </si>
  <si>
    <t>kpls.</t>
  </si>
  <si>
    <t>210193072.1</t>
  </si>
  <si>
    <t>Domova rozvodnica R laboratorium 48 M pre prisadenú / zapustenú montáž</t>
  </si>
  <si>
    <t>384290000400.1</t>
  </si>
  <si>
    <t>Domová rozvodnica R laboratorium s elektrovýzbrojou podľa schémy R laboratorium</t>
  </si>
  <si>
    <t>210193072.2</t>
  </si>
  <si>
    <t>Domova rozvodnica R fotoatelier 48 M pre prisadenú / zapustenú montáž</t>
  </si>
  <si>
    <t>384290000400.2</t>
  </si>
  <si>
    <t>Domová rozvodnica R fotoatelier s elektrovýzbrojou podľa schémy R fotoatelier</t>
  </si>
  <si>
    <t>210800146</t>
  </si>
  <si>
    <t>Kábel medený uložený pevne CYKY 450/750 V 3x1,5</t>
  </si>
  <si>
    <t>KPE000000110</t>
  </si>
  <si>
    <t>Kábel pevný CYKY-J 3x1,5 pvc čierny</t>
  </si>
  <si>
    <t>P</t>
  </si>
  <si>
    <t>Poznámka k položke:_x000D_
Poznámka k položke: Konštrukcia kábla - medené jadro, PVC izolácia, výplňový obal, PVC plásť.</t>
  </si>
  <si>
    <t>210800146.S</t>
  </si>
  <si>
    <t>KPE000000104</t>
  </si>
  <si>
    <t>Kábel pevný CYKY-O 3x1,5 pvc čierny</t>
  </si>
  <si>
    <t>210800147</t>
  </si>
  <si>
    <t>Kábel medený uložený pevne CYKY 450/750 V 3x2,5</t>
  </si>
  <si>
    <t>KPE000000108</t>
  </si>
  <si>
    <t>Kábel pevný CYKY-J 3x2,5 pvc čierny</t>
  </si>
  <si>
    <t>210800147.1</t>
  </si>
  <si>
    <t>Kábel medený uložený pevne CYKY 450/750 V 3x4</t>
  </si>
  <si>
    <t>KPE000000108.1</t>
  </si>
  <si>
    <t>Kábel pevný CYKY-J 3x4 pvc čierny</t>
  </si>
  <si>
    <t>210800147.2</t>
  </si>
  <si>
    <t>Kábel medený uložený pevne CYKY 450/750 V 3x10</t>
  </si>
  <si>
    <t>KPE000000108.2</t>
  </si>
  <si>
    <t>Kábel pevný CYKY-J 3x10 pvc čierny</t>
  </si>
  <si>
    <t>210800160</t>
  </si>
  <si>
    <t>Kábel medený uložený pevne CYKY 450/750 V 5x2,5</t>
  </si>
  <si>
    <t>KPE000000103</t>
  </si>
  <si>
    <t>Kábel pevný CYKY-J 5x2,5 pvc čierny</t>
  </si>
  <si>
    <t>210800160.2</t>
  </si>
  <si>
    <t>Kábel medený uložený pevne CYKY 450/750 V 5x6</t>
  </si>
  <si>
    <t>KPE000000131.1</t>
  </si>
  <si>
    <t>Kábel pevný CYKY-J 5x6 pvc čierny</t>
  </si>
  <si>
    <t>210800160.3</t>
  </si>
  <si>
    <t>Kábel medený uložený pevne CYKY 450/750 V 5x10</t>
  </si>
  <si>
    <t>KPE000000105</t>
  </si>
  <si>
    <t>Kábel pevný CYKY-J 5x10 pvc čierny</t>
  </si>
  <si>
    <t>210800160.4</t>
  </si>
  <si>
    <t>Kábel medený uložený pevne CYKY 450/750 V 5x35</t>
  </si>
  <si>
    <t>KPE000000105.1</t>
  </si>
  <si>
    <t>Kábel pevný CYKY-J 5x35 pvc čierny</t>
  </si>
  <si>
    <t>210800160v</t>
  </si>
  <si>
    <t>Kábel medený uložený pevne B2ca bezhalogenový, oranžový 1-CXKH-R-J</t>
  </si>
  <si>
    <t>3410350099v</t>
  </si>
  <si>
    <t>341035009v</t>
  </si>
  <si>
    <t>CYA 6 zž  medený STN</t>
  </si>
  <si>
    <t>220260022</t>
  </si>
  <si>
    <t>Škatuľa KP 68 pod omietku, vrátane vysekania lôžka,zhotovenie otvorov,bez svoriek a zapojenia vodičov</t>
  </si>
  <si>
    <t>3410300439</t>
  </si>
  <si>
    <t>Krabica univerzálna  šedá  KPR 68 KA</t>
  </si>
  <si>
    <t>220260025v</t>
  </si>
  <si>
    <t>341035009v.1</t>
  </si>
  <si>
    <t>CYA 25 zž medený STN</t>
  </si>
  <si>
    <t>220260025v.1</t>
  </si>
  <si>
    <t>3410300451</t>
  </si>
  <si>
    <t>Krabica EPP (HUS)</t>
  </si>
  <si>
    <t>220300921</t>
  </si>
  <si>
    <t>Svorkovnice do krabíc, montáž svorkovnice,zapojenie vodičov na svorky, označenie vodiča</t>
  </si>
  <si>
    <t>3450644899</t>
  </si>
  <si>
    <t>MD</t>
  </si>
  <si>
    <t>Mimostavenisková doprava   3%</t>
  </si>
  <si>
    <t>MV</t>
  </si>
  <si>
    <t>Murárske výpomoci   1%</t>
  </si>
  <si>
    <t>PD</t>
  </si>
  <si>
    <t>Presun dodávok   1%</t>
  </si>
  <si>
    <t>PM</t>
  </si>
  <si>
    <t>Podružný materiál   5%</t>
  </si>
  <si>
    <t>Pol1</t>
  </si>
  <si>
    <t>Montáž svietidla</t>
  </si>
  <si>
    <t>5257204SMR SEN</t>
  </si>
  <si>
    <t>F0430-04146R9016L108</t>
  </si>
  <si>
    <t>9173015</t>
  </si>
  <si>
    <t>Milimetrický lankový záves 1,5m</t>
  </si>
  <si>
    <t>9587701</t>
  </si>
  <si>
    <t>Stropná ružiča hranatá biela</t>
  </si>
  <si>
    <t>9588000</t>
  </si>
  <si>
    <t>9603100</t>
  </si>
  <si>
    <t>Stropný úchyt</t>
  </si>
  <si>
    <t>156</t>
  </si>
  <si>
    <t>158</t>
  </si>
  <si>
    <t>FLT120991</t>
  </si>
  <si>
    <t>160</t>
  </si>
  <si>
    <t>162</t>
  </si>
  <si>
    <t>F0430- 04146R9016L16</t>
  </si>
  <si>
    <t>164</t>
  </si>
  <si>
    <t>166</t>
  </si>
  <si>
    <t>168</t>
  </si>
  <si>
    <t>170</t>
  </si>
  <si>
    <t>172</t>
  </si>
  <si>
    <t>174</t>
  </si>
  <si>
    <t>2815060</t>
  </si>
  <si>
    <t>176</t>
  </si>
  <si>
    <t>178</t>
  </si>
  <si>
    <t>2812060</t>
  </si>
  <si>
    <t>180</t>
  </si>
  <si>
    <t>182</t>
  </si>
  <si>
    <t>F0430- 04146R9016L21</t>
  </si>
  <si>
    <t>184</t>
  </si>
  <si>
    <t>186</t>
  </si>
  <si>
    <t>188</t>
  </si>
  <si>
    <t>190</t>
  </si>
  <si>
    <t>192</t>
  </si>
  <si>
    <t>194</t>
  </si>
  <si>
    <t>3372201</t>
  </si>
  <si>
    <t>196</t>
  </si>
  <si>
    <t>9952209RAL9016 P</t>
  </si>
  <si>
    <t>Montážny rám na prisadenie</t>
  </si>
  <si>
    <t>198</t>
  </si>
  <si>
    <t>200</t>
  </si>
  <si>
    <t>24249200RAL900 6</t>
  </si>
  <si>
    <t>202</t>
  </si>
  <si>
    <t>204</t>
  </si>
  <si>
    <t>CG2123739</t>
  </si>
  <si>
    <t>206</t>
  </si>
  <si>
    <t>208</t>
  </si>
  <si>
    <t>4,05808E12</t>
  </si>
  <si>
    <t>210</t>
  </si>
  <si>
    <t>212</t>
  </si>
  <si>
    <t>Pol2</t>
  </si>
  <si>
    <t>214</t>
  </si>
  <si>
    <t>Pol3</t>
  </si>
  <si>
    <t>PIKTOGRAM 150x300 (159,5x310,5)</t>
  </si>
  <si>
    <t>216</t>
  </si>
  <si>
    <t>PPV</t>
  </si>
  <si>
    <t>Podiel pridružených výkonov   3%</t>
  </si>
  <si>
    <t>218</t>
  </si>
  <si>
    <t xml:space="preserve">Práce a dodávky HSV   </t>
  </si>
  <si>
    <t xml:space="preserve">Ostatné konštrukcie a práce-búranie   </t>
  </si>
  <si>
    <t>612403399</t>
  </si>
  <si>
    <t>220</t>
  </si>
  <si>
    <t>971038141</t>
  </si>
  <si>
    <t>Vybúranie otvoru v murive z tvárnic veľ. profilu do 60 mm hr.do 300 mm,  -0,00100t</t>
  </si>
  <si>
    <t>222</t>
  </si>
  <si>
    <t>971038591</t>
  </si>
  <si>
    <t>Vybúranie otvorov v murive z tvárnic veľ. plochy do 1 m2 hr.nad 150 mm,  -1,50000t</t>
  </si>
  <si>
    <t>224</t>
  </si>
  <si>
    <t>974049121</t>
  </si>
  <si>
    <t>Vysekanie rýh v betónových stenách do hĺbky 30 mm a š. do 30 mm,  -0,00200t</t>
  </si>
  <si>
    <t>226</t>
  </si>
  <si>
    <t>974049122</t>
  </si>
  <si>
    <t>Vysekanie rýh v betónových stenách do hĺbky 30 mm a š. do 70 mm,  -0,00500t</t>
  </si>
  <si>
    <t>228</t>
  </si>
  <si>
    <t>999001001</t>
  </si>
  <si>
    <t>Vyznačenie káblovej trasy a rozmeriavanie prístrojov</t>
  </si>
  <si>
    <t>kpl.</t>
  </si>
  <si>
    <t>230</t>
  </si>
  <si>
    <t>OST</t>
  </si>
  <si>
    <t xml:space="preserve">Ostatné   </t>
  </si>
  <si>
    <t>HZS001112</t>
  </si>
  <si>
    <t>262144</t>
  </si>
  <si>
    <t>232</t>
  </si>
  <si>
    <t>HZS001113</t>
  </si>
  <si>
    <t>Príprava a odborné preskúšanie</t>
  </si>
  <si>
    <t>234</t>
  </si>
  <si>
    <t>HZS001114</t>
  </si>
  <si>
    <t>Ostatné elektroinštalačné práce</t>
  </si>
  <si>
    <t>hod.</t>
  </si>
  <si>
    <t>236</t>
  </si>
  <si>
    <t>HZS001115</t>
  </si>
  <si>
    <t>OPaOS VTZ E (revízia) a vypracovanie správy</t>
  </si>
  <si>
    <t>eur.</t>
  </si>
  <si>
    <t>238</t>
  </si>
  <si>
    <t>001.4 - 4. časť VZT</t>
  </si>
  <si>
    <t xml:space="preserve">    D1 - Zar.č. 1 –vetranie a chladenie laboratória</t>
  </si>
  <si>
    <t xml:space="preserve">    D2 - Zar.č. 2 –vetranie a chladenie fotoateliéru</t>
  </si>
  <si>
    <t xml:space="preserve">    D3 - Zar.č. 3 –chladenie zasadacej miestnosti</t>
  </si>
  <si>
    <t xml:space="preserve">    D4 - Zar.č. 4 –odvetranie sociálnych zariadení a skladu</t>
  </si>
  <si>
    <t>D1</t>
  </si>
  <si>
    <t>1.1</t>
  </si>
  <si>
    <t>1.2</t>
  </si>
  <si>
    <t>Vonkajšia kondenzačná jednotka</t>
  </si>
  <si>
    <t>1.2.1</t>
  </si>
  <si>
    <t>1.3</t>
  </si>
  <si>
    <t>1.4</t>
  </si>
  <si>
    <t>Vnútorná kazetová jednotka vrátane dekoračného panela</t>
  </si>
  <si>
    <t>1.4.1</t>
  </si>
  <si>
    <t>Cu potrubie 12/6 vrátane izolácie a elektro prepojenia</t>
  </si>
  <si>
    <t>bm</t>
  </si>
  <si>
    <t>1.4.2</t>
  </si>
  <si>
    <t>Konzola pod vonkajšiu kondenzačnú jednotku</t>
  </si>
  <si>
    <t>1.5</t>
  </si>
  <si>
    <t>Protidažďová žalúzia pozinkovaná so sitom proti hmyzu PZZN-500x400-S</t>
  </si>
  <si>
    <t>1.6</t>
  </si>
  <si>
    <t>Tlmič hluku s potrubím (hr. vložiek 100mm)  THP-500x400/100</t>
  </si>
  <si>
    <t>1.7</t>
  </si>
  <si>
    <t>1.8</t>
  </si>
  <si>
    <t>Prívodný stropný difúzor s HEPA filtrom  CFC-A-H-557x557x80-200-D-SW</t>
  </si>
  <si>
    <t>1.8.1</t>
  </si>
  <si>
    <t>VVKR-CFC-A-557x557-SW - príslušenstvo</t>
  </si>
  <si>
    <t>1.8.2</t>
  </si>
  <si>
    <t>CFC-HF-14-557x557x80 - príslušenstvo</t>
  </si>
  <si>
    <t>1.8.3</t>
  </si>
  <si>
    <t>APT600-CFC-A-557x557-SW - príslušenstvo</t>
  </si>
  <si>
    <t>1.9</t>
  </si>
  <si>
    <t>1.9.1</t>
  </si>
  <si>
    <t>VZT kruhové SPIRO potrubie do priemeru Ø315mm vrátane 40% tvaroviek</t>
  </si>
  <si>
    <t>1.9.2</t>
  </si>
  <si>
    <t>VZT 4-hranné potrubie z pozinkovaného plechu do obvodu 1400mm vrátane 40% tvaroviek</t>
  </si>
  <si>
    <t>1.9.3</t>
  </si>
  <si>
    <t>VZT 4-hranné potrubie z pozinkovaného plechu do obvodu 1000mm vrátane 40% tvaroviek</t>
  </si>
  <si>
    <t>1.9.4</t>
  </si>
  <si>
    <t>1.9.5</t>
  </si>
  <si>
    <t>1.9.6</t>
  </si>
  <si>
    <t>2.1</t>
  </si>
  <si>
    <t>2.2</t>
  </si>
  <si>
    <t>2.3</t>
  </si>
  <si>
    <t>2.3.1</t>
  </si>
  <si>
    <t>2.3.2</t>
  </si>
  <si>
    <t>2.4</t>
  </si>
  <si>
    <t>Protidažďová žalúzia IGC-315</t>
  </si>
  <si>
    <t>2.5</t>
  </si>
  <si>
    <t>Tlmič hluku THR-200/1000</t>
  </si>
  <si>
    <t>2.6</t>
  </si>
  <si>
    <t>Prívodný stropný difúzor s HEPA filtrom   CFC-A-H-557x557x80-200-D-SW</t>
  </si>
  <si>
    <t>2.6.1</t>
  </si>
  <si>
    <t>2.6.2</t>
  </si>
  <si>
    <t>2.6.3</t>
  </si>
  <si>
    <t>2.7</t>
  </si>
  <si>
    <t>2.8.1</t>
  </si>
  <si>
    <t>VZT kruhové SPIRO potrubie do priemeru Ø315mm vrátane 20% tvaroviek</t>
  </si>
  <si>
    <t>2.8.2</t>
  </si>
  <si>
    <t>VZT kruhové SPIRO potrubie do priemeru Ø200mm vrátane 20% tvaroviek</t>
  </si>
  <si>
    <t>2.9.1</t>
  </si>
  <si>
    <t>2.9.2</t>
  </si>
  <si>
    <t>3.1</t>
  </si>
  <si>
    <t>3.2</t>
  </si>
  <si>
    <t>Vnútorná nástenná jednotka</t>
  </si>
  <si>
    <t>3.2.1</t>
  </si>
  <si>
    <t>3.2.2</t>
  </si>
  <si>
    <t>4.1</t>
  </si>
  <si>
    <t>4.1.1</t>
  </si>
  <si>
    <t>Spätná klapka RSK 125 - príslušenstvo</t>
  </si>
  <si>
    <t>4.1.2</t>
  </si>
  <si>
    <t>Časový dobeh - príslušenstvo</t>
  </si>
  <si>
    <t>4.2</t>
  </si>
  <si>
    <t>Radiálny odsávací ventilátor do stropu s časovým dobehom</t>
  </si>
  <si>
    <t>4.3</t>
  </si>
  <si>
    <t>Pretlaková výfuková žalúzia PER 200</t>
  </si>
  <si>
    <t>4.4</t>
  </si>
  <si>
    <t>Pretlaková výfuková žalúzia PER 100</t>
  </si>
  <si>
    <t>4.5</t>
  </si>
  <si>
    <t>Tlmič hluku do potrubia  THR 125/500</t>
  </si>
  <si>
    <t>4.6</t>
  </si>
  <si>
    <t>Odvodný tanierový ventil  DSV 125</t>
  </si>
  <si>
    <t>4.7</t>
  </si>
  <si>
    <t>Dverná mriežka NOVA-D-325x125</t>
  </si>
  <si>
    <t>4.7.1</t>
  </si>
  <si>
    <t>VZT kruhové SPIRO potrubie do priemeru Ø200mm vrátane 30% tvaroviek</t>
  </si>
  <si>
    <t>4.7.2</t>
  </si>
  <si>
    <t>VZT kruhové SPIRO potrubie do priemeru Ø125mm vrátane 30% tvaroviek</t>
  </si>
  <si>
    <t>4.7.3</t>
  </si>
  <si>
    <t>VZT kruhové SPIRO potrubie do priemeru Ø100mm vrátane 30% tvaroviek</t>
  </si>
  <si>
    <t>4.8</t>
  </si>
  <si>
    <t>4.8.1</t>
  </si>
  <si>
    <t>5.1</t>
  </si>
  <si>
    <t>6.1</t>
  </si>
  <si>
    <t>Montážny materiál</t>
  </si>
  <si>
    <t>kpl</t>
  </si>
  <si>
    <t>6.2</t>
  </si>
  <si>
    <t>Doprava</t>
  </si>
  <si>
    <t>002 - SO 02 - Garáž</t>
  </si>
  <si>
    <t>002.1 - 1. časť ASR + ST</t>
  </si>
  <si>
    <t xml:space="preserve">    5 - Komunikácie</t>
  </si>
  <si>
    <t xml:space="preserve">    711 - Izolácie proti vode a vlhkosti</t>
  </si>
  <si>
    <t xml:space="preserve">    777 - Podlahy syntetické</t>
  </si>
  <si>
    <t>M - Práce a dodávky M</t>
  </si>
  <si>
    <t xml:space="preserve">    25-M - Povrchová úprava strojov a zariadení</t>
  </si>
  <si>
    <t xml:space="preserve">    43-M - Montáž oceľových konštrukcií</t>
  </si>
  <si>
    <t>121101111.S</t>
  </si>
  <si>
    <t>Odstránenie ornice s vodor. premiestn. na hromady, so zložením na vzdialenosť do 100 m a do 100m3</t>
  </si>
  <si>
    <t>-983383854</t>
  </si>
  <si>
    <t>-630727228</t>
  </si>
  <si>
    <t>-419207137</t>
  </si>
  <si>
    <t>131201101.S</t>
  </si>
  <si>
    <t>Výkop nezapaženej jamy v hornine 3, do 100 m3</t>
  </si>
  <si>
    <t>1354206903</t>
  </si>
  <si>
    <t>131201109.S</t>
  </si>
  <si>
    <t>Hĺbenie nezapažených jám a zárezov. Príplatok za lepivosť horniny 3</t>
  </si>
  <si>
    <t>-222240754</t>
  </si>
  <si>
    <t>162501102.S</t>
  </si>
  <si>
    <t>Vodorovné premiestnenie výkopku po spevnenej ceste z horniny tr.1-4, do 100 m3 na vzdialenosť do 3000 m</t>
  </si>
  <si>
    <t>2010975437</t>
  </si>
  <si>
    <t>162501105.S</t>
  </si>
  <si>
    <t>Vodorovné premiestnenie výkopku po spevnenej ceste z horniny tr.1-4, do 100 m3, príplatok k cene za každých ďalšich a začatých 1000 m</t>
  </si>
  <si>
    <t>1735964243</t>
  </si>
  <si>
    <t>167101101.S</t>
  </si>
  <si>
    <t>Nakladanie neuľahnutého výkopku z hornín tr.1-4 do 100 m3</t>
  </si>
  <si>
    <t>-418385258</t>
  </si>
  <si>
    <t>171201201.S</t>
  </si>
  <si>
    <t xml:space="preserve">Uloženie sypaniny na skládky do 100 m3 </t>
  </si>
  <si>
    <t>1001458894</t>
  </si>
  <si>
    <t>171209002.S</t>
  </si>
  <si>
    <t>Poplatok za skládku - zemina a kamenivo (17 05) ostatné</t>
  </si>
  <si>
    <t>-174552783</t>
  </si>
  <si>
    <t>2036628708</t>
  </si>
  <si>
    <t>174101001.S</t>
  </si>
  <si>
    <t>Zásyp sypaninou so zhutnením jám, šachiet, rýh, zárezov alebo okolo objektov do 100 m3 (zemina z výkopov)</t>
  </si>
  <si>
    <t>-1814638895</t>
  </si>
  <si>
    <t>175101101.S</t>
  </si>
  <si>
    <t>Obsyp potrubia sypaninou z vhodných hornín 1 až 4 bez prehodenia sypaniny</t>
  </si>
  <si>
    <t>346639010</t>
  </si>
  <si>
    <t>583310000600.S</t>
  </si>
  <si>
    <t>Kamenivo ťažené drobné frakcia 0-4 mm</t>
  </si>
  <si>
    <t>2119562997</t>
  </si>
  <si>
    <t>180405111.S</t>
  </si>
  <si>
    <t>Založenie trávnika vo vegetačných prefabrikátoch s doplnením ornice (jestvujúcej) vo vrstve do 70 mm, s usadením vodou a s prípadným naložením, odvozom odpadu do 20 km a so zložením, výsevom semena v rovine alebo na svahu do 1:5</t>
  </si>
  <si>
    <t>-63618105</t>
  </si>
  <si>
    <t>005720001300.S</t>
  </si>
  <si>
    <t>Osivá tráv - trávové semeno</t>
  </si>
  <si>
    <t>26340803</t>
  </si>
  <si>
    <t>211971121.S</t>
  </si>
  <si>
    <t>Zhotov. oplášt. výplne z geotext. v ryhe alebo v záreze pri rozvinutej šírke oplášt. od 0 do 2, 5 m</t>
  </si>
  <si>
    <t>-1755163909</t>
  </si>
  <si>
    <t>693110004500.S</t>
  </si>
  <si>
    <t>Geotextília polypropylénová netkaná 300 g/m2</t>
  </si>
  <si>
    <t>-608283867</t>
  </si>
  <si>
    <t>215901101.S</t>
  </si>
  <si>
    <t>Zhutnenie podložia z rastlej horniny 1 až 4 pod násypy, z hornina súdržných do 92 % PS a nesúdržných</t>
  </si>
  <si>
    <t>916421778</t>
  </si>
  <si>
    <t>271533001.1</t>
  </si>
  <si>
    <t>Násyp pod základové konštrukcie so zhutnením z  kameniva hrubého drveného fr.0-64 mm</t>
  </si>
  <si>
    <t>-1883070596</t>
  </si>
  <si>
    <t>271563001.1</t>
  </si>
  <si>
    <t>Násyp pod základové konštrukcie so zhutnením z kameniva drobného ťaženého 0-8 mm</t>
  </si>
  <si>
    <t>15516724</t>
  </si>
  <si>
    <t>271573001.S</t>
  </si>
  <si>
    <t>Násyp pod základové konštrukcie so zhutnením zo štrkopiesku fr.0-32 mm</t>
  </si>
  <si>
    <t>-248463004</t>
  </si>
  <si>
    <t>273321411.S</t>
  </si>
  <si>
    <t>Betón základových dosiek, železový (bez výstuže), tr. C 25/30</t>
  </si>
  <si>
    <t>2116629644</t>
  </si>
  <si>
    <t>273351215.S</t>
  </si>
  <si>
    <t>Debnenie stien základových dosiek, zhotovenie-dielce</t>
  </si>
  <si>
    <t>-981466797</t>
  </si>
  <si>
    <t>273351216.S</t>
  </si>
  <si>
    <t>Debnenie stien základových dosiek, odstránenie-dielce</t>
  </si>
  <si>
    <t>-1190932272</t>
  </si>
  <si>
    <t>273362442.S</t>
  </si>
  <si>
    <t>Výstuž základových dosiek zo zvár. sietí KARI, priemer drôtu 8/8 mm, veľkosť oka 150x150 mm</t>
  </si>
  <si>
    <t>-1347656151</t>
  </si>
  <si>
    <t>274271041.S</t>
  </si>
  <si>
    <t>Murivo základových pásov (m3) z betónových debniacich tvárnic s betónovou výplňou C 16/20 hrúbky 300 mm</t>
  </si>
  <si>
    <t>2100144586</t>
  </si>
  <si>
    <t>274313611.S</t>
  </si>
  <si>
    <t>Betón základových pásov, prostý tr. C 16/20</t>
  </si>
  <si>
    <t>474270488</t>
  </si>
  <si>
    <t>274321411.S</t>
  </si>
  <si>
    <t>Betón základových pásov, železový (bez výstuže), tr. C 25/30</t>
  </si>
  <si>
    <t>1692699900</t>
  </si>
  <si>
    <t>274351215.S</t>
  </si>
  <si>
    <t>Debnenie stien základových pásov, zhotovenie-dielce</t>
  </si>
  <si>
    <t>-1204096800</t>
  </si>
  <si>
    <t>274351216.S</t>
  </si>
  <si>
    <t>Debnenie stien základových pásov, odstránenie-dielce</t>
  </si>
  <si>
    <t>-154567947</t>
  </si>
  <si>
    <t>274361825.S</t>
  </si>
  <si>
    <t>Výstuž pre murivo základových pásov z betónových debniacich tvárnic s betónovou výplňou z ocele B500 (10505)</t>
  </si>
  <si>
    <t>499257872</t>
  </si>
  <si>
    <t>275321411.S</t>
  </si>
  <si>
    <t>Betón základových pätiek, železový (bez výstuže), tr. C 25/30</t>
  </si>
  <si>
    <t>118595500</t>
  </si>
  <si>
    <t>275362021.S</t>
  </si>
  <si>
    <t>Výstuž základových pätiek zo zvár. sietí KARI</t>
  </si>
  <si>
    <t>351605383</t>
  </si>
  <si>
    <t>289971211.S</t>
  </si>
  <si>
    <t>Zhotovenie vrstvy z geotextílie na upravenom povrchu sklon do 1 : 5 , šírky od 0 do 3 m</t>
  </si>
  <si>
    <t>-1969161787</t>
  </si>
  <si>
    <t>693110002900.S</t>
  </si>
  <si>
    <t>Geotextília polypropylénová netkaná 250 g/m2</t>
  </si>
  <si>
    <t>-774275492</t>
  </si>
  <si>
    <t>317165301</t>
  </si>
  <si>
    <t>Nenosný preklad (napr.YTONG al.ekvivalent) šírky 100 mm, výšky 249 mm, dĺžky 1250 mm</t>
  </si>
  <si>
    <t>-1980656368</t>
  </si>
  <si>
    <t>342272102</t>
  </si>
  <si>
    <t>Priečky z tvárnic (napr.YTONG al.ekvivalent) hr. 100 mm P2-500 hladkých, na MVC a maltu (100x249x599)</t>
  </si>
  <si>
    <t>1531243740</t>
  </si>
  <si>
    <t>453589687</t>
  </si>
  <si>
    <t>378452111.S</t>
  </si>
  <si>
    <t>Ochranná vrstva z cementovej malty, hr.do 4cm, na izoláciu, bez vložky zo zváranej siete poter - pod prvý rad tehál</t>
  </si>
  <si>
    <t>-572212910</t>
  </si>
  <si>
    <t>451572111.S</t>
  </si>
  <si>
    <t>Lôžko pod potrubie, stoky a drobné objekty, v otvorenom výkope z kameniva drobného ťaženého 0-4 mm</t>
  </si>
  <si>
    <t>-1453058609</t>
  </si>
  <si>
    <t>Komunikácie</t>
  </si>
  <si>
    <t>564231111.1</t>
  </si>
  <si>
    <t>Okapový chodník - dunajský štrk hr. 100 mm</t>
  </si>
  <si>
    <t>1987952295</t>
  </si>
  <si>
    <t>564271111.S</t>
  </si>
  <si>
    <t>Podklad alebo podsyp zo štrkopiesku fr.0-64mm s rozprestretím, vlhčením a zhutnením, po zhutnení hr. 250 mm</t>
  </si>
  <si>
    <t>-1600714409</t>
  </si>
  <si>
    <t>564801112.S</t>
  </si>
  <si>
    <t>Podklad zo štrkodrviny fr.0/4mm s rozprestretím a zhutnením, po zhutnení hr. 40 mm</t>
  </si>
  <si>
    <t>-1613464467</t>
  </si>
  <si>
    <t>564861111.1</t>
  </si>
  <si>
    <t>Podklad zo štrkodrviny fr.0/32mm s rozprestretím a zhutnením, po zhutnení hr. 200 mm</t>
  </si>
  <si>
    <t>-420572458</t>
  </si>
  <si>
    <t>564861111.2</t>
  </si>
  <si>
    <t>Podklad zo štrkodrviny fr.0/63mm s rozprestretím a zhutnením, po zhutnení hr. 200 mm</t>
  </si>
  <si>
    <t>1789626882</t>
  </si>
  <si>
    <t>564871111.1</t>
  </si>
  <si>
    <t>Podklad zo štrkodrviny fr.0/63mm s rozprestretím a zhutnením, po zhutnení hr. 300 mm /budovať v prípade nedostatočnej únosnosti!!!)</t>
  </si>
  <si>
    <t>1137143191</t>
  </si>
  <si>
    <t>596912213.S</t>
  </si>
  <si>
    <t>Kladenie dlažby z betónových vegetačných tvárnic s vyplnením škár a s lôžkom z kameniva ťaženého hr. do 40 mm hr. 80 mm, veľ. do 0,25 m2/ks, plochy od 100 do 300 m2</t>
  </si>
  <si>
    <t>-1657893024</t>
  </si>
  <si>
    <t>592460020100.S</t>
  </si>
  <si>
    <t>Dlažba betónová zatrávňovacia, rozmer 400x400x80 mm, prírodná</t>
  </si>
  <si>
    <t>-1118501696</t>
  </si>
  <si>
    <t>1964691945</t>
  </si>
  <si>
    <t>-1026138217</t>
  </si>
  <si>
    <t>2096086349</t>
  </si>
  <si>
    <t>625250542.S</t>
  </si>
  <si>
    <t>Kontaktný zatepľovací systém soklovej alebo vodou namáhanej časti hr. 40 mm, skrutkovacie kotvy</t>
  </si>
  <si>
    <t>-1972590271</t>
  </si>
  <si>
    <t>642942111.S</t>
  </si>
  <si>
    <t>Osadenie oceľovej dverovej zárubne alebo rámu, plochy otvoru do 2,5 m2</t>
  </si>
  <si>
    <t>1497431623</t>
  </si>
  <si>
    <t>553310007800.S</t>
  </si>
  <si>
    <t>Zárubňa oceľová oblá šxvxhr 900x1970x100 mm P     "3/P"</t>
  </si>
  <si>
    <t>1779654672</t>
  </si>
  <si>
    <t>Zárubňa oceľová CgU šxvxhr 700x1970x100 mm P     "4/L"</t>
  </si>
  <si>
    <t>-227840932</t>
  </si>
  <si>
    <t>553310007200.S</t>
  </si>
  <si>
    <t>Zárubňa oceľová oblá šxvxhr 600x1970x100 mm P     "5/P"</t>
  </si>
  <si>
    <t>83245370</t>
  </si>
  <si>
    <t>916362112.S</t>
  </si>
  <si>
    <t>Osadenie cestného obrubníka betónového stojatého do lôžka z betónu prostého tr. C 16/20 s bočnou oporou</t>
  </si>
  <si>
    <t>1754956117</t>
  </si>
  <si>
    <t>592170002100.S</t>
  </si>
  <si>
    <t xml:space="preserve">Obrubník cestný, lxšxv 1000x100x200 mm, prírodný </t>
  </si>
  <si>
    <t>1890467115</t>
  </si>
  <si>
    <t>916561112.S</t>
  </si>
  <si>
    <t>Osadenie záhonového alebo parkového obrubníka betón., do lôžka z bet. pros. tr. C 16/20 s bočnou oporou</t>
  </si>
  <si>
    <t>-89508114</t>
  </si>
  <si>
    <t>592170001800.S</t>
  </si>
  <si>
    <t>Obrubník parkový, lxšxv 1000x50x200 mm, prírodný</t>
  </si>
  <si>
    <t>-306153733</t>
  </si>
  <si>
    <t>941955001.S</t>
  </si>
  <si>
    <t>Lešenie ľahké pracovné pomocné, s výškou lešeňovej podlahy do 1,20 m</t>
  </si>
  <si>
    <t>234864049</t>
  </si>
  <si>
    <t>941955004.S</t>
  </si>
  <si>
    <t>Lešenie ľahké pracovné pomocné s výškou lešeňovej podlahy nad 2,50 do 3,5 m</t>
  </si>
  <si>
    <t>-1609072547</t>
  </si>
  <si>
    <t>952901221.S</t>
  </si>
  <si>
    <t>Vyčistenie budov priemyselných objektov akejkoľvek výšky</t>
  </si>
  <si>
    <t>-1274129144</t>
  </si>
  <si>
    <t>998011001.S</t>
  </si>
  <si>
    <t>Presun hmôt pre budovy (801, 803, 812), zvislá konštr. z tehál, tvárnic, z kovu výšky do 6 m</t>
  </si>
  <si>
    <t>1213356706</t>
  </si>
  <si>
    <t>711</t>
  </si>
  <si>
    <t>Izolácie proti vode a vlhkosti</t>
  </si>
  <si>
    <t>711132107.S</t>
  </si>
  <si>
    <t>Zhotovenie izolácie proti zemnej vlhkosti nopovou fóloiu položenou voľne na ploche zvislej</t>
  </si>
  <si>
    <t>-1702059154</t>
  </si>
  <si>
    <t>283230002700.S</t>
  </si>
  <si>
    <t>Nopová HDPE fólia hrúbky 0,5 mm, výška nopu 8 mm, proti zemnej vlhkosti s radónovou ochranou, pre spodnú stavbu</t>
  </si>
  <si>
    <t>1658919281</t>
  </si>
  <si>
    <t>711471053.S</t>
  </si>
  <si>
    <t>Zhotovenie  izolácie proti tlakovej vode termoplastami vodorovne fóliou z ľahčeného polyetylénu položenou voľne</t>
  </si>
  <si>
    <t>1687950492</t>
  </si>
  <si>
    <t>283230007150.S</t>
  </si>
  <si>
    <t>Parozábrana PE fólia hr.0,15mm</t>
  </si>
  <si>
    <t>1778531640</t>
  </si>
  <si>
    <t>711472053.S</t>
  </si>
  <si>
    <t>Zhotovenie  izolácie proti tlakovej vode termoplastami zvisle fóliou z ľahčeného polyetylénu položenou voľne</t>
  </si>
  <si>
    <t>-234456146</t>
  </si>
  <si>
    <t>-1952698161</t>
  </si>
  <si>
    <t>711491171.S</t>
  </si>
  <si>
    <t>Zhotovenie podkladnej vrstvy izolácie z textílie na ploche vodorovnej, pre izolácie proti zemnej vlhkosti, podpovrchovej a tlakovej vode</t>
  </si>
  <si>
    <t>-1082427049</t>
  </si>
  <si>
    <t>1248499926</t>
  </si>
  <si>
    <t>711491271.S</t>
  </si>
  <si>
    <t>Zhotovenie podkladnej vrstvy izolácie z textílie na ploche zvislej, pre izolácie proti zemnej vlhkosti, podpovrchovej a tlakovej vode</t>
  </si>
  <si>
    <t>-725550213</t>
  </si>
  <si>
    <t>-1003534750</t>
  </si>
  <si>
    <t>711491275.S</t>
  </si>
  <si>
    <t>Pripevnenie izolácie na plochy zvislé kotviacimi páskami</t>
  </si>
  <si>
    <t>-1282131411</t>
  </si>
  <si>
    <t>553430004500.1</t>
  </si>
  <si>
    <t xml:space="preserve">Lišta stenová z poplastovaného plechu  r.š.60mm - prekrytie vytiahnutia izolácie na stenu     </t>
  </si>
  <si>
    <t>-1367509739</t>
  </si>
  <si>
    <t>998711201.S</t>
  </si>
  <si>
    <t>Presun hmôt pre izoláciu proti vode v objektoch výšky do 6 m</t>
  </si>
  <si>
    <t>2092472355</t>
  </si>
  <si>
    <t>763120010.S</t>
  </si>
  <si>
    <t>Sadrokartónová inštalačná predstena pre sanitárne zariadenia, kca CD+UD, jednoducho opláštená doskou impregnovanou H2 12,5 mm</t>
  </si>
  <si>
    <t>-1095053329</t>
  </si>
  <si>
    <t>763138212.S</t>
  </si>
  <si>
    <t>Podhľad SDK závesný na jednoúrovňovej oceľovej podkonštrukcií CD+UD, doska impregnovaná H2 12.5 mm</t>
  </si>
  <si>
    <t>-1925565868</t>
  </si>
  <si>
    <t>-283062264</t>
  </si>
  <si>
    <t>764323420.1</t>
  </si>
  <si>
    <t>Oplechovanie z pozinkovaného farbeného PZf plechu, odkvapov r.š. 200 mm     "K7"</t>
  </si>
  <si>
    <t>407097649</t>
  </si>
  <si>
    <t>764352423.S</t>
  </si>
  <si>
    <t>Žľaby z pozinkovaného farbeného PZf plechu hr. 0,6 mm, vrátane hákov, čiel, rohov a dilatácií pododkvapové polkruhové r.š. 250 mm     "K1, K2"</t>
  </si>
  <si>
    <t>469673864</t>
  </si>
  <si>
    <t>764359412.S</t>
  </si>
  <si>
    <t>Kotlík kónický z pozinkovaného farbeného PZf plechu, pre rúry s priemerom od 100 do 125 mm     "K3"</t>
  </si>
  <si>
    <t>216350020</t>
  </si>
  <si>
    <t>764410440.1</t>
  </si>
  <si>
    <t>Oplechovanie parapetov z pozinkovaného farbeného PZf plechu, vrátane rohov r.š. 230 mm     "K8, K9"</t>
  </si>
  <si>
    <t>83947656</t>
  </si>
  <si>
    <t>764421410.1</t>
  </si>
  <si>
    <t>Oplechovanie - odkvapnicový profil pre nadpražie okien a dverí na fasáde z pozinkovaného farbeného PZf plechu, r.š. 110 mm     "K10"</t>
  </si>
  <si>
    <t>-1043304507</t>
  </si>
  <si>
    <t>764421410.2</t>
  </si>
  <si>
    <t>Oplechovanie - profil v tvare U pre nadpražie okien a dverí na fasáde z pozinkovaného farbeného PZf plechu, r.š. 110 mm     "K10"</t>
  </si>
  <si>
    <t>-500749761</t>
  </si>
  <si>
    <t>764421410.3</t>
  </si>
  <si>
    <t>Oplechovanie - vnútorné oplechovanie dverí po obvode otvoru z pozinkovaného farbeného PZf plechu, r.š. 70 mm     "K11"</t>
  </si>
  <si>
    <t>1295903278</t>
  </si>
  <si>
    <t>764421410.S</t>
  </si>
  <si>
    <t>Oplechovanie - fasádneho panela na soklovom múriku v interiéri z pozinkovaného farbeného PZf plechu, r.š. 100 mm     "K17"</t>
  </si>
  <si>
    <t>579816591</t>
  </si>
  <si>
    <t>764421420.5</t>
  </si>
  <si>
    <t>Oplechovanie - vonkajšie oplechovanie okien a dverí v mieste ostenia z pozinkovaného farbeného PZf plechu, r.š. 130 mm     "K13"</t>
  </si>
  <si>
    <t>-853137910</t>
  </si>
  <si>
    <t>764421420.6</t>
  </si>
  <si>
    <t>Oplechovanie - vnútorného rohu pri vodorovnom styku panelov z pozinkovaného farbeného PZf plechu, r.š. 140 mm     "K14"</t>
  </si>
  <si>
    <t>328447607</t>
  </si>
  <si>
    <t>764421430.4</t>
  </si>
  <si>
    <t>Oplechovanie - pomocný U profil pre kotvenie okien a dverí pozinkovaného farbeného PZf plechu, r.š. 170 mm     "K12"</t>
  </si>
  <si>
    <t>-931109559</t>
  </si>
  <si>
    <t>764421440.8</t>
  </si>
  <si>
    <t>Oplechovanie - fasádneho panela pri sokli z pozinkovaného farbeného PZf plechu, r.š. 220 mm     "K16"</t>
  </si>
  <si>
    <t>-228215897</t>
  </si>
  <si>
    <t>764421450.7</t>
  </si>
  <si>
    <t>Oplechovanie - vonkajšieho rohu na fasáde z pozinkovaného farbeného PZf plechu, r.š. 320 mm     "K15"</t>
  </si>
  <si>
    <t>1151054815</t>
  </si>
  <si>
    <t>764454453.S</t>
  </si>
  <si>
    <t>Zvodové rúry z pozinkovaného farbeného PZf plechu hr. 0,6 mm, vrátane lemov so zaústením, manžiet, kolien, vpustov vody a prechodových kusov, kruhové, s priemerom 100 mm     "K4, K5, K6"</t>
  </si>
  <si>
    <t>1988175972</t>
  </si>
  <si>
    <t>998764201.S</t>
  </si>
  <si>
    <t>Presun hmôt pre konštrukcie klampiarske v objektoch výšky do 6 m</t>
  </si>
  <si>
    <t>638980281</t>
  </si>
  <si>
    <t>766621081.S</t>
  </si>
  <si>
    <t>Montáž okna plastového na PUR penu</t>
  </si>
  <si>
    <t>-1986003299</t>
  </si>
  <si>
    <t>611410007000.1</t>
  </si>
  <si>
    <t>Plastové okno jednokrídlové S, šxv 1000x1000 mm, izolačné trojsklo, 5 komorový profil, RAL 9006    "O7"</t>
  </si>
  <si>
    <t>432116963</t>
  </si>
  <si>
    <t>611410007300.2</t>
  </si>
  <si>
    <t>Plastové okno jednokrídlové S, šxv 1500x1000 mm, izolačné trojsklo, 5 komorový profil, RAL 9006     "O6"</t>
  </si>
  <si>
    <t>-297932191</t>
  </si>
  <si>
    <t>-963400287</t>
  </si>
  <si>
    <t>-1629530246</t>
  </si>
  <si>
    <t>611610000800.S</t>
  </si>
  <si>
    <t>Dvere vnútorné jednokrídlové, šírka 600-900 mm, výplň papierová voština, povrch CPL laminát, mechanicky odolné plné, biele     "3/P, 4/L, 5/P"</t>
  </si>
  <si>
    <t>1440605981</t>
  </si>
  <si>
    <t>766694141.S</t>
  </si>
  <si>
    <t>Montáž parapetnej dosky plastovej šírky do 300 mm, dĺžky do 1000 mm</t>
  </si>
  <si>
    <t>534990532</t>
  </si>
  <si>
    <t>766694142.S</t>
  </si>
  <si>
    <t>Montáž parapetnej dosky plastovej šírky do 300 mm, dĺžky 1000-1600 mm</t>
  </si>
  <si>
    <t>-1568413924</t>
  </si>
  <si>
    <t>611560000100.S</t>
  </si>
  <si>
    <t>Parapetná doska plastová, šírka 150 mm, komôrková vnútorná</t>
  </si>
  <si>
    <t>1018441328</t>
  </si>
  <si>
    <t>611560000800.S</t>
  </si>
  <si>
    <t>Plastové krytky k vnútorným parapetom plastovým, pár, vo farbe biela, mramor, zlatý dub, buk, mahagón, orech</t>
  </si>
  <si>
    <t>157171540</t>
  </si>
  <si>
    <t>-1461792137</t>
  </si>
  <si>
    <t>Prah dubový, dĺžka 610 mm, šírka 100 mm</t>
  </si>
  <si>
    <t>1550822196</t>
  </si>
  <si>
    <t>Prah dubový, dĺžka 710 mm, šírka 100 mm</t>
  </si>
  <si>
    <t>380301210</t>
  </si>
  <si>
    <t>Prah dubový, dĺžka 910 mm, šírka 100 mm</t>
  </si>
  <si>
    <t>-1896675592</t>
  </si>
  <si>
    <t>1317054878</t>
  </si>
  <si>
    <t>767330308.1</t>
  </si>
  <si>
    <t>Montáž oblej alebo plochej striešky do steny nad vchodové dvere z komorového polykarbonátu resp. akrylátu nad 2700 mm</t>
  </si>
  <si>
    <t>-2039572791</t>
  </si>
  <si>
    <t>553580017306.1</t>
  </si>
  <si>
    <t>1952663011</t>
  </si>
  <si>
    <t>553580017306.2</t>
  </si>
  <si>
    <t>-230704851</t>
  </si>
  <si>
    <t>767397103.S</t>
  </si>
  <si>
    <t>Montáž strešných sendvičových panelov na OK, hrúbky nad 120 mm</t>
  </si>
  <si>
    <t>-1618306254</t>
  </si>
  <si>
    <t>553260001900.1</t>
  </si>
  <si>
    <t>Panel sendvičový s PIR jadrom strešný oceľový plášť š. 1000 mm hr. jadra 150 mm</t>
  </si>
  <si>
    <t>1516025607</t>
  </si>
  <si>
    <t>767411101.S</t>
  </si>
  <si>
    <t>Montáž opláštenia sendvičovými stenovými panelmi s viditeľným spojom na OK, hrúbky do 100 mm</t>
  </si>
  <si>
    <t>366610394</t>
  </si>
  <si>
    <t>553250002500.1</t>
  </si>
  <si>
    <t>Panel sendvičový z tvrdej polyuretánovej peny PIR stenový štandardný oceľový plášť š. 1100 mm hr. jadra 100 mm (čistá plocha bez otvorov)</t>
  </si>
  <si>
    <t>1673055481</t>
  </si>
  <si>
    <t>767658345.S</t>
  </si>
  <si>
    <t>Montáž sekcionálnej brány pozink farebný plochy nad 9 do 13 m2</t>
  </si>
  <si>
    <t>-1271061212</t>
  </si>
  <si>
    <t>553410061530.2</t>
  </si>
  <si>
    <t>2024343232</t>
  </si>
  <si>
    <t>767658357.S</t>
  </si>
  <si>
    <t>Montáž sekcionálnej brány s integrovanými dverami pozink farebný plochy nad 13 m2</t>
  </si>
  <si>
    <t>335397288</t>
  </si>
  <si>
    <t>553410061705.1</t>
  </si>
  <si>
    <t>1022950358</t>
  </si>
  <si>
    <t>-1323817056</t>
  </si>
  <si>
    <t>Okenná sieť proti hmyzu pevná s vnútorným lemom na rám okna, reverzibilná z interiéru     "O6,O7"</t>
  </si>
  <si>
    <t>-2064917349</t>
  </si>
  <si>
    <t xml:space="preserve">Montáž mreží pevných + chemické kotvenie </t>
  </si>
  <si>
    <t>-697405275</t>
  </si>
  <si>
    <t>553000006</t>
  </si>
  <si>
    <t>Atypická OK - oceľová mreža na okno, šxv 1500x920mm, kotvenie do ostenia,  vr. výroby, kotvenia a povrch.úpravy RAL 7043      "O6"</t>
  </si>
  <si>
    <t>-1673523101</t>
  </si>
  <si>
    <t>553000007</t>
  </si>
  <si>
    <t>Atypická OK - oceľová mreža na okno, šxv 1000x920mm, kotvenie do ostenia,  vr. výroby, kotvenia a povrch.úpravy RAL 7043      "O7"</t>
  </si>
  <si>
    <t>-1028889310</t>
  </si>
  <si>
    <t>1416709791</t>
  </si>
  <si>
    <t>577668655</t>
  </si>
  <si>
    <t>2019262834</t>
  </si>
  <si>
    <t>-789407568</t>
  </si>
  <si>
    <t>777</t>
  </si>
  <si>
    <t>Podlahy syntetické</t>
  </si>
  <si>
    <t>777610035.S</t>
  </si>
  <si>
    <t>Epoxidový náter s hladkým povrchom, penetrácia, 2x náter</t>
  </si>
  <si>
    <t>1457682015</t>
  </si>
  <si>
    <t>998777201.S</t>
  </si>
  <si>
    <t>Presun hmôt pre podlahy syntetické v objektoch výšky do 6 m</t>
  </si>
  <si>
    <t>141532504</t>
  </si>
  <si>
    <t>-1721526579</t>
  </si>
  <si>
    <t>-1370169442</t>
  </si>
  <si>
    <t>1819896969</t>
  </si>
  <si>
    <t>783152312.S</t>
  </si>
  <si>
    <t>Nátery oceľ.konštr. epoxidové dvojnás. so základným náterom reakt. far.</t>
  </si>
  <si>
    <t>-458895083</t>
  </si>
  <si>
    <t>-101498743</t>
  </si>
  <si>
    <t>-129573628</t>
  </si>
  <si>
    <t>-1050489983</t>
  </si>
  <si>
    <t>783894612.S</t>
  </si>
  <si>
    <t>Náter farbami akrylátovými ekologickými riediteľnými vodou, biely náter sadrokartónových stropov 2x</t>
  </si>
  <si>
    <t>-785017352</t>
  </si>
  <si>
    <t>1629280880</t>
  </si>
  <si>
    <t>-552412741</t>
  </si>
  <si>
    <t>-646701638</t>
  </si>
  <si>
    <t>655353682</t>
  </si>
  <si>
    <t>784452271.S</t>
  </si>
  <si>
    <t>Maľby z maliarskych zmesí na vodnej báze, ručne nanášané dvojnásobné základné na podklad jemnozrnný výšky do 3,80 m</t>
  </si>
  <si>
    <t>-479343697</t>
  </si>
  <si>
    <t>Práce a dodávky M</t>
  </si>
  <si>
    <t>25-M</t>
  </si>
  <si>
    <t>Povrchová úprava strojov a zariadení</t>
  </si>
  <si>
    <t>250040423.S</t>
  </si>
  <si>
    <t>Otryskávanie kovovou drvinou tr.III. spotreba drviny 34,5 kg/m2, výška 5 - 10 m</t>
  </si>
  <si>
    <t>1323557827</t>
  </si>
  <si>
    <t>159310000200.S</t>
  </si>
  <si>
    <t>Drvina oceľová, zrnitosť 0,3 - 0,8 mm, ozn. G 40</t>
  </si>
  <si>
    <t>-2078318491</t>
  </si>
  <si>
    <t>Murárske výpomoci</t>
  </si>
  <si>
    <t>1726644497</t>
  </si>
  <si>
    <t>Podružný materiál</t>
  </si>
  <si>
    <t>-409196449</t>
  </si>
  <si>
    <t>Podiel pridružených výkonov</t>
  </si>
  <si>
    <t>-735762393</t>
  </si>
  <si>
    <t>43-M</t>
  </si>
  <si>
    <t>Montáž oceľových konštrukcií</t>
  </si>
  <si>
    <t>430861001.S</t>
  </si>
  <si>
    <t>Montáž rôznych dielov OK - prvá cenová krivka do 300 kg vrátane</t>
  </si>
  <si>
    <t>-1173444273</t>
  </si>
  <si>
    <t>553850000200.1</t>
  </si>
  <si>
    <t>Atypická OK - Prvky pre oceľovú nosnú konštrukciu  (stavebná oceľ S235JR), vr. výroby a spojov.prostriedkov</t>
  </si>
  <si>
    <t>1022375687</t>
  </si>
  <si>
    <t>-2116981289</t>
  </si>
  <si>
    <t>1708272508</t>
  </si>
  <si>
    <t>1716403555</t>
  </si>
  <si>
    <t>002.2 - 2. časť ZTI</t>
  </si>
  <si>
    <t>D2 - I. C 001 ZEMNÉ PRÁCE</t>
  </si>
  <si>
    <t>D3 - II. C 271 PODKLADNÉ KONŠTRUKCIE</t>
  </si>
  <si>
    <t>D4 - III. C 271 VONKAJŠIE POTRUBNÉ ROZVODY</t>
  </si>
  <si>
    <t>D5 - IV. C 271 PRESUN HMÔT</t>
  </si>
  <si>
    <t>D6 - V. C 713 A04 TEPELNÉ IZOLÁCIE</t>
  </si>
  <si>
    <t>D7 - VI. C 721 A01 VNÚTORNÁ KANALIZÁCIA</t>
  </si>
  <si>
    <t>D8 - VII. C 721 A02 VNÚTORNÝ VODOVOD</t>
  </si>
  <si>
    <t>D9 - VIII. C 721 A05 ZARIAĎOVACIE PREDMETY</t>
  </si>
  <si>
    <t>I. C 001 ZEMNÉ PRÁCE</t>
  </si>
  <si>
    <t>0101-132201201</t>
  </si>
  <si>
    <t>Hĺbenie rýh šírky nad 600 mm v hornine 3 do 100m3</t>
  </si>
  <si>
    <t>402396220</t>
  </si>
  <si>
    <t>0101-132201209</t>
  </si>
  <si>
    <t>Príplatok za lepivosť</t>
  </si>
  <si>
    <t>-1962556197</t>
  </si>
  <si>
    <t>0101-162301111</t>
  </si>
  <si>
    <t>Vodorovné premiestnenie výkopu na vzdialenosť do 500m</t>
  </si>
  <si>
    <t>-1183967277</t>
  </si>
  <si>
    <t>0101-171201201</t>
  </si>
  <si>
    <t>Uloženie sypaniny na skládku</t>
  </si>
  <si>
    <t>82448534</t>
  </si>
  <si>
    <t>0101-174101001</t>
  </si>
  <si>
    <t>Zásyp rýh sypaninou s uložením výkopku vo vrstvách a so zhutnením do 100m3</t>
  </si>
  <si>
    <t>981107743</t>
  </si>
  <si>
    <t>0101-175101102</t>
  </si>
  <si>
    <t>Obsyp potrubia sypaninou z vhodného materiálu s prehodením sypaniny</t>
  </si>
  <si>
    <t>262307790</t>
  </si>
  <si>
    <t>PONUKA</t>
  </si>
  <si>
    <t>Kamenivo ťažené drobné 0-4 C</t>
  </si>
  <si>
    <t>157193604</t>
  </si>
  <si>
    <t>II. C 271 PODKLADNÉ KONŠTRUKCIE</t>
  </si>
  <si>
    <t>0127-451573111</t>
  </si>
  <si>
    <t>Lôžko pod potrubie z piesku a štrkopiesku</t>
  </si>
  <si>
    <t>2077504309</t>
  </si>
  <si>
    <t>III. C 271 VONKAJŠIE POTRUBNÉ ROZVODY</t>
  </si>
  <si>
    <t>0311-871326026</t>
  </si>
  <si>
    <t>Montáž kanalizačného potrubia z PVC rúr plnostenných DN 150</t>
  </si>
  <si>
    <t>-1755280631</t>
  </si>
  <si>
    <t>PVC potrubie D 160x4,7</t>
  </si>
  <si>
    <t>-1167449765</t>
  </si>
  <si>
    <t>0311-877326004</t>
  </si>
  <si>
    <t>Montáž kanalizačných tvaroviek z PVC potrubia DN 150</t>
  </si>
  <si>
    <t>-1523111235</t>
  </si>
  <si>
    <t>PVC koleno KGB 150/45°</t>
  </si>
  <si>
    <t>-1180196529</t>
  </si>
  <si>
    <t>1583246548</t>
  </si>
  <si>
    <t>0311-892311000</t>
  </si>
  <si>
    <t>Skúška tesnosti kanalizácie DN 150</t>
  </si>
  <si>
    <t>2053861266</t>
  </si>
  <si>
    <t>Vyvŕtanie otvoru do betónovej šachty DN 150</t>
  </si>
  <si>
    <t>785527103</t>
  </si>
  <si>
    <t>IV. C 271 PRESUN HMÔT</t>
  </si>
  <si>
    <t>0127-998276101</t>
  </si>
  <si>
    <t>Presun hmôt pre rúrové vedenie z plastických hmôt</t>
  </si>
  <si>
    <t>302913278</t>
  </si>
  <si>
    <t>V. C 713 A04 TEPELNÉ IZOLÁCIE</t>
  </si>
  <si>
    <t>-1894182531</t>
  </si>
  <si>
    <t>1306467145</t>
  </si>
  <si>
    <t>701486911</t>
  </si>
  <si>
    <t>-200805299</t>
  </si>
  <si>
    <t>Presun hmôt pre izolácie tepelné v objektoch výšky 6m</t>
  </si>
  <si>
    <t>-209874273</t>
  </si>
  <si>
    <t>-526638047</t>
  </si>
  <si>
    <t>VI. C 721 A01 VNÚTORNÁ KANALIZÁCIA</t>
  </si>
  <si>
    <t>247590177</t>
  </si>
  <si>
    <t>10051384</t>
  </si>
  <si>
    <t>-2055996159</t>
  </si>
  <si>
    <t>-1629524959</t>
  </si>
  <si>
    <t>1143208761</t>
  </si>
  <si>
    <t>857193998</t>
  </si>
  <si>
    <t>1165256818</t>
  </si>
  <si>
    <t>328778357</t>
  </si>
  <si>
    <t>35933243</t>
  </si>
  <si>
    <t>-1677410922</t>
  </si>
  <si>
    <t>-186106052</t>
  </si>
  <si>
    <t>PONUKA.10</t>
  </si>
  <si>
    <t>1106854844</t>
  </si>
  <si>
    <t>2071289263</t>
  </si>
  <si>
    <t>PONUKA.11</t>
  </si>
  <si>
    <t>1277065248</t>
  </si>
  <si>
    <t>721242130.S</t>
  </si>
  <si>
    <t>Montáž lapača strešných splavenín plastového z PP s kĺbom</t>
  </si>
  <si>
    <t>-12934053</t>
  </si>
  <si>
    <t>-561376025</t>
  </si>
  <si>
    <t>721274111.S</t>
  </si>
  <si>
    <t>Montáž ventilačných hlavíc DN 70</t>
  </si>
  <si>
    <t>-913907928</t>
  </si>
  <si>
    <t>721290111.S</t>
  </si>
  <si>
    <t>Ostatné - skúška tesnosti kanalizácie v objektoch vodou do DN 125</t>
  </si>
  <si>
    <t>-492767988</t>
  </si>
  <si>
    <t>721290112.S</t>
  </si>
  <si>
    <t>Ostatné - skúška tesnosti kanalizácie v objektoch vodou do DN 200</t>
  </si>
  <si>
    <t>-1097550691</t>
  </si>
  <si>
    <t>Ostatné - skúška tesnosti kanalizácie v objektoch dymom do DN 300</t>
  </si>
  <si>
    <t>857763080</t>
  </si>
  <si>
    <t>Presun hmôt pre vnútornú kanalizáciu v objektoch výšky</t>
  </si>
  <si>
    <t>1947487543</t>
  </si>
  <si>
    <t>129892787</t>
  </si>
  <si>
    <t>VII. C 721 A02 VNÚTORNÝ VODOVOD</t>
  </si>
  <si>
    <t>341605629</t>
  </si>
  <si>
    <t>1449043440</t>
  </si>
  <si>
    <t>Potrubie z plastických hmôt z HDPE PE100 D 25x2,3</t>
  </si>
  <si>
    <t>1043619935</t>
  </si>
  <si>
    <t>Chránička ohybná dvojplášťová korugovaná D 40</t>
  </si>
  <si>
    <t>734963828</t>
  </si>
  <si>
    <t>-769098042</t>
  </si>
  <si>
    <t>1485633457</t>
  </si>
  <si>
    <t>-287690745</t>
  </si>
  <si>
    <t>869225470</t>
  </si>
  <si>
    <t>-273658482</t>
  </si>
  <si>
    <t>Poistný ventil so spätnou klapkou- PV SN 20</t>
  </si>
  <si>
    <t>-1875903946</t>
  </si>
  <si>
    <t>722221175.S</t>
  </si>
  <si>
    <t>Montáž poistného ventilu závitového pre vodu DN 20</t>
  </si>
  <si>
    <t>-2014465172</t>
  </si>
  <si>
    <t>-678240060</t>
  </si>
  <si>
    <t>-1573656013</t>
  </si>
  <si>
    <t>2081489732</t>
  </si>
  <si>
    <t>-1641050044</t>
  </si>
  <si>
    <t>PONUKA.1</t>
  </si>
  <si>
    <t>Montáž tvarovky pre vodovodné potrubie D 25</t>
  </si>
  <si>
    <t>2034588776</t>
  </si>
  <si>
    <t>-897288542</t>
  </si>
  <si>
    <t>VIII. C 721 A05 ZARIAĎOVACIE PREDMETY</t>
  </si>
  <si>
    <t>-1761973840</t>
  </si>
  <si>
    <t>-706107584</t>
  </si>
  <si>
    <t>725119308.S</t>
  </si>
  <si>
    <t>Montáž záchodovej misy kombinovanej so zvislým odpadom</t>
  </si>
  <si>
    <t>1085965768</t>
  </si>
  <si>
    <t>-974939766</t>
  </si>
  <si>
    <t>-1907484430</t>
  </si>
  <si>
    <t>-198269191</t>
  </si>
  <si>
    <t>1143223420</t>
  </si>
  <si>
    <t>-2060569234</t>
  </si>
  <si>
    <t>-1703470171</t>
  </si>
  <si>
    <t>725539101.S</t>
  </si>
  <si>
    <t>Montáž elektrického ohrievača závesného zvislého</t>
  </si>
  <si>
    <t>1490131744</t>
  </si>
  <si>
    <t>962342204</t>
  </si>
  <si>
    <t>-1412412558</t>
  </si>
  <si>
    <t>263407834</t>
  </si>
  <si>
    <t>-1918783065</t>
  </si>
  <si>
    <t>-988327912</t>
  </si>
  <si>
    <t>725839215.S</t>
  </si>
  <si>
    <t>Montáž batérie vaňovej nástennej</t>
  </si>
  <si>
    <t>201138190</t>
  </si>
  <si>
    <t>1436122977</t>
  </si>
  <si>
    <t>-133432392</t>
  </si>
  <si>
    <t>-170574004</t>
  </si>
  <si>
    <t>1299552105</t>
  </si>
  <si>
    <t>-125686066</t>
  </si>
  <si>
    <t>1822324743</t>
  </si>
  <si>
    <t>1253915764</t>
  </si>
  <si>
    <t>-401610838</t>
  </si>
  <si>
    <t xml:space="preserve">Montáž zápachovej uzávierky umývadlovej </t>
  </si>
  <si>
    <t>833251221</t>
  </si>
  <si>
    <t>1108848571</t>
  </si>
  <si>
    <t>503582305</t>
  </si>
  <si>
    <t>227026276</t>
  </si>
  <si>
    <t>-1762454517</t>
  </si>
  <si>
    <t>Dvierka krycie  20/20 cm</t>
  </si>
  <si>
    <t>-2137677416</t>
  </si>
  <si>
    <t>-756396944</t>
  </si>
  <si>
    <t>379278499</t>
  </si>
  <si>
    <t>PONUKA.2</t>
  </si>
  <si>
    <t>834118258</t>
  </si>
  <si>
    <t>002.3 - 3. časť ELI</t>
  </si>
  <si>
    <t>D1 - Elektromontáže - bleskozvod</t>
  </si>
  <si>
    <t xml:space="preserve">46-M - Zemné práce vykonávané pri externých montážnych prácach   </t>
  </si>
  <si>
    <t>210010002</t>
  </si>
  <si>
    <t>Rúrka ohybná elektroinštalačná, typ- 20 mm</t>
  </si>
  <si>
    <t>3450703900</t>
  </si>
  <si>
    <t>I-Rúrka FXP  20</t>
  </si>
  <si>
    <t>210010002.1</t>
  </si>
  <si>
    <t>Rúrka pevná elektroinštalačná, prisadená montáž, 320N  o20mm</t>
  </si>
  <si>
    <t>3450703901</t>
  </si>
  <si>
    <t>210010002.2</t>
  </si>
  <si>
    <t>Príchytka klip, CL20</t>
  </si>
  <si>
    <t>3450703900.1</t>
  </si>
  <si>
    <t>210010002.3</t>
  </si>
  <si>
    <t>3450703900.2</t>
  </si>
  <si>
    <t>Spínače prisadené vrátane zapojenia jednopólový - radenie 1</t>
  </si>
  <si>
    <t>Spínač r.1, IP44 prisadené</t>
  </si>
  <si>
    <t>210111112.</t>
  </si>
  <si>
    <t>Zásuvka nástenná 16A/400V/5P IP44</t>
  </si>
  <si>
    <t>3450201630</t>
  </si>
  <si>
    <t>Domova rozvodnica R garáž 48 M pre prisadenú montáž</t>
  </si>
  <si>
    <t>Domová rozvodnica R garáž s elektrovýzbrojou podľa schémy R garáž</t>
  </si>
  <si>
    <t>210800160.1</t>
  </si>
  <si>
    <t>KPE000000131</t>
  </si>
  <si>
    <t>354410004300</t>
  </si>
  <si>
    <t>Svorka FeZn skúšobná označenie SZ</t>
  </si>
  <si>
    <t>Pol4</t>
  </si>
  <si>
    <t>5139118 -  CSA594346</t>
  </si>
  <si>
    <t>5152108 -  CSA591782</t>
  </si>
  <si>
    <t>9173015.1</t>
  </si>
  <si>
    <t>Elektromontáže - bleskozvod</t>
  </si>
  <si>
    <t>210050822</t>
  </si>
  <si>
    <t>Výstražná tabuľka</t>
  </si>
  <si>
    <t>480699</t>
  </si>
  <si>
    <t>Vystražná tab.: "Počas búrky je zakázané zdržiavať sa v blízkosti zvodu do vzdialenosti 3m"</t>
  </si>
  <si>
    <t>210220001</t>
  </si>
  <si>
    <t>Uzemňovacie vedenie na povrchu FeZn</t>
  </si>
  <si>
    <t>3544224150</t>
  </si>
  <si>
    <t>Územňovací vodič ocelový žiarovo zinkovaný označenie O 10 1kg=1,6m</t>
  </si>
  <si>
    <t>210220003</t>
  </si>
  <si>
    <t>Skrytý zvod pri zatepľovacom systéme</t>
  </si>
  <si>
    <t>3451101900</t>
  </si>
  <si>
    <t>I-Príchytka S32 bledošedá</t>
  </si>
  <si>
    <t>210220020</t>
  </si>
  <si>
    <t>Uzemňovacie vedenie v zemi FeZn vrátane izolácie spojov</t>
  </si>
  <si>
    <t>3544223850</t>
  </si>
  <si>
    <t>Územňovacia pásovina   ocelová žiarovo zinkovaná  označenie   30 x 4 mm</t>
  </si>
  <si>
    <t>210220050</t>
  </si>
  <si>
    <t>Označenie zvodov číselnými štítkami</t>
  </si>
  <si>
    <t>3544247915</t>
  </si>
  <si>
    <t>210220099</t>
  </si>
  <si>
    <t>Ocharana proti korózii náterom</t>
  </si>
  <si>
    <t>2841288490</t>
  </si>
  <si>
    <t>Gumoasfalt</t>
  </si>
  <si>
    <t>210220101</t>
  </si>
  <si>
    <t>Podpery vedenia FeZn na plochú strechu PV15 UNI</t>
  </si>
  <si>
    <t>354410035100</t>
  </si>
  <si>
    <t>Podpera vedenia FeZn na ploché strechy označenie PV 15 UNI</t>
  </si>
  <si>
    <t>210220243</t>
  </si>
  <si>
    <t>Svorka FeZn spojovacia SS</t>
  </si>
  <si>
    <t>3544219500</t>
  </si>
  <si>
    <t>Svorka  spojovacia  ocelová žiarovo zinkovaná  označenie  SS s p. 2 skr</t>
  </si>
  <si>
    <t>210220246</t>
  </si>
  <si>
    <t>Svorka FeZn na odkvapový žľab SO</t>
  </si>
  <si>
    <t>3544219950</t>
  </si>
  <si>
    <t>Svorka  okapová  ocelová žiarovo zinkovaná  označenie  SO</t>
  </si>
  <si>
    <t>210220247</t>
  </si>
  <si>
    <t>Svorka FeZn skúšobná SZ</t>
  </si>
  <si>
    <t>210220252</t>
  </si>
  <si>
    <t>Svorka FeZn odbočovacia spojovacia SR01-02</t>
  </si>
  <si>
    <t>3544221150</t>
  </si>
  <si>
    <t>Svorka  odbočná spojovacia  ocelová žiarovo zinkovaná  označenie  SR 02 (M8)</t>
  </si>
  <si>
    <t>210220253</t>
  </si>
  <si>
    <t>Svorka FeZn uzemňovacia SR03</t>
  </si>
  <si>
    <t>3544221300</t>
  </si>
  <si>
    <t>Svorka  odbočná spojovacia  ocelová žiarovo zinkovaná  označenie  SR 03 A</t>
  </si>
  <si>
    <t>210220800</t>
  </si>
  <si>
    <t>Uzemňovacie vedenie na povrchu  AlMgSi  O 8-10</t>
  </si>
  <si>
    <t>3544245350.2</t>
  </si>
  <si>
    <t>3544245350</t>
  </si>
  <si>
    <t>Územňovací vodič zliatina AlMgSi označenie O 8 Al   1kg=7,4m</t>
  </si>
  <si>
    <t>752898528</t>
  </si>
  <si>
    <t>Škatuľa 182x142 do zateplenia s tubusom</t>
  </si>
  <si>
    <t>3450914050</t>
  </si>
  <si>
    <t>MD.1</t>
  </si>
  <si>
    <t>MV.1</t>
  </si>
  <si>
    <t>PD.1</t>
  </si>
  <si>
    <t>PM.1</t>
  </si>
  <si>
    <t>PPV.1</t>
  </si>
  <si>
    <t>46-M</t>
  </si>
  <si>
    <t xml:space="preserve">Zemné práce vykonávané pri externých montážnych prácach   </t>
  </si>
  <si>
    <t>460200154</t>
  </si>
  <si>
    <t>Hĺbenie káblovej ryhy 35 cm širokej a 70 cm hlbokej, v zemine triedy 4</t>
  </si>
  <si>
    <t>460490012</t>
  </si>
  <si>
    <t>Rozvinutie a uloženie výstražnej fólie z PVC do ryhy, šírka 33 cm</t>
  </si>
  <si>
    <t>2830002000</t>
  </si>
  <si>
    <t>Fólia červená v m</t>
  </si>
  <si>
    <t>460560154</t>
  </si>
  <si>
    <t>Ručný zásyp nezap. káblovej ryhy bez zhutn. zeminy, 35 cm širokej, 70 cm hlbokej v zemine tr. 4</t>
  </si>
  <si>
    <t>002.4 - 4. časť VZT</t>
  </si>
  <si>
    <t xml:space="preserve">    D1 - Zar.č. 5 –vykurovanie a vetranie garáže</t>
  </si>
  <si>
    <t>Zar.č. 5 –vykurovanie a vetranie garáže</t>
  </si>
  <si>
    <t>Priamovýhrevný elektrický konvektor</t>
  </si>
  <si>
    <t>5.2</t>
  </si>
  <si>
    <t>5.3</t>
  </si>
  <si>
    <t>Odsávací stenový axiálny ventilátor</t>
  </si>
  <si>
    <t>5.3.1</t>
  </si>
  <si>
    <t>Nástenný ovládač - príslušenstvo</t>
  </si>
  <si>
    <t>5.3.2</t>
  </si>
  <si>
    <t>Pretlaková žalúziová klapka - príslušenstvo</t>
  </si>
  <si>
    <t>003 - SO 03 - Sušiareň</t>
  </si>
  <si>
    <t>003.1 - 1. časť ASR + ST</t>
  </si>
  <si>
    <t>705394081</t>
  </si>
  <si>
    <t>Príplatok k cenám za sťaženie výkopu v blízkosti podzemného vedenia  - pre všetky triedy</t>
  </si>
  <si>
    <t>448701427</t>
  </si>
  <si>
    <t>-89613999</t>
  </si>
  <si>
    <t>42748551</t>
  </si>
  <si>
    <t>1067330822</t>
  </si>
  <si>
    <t>-1383137044</t>
  </si>
  <si>
    <t>1280802706</t>
  </si>
  <si>
    <t>-567283658</t>
  </si>
  <si>
    <t>-1287433041</t>
  </si>
  <si>
    <t>1964846950</t>
  </si>
  <si>
    <t>1811140860</t>
  </si>
  <si>
    <t>-2055141470</t>
  </si>
  <si>
    <t>1437434252</t>
  </si>
  <si>
    <t>-1470222653</t>
  </si>
  <si>
    <t>-2056415326</t>
  </si>
  <si>
    <t>-1389380224</t>
  </si>
  <si>
    <t>810813632</t>
  </si>
  <si>
    <t>-267222363</t>
  </si>
  <si>
    <t>-1944332838</t>
  </si>
  <si>
    <t>-1895701826</t>
  </si>
  <si>
    <t>-1761795169</t>
  </si>
  <si>
    <t>753388400</t>
  </si>
  <si>
    <t>-1345943398</t>
  </si>
  <si>
    <t>-1521212526</t>
  </si>
  <si>
    <t>274271031.1</t>
  </si>
  <si>
    <t>Murivo základových pásov (m3) z betónových debniacich tvárnic s betónovou výplňou C 25/30 hrúbky 250 mm</t>
  </si>
  <si>
    <t>-957510421</t>
  </si>
  <si>
    <t>2123569215</t>
  </si>
  <si>
    <t>1389720719</t>
  </si>
  <si>
    <t>-1964623554</t>
  </si>
  <si>
    <t>1279088879</t>
  </si>
  <si>
    <t>1510973745</t>
  </si>
  <si>
    <t>254201917</t>
  </si>
  <si>
    <t>-276932768</t>
  </si>
  <si>
    <t>1425475315</t>
  </si>
  <si>
    <t>631313711.S</t>
  </si>
  <si>
    <t>Mazanina z betónu prostého (m3) tr. C 25/30 hr.nad 80 do 120 mm</t>
  </si>
  <si>
    <t>1308449754</t>
  </si>
  <si>
    <t>631351101.S</t>
  </si>
  <si>
    <t>Debnenie stien, rýh a otvorov v podlahách zhotovenie</t>
  </si>
  <si>
    <t>-94232216</t>
  </si>
  <si>
    <t>631351102.S</t>
  </si>
  <si>
    <t>Debnenie stien, rýh a otvorov v podlahách odstránenie</t>
  </si>
  <si>
    <t>2143326930</t>
  </si>
  <si>
    <t>631571003.S</t>
  </si>
  <si>
    <t>Násyp zo štrkopiesku 0-32 (pre spevnenie podkladu)</t>
  </si>
  <si>
    <t>681062100</t>
  </si>
  <si>
    <t>-1456270743</t>
  </si>
  <si>
    <t>-126326397</t>
  </si>
  <si>
    <t>-1340699838</t>
  </si>
  <si>
    <t>662191344</t>
  </si>
  <si>
    <t>780197406</t>
  </si>
  <si>
    <t>-1459850159</t>
  </si>
  <si>
    <t>1018061896</t>
  </si>
  <si>
    <t>25567950</t>
  </si>
  <si>
    <t>-918625138</t>
  </si>
  <si>
    <t>-29853348</t>
  </si>
  <si>
    <t>-836440679</t>
  </si>
  <si>
    <t>1379187419</t>
  </si>
  <si>
    <t>1588704134</t>
  </si>
  <si>
    <t>1742801715</t>
  </si>
  <si>
    <t>-1985225827</t>
  </si>
  <si>
    <t>-1694986956</t>
  </si>
  <si>
    <t>Lišta stenová z poplastovaného plechu  r.š.60mm - prekrytie vytiahnutia izolácie na stenu     "K7"</t>
  </si>
  <si>
    <t>917089412</t>
  </si>
  <si>
    <t>450589936</t>
  </si>
  <si>
    <t>Oplechovanie z pozinkovaného farbeného PZf plechu, odkvapov r.š. 200 mm     "K12"</t>
  </si>
  <si>
    <t>1478663777</t>
  </si>
  <si>
    <t>927535815</t>
  </si>
  <si>
    <t>2073317021</t>
  </si>
  <si>
    <t>Oplechovanie parapetov z pozinkovaného farbeného PZf plechu, vrátane rohov r.š. 230 mm     "K13"</t>
  </si>
  <si>
    <t>182594350</t>
  </si>
  <si>
    <t>Oplechovanie - odkvapnicový profil pre nadpražie na fasáde z pozinkovaného farbeného PZf plechu, r.š. 110 mm     "K8"</t>
  </si>
  <si>
    <t>-1712899327</t>
  </si>
  <si>
    <t>Oplechovanie - profil v tvare U pre nadpražie dverí na fasáde z pozinkovaného farbeného PZf plechu, r.š. 110 mm     "K8"</t>
  </si>
  <si>
    <t>-1666648793</t>
  </si>
  <si>
    <t>Oplechovanie - vnútorné oplechovanie dverí po obvode otvoru z pozinkovaného farbeného PZf plechu, r.š. 70 mm     "K9"</t>
  </si>
  <si>
    <t>-306073362</t>
  </si>
  <si>
    <t>-1243309574</t>
  </si>
  <si>
    <t>Oplechovanie - vonkajšie oplechovanie dverí v mieste ostenia z pozinkovaného farbeného PZf plechu, r.š. 130 mm     "K11"</t>
  </si>
  <si>
    <t>-505655863</t>
  </si>
  <si>
    <t>-1992513226</t>
  </si>
  <si>
    <t>Oplechovanie - pomocný U profil pre kotvenie dverí pozinkovaného farbeného PZf plechu, r.š. 170 mm     "K10"</t>
  </si>
  <si>
    <t>1770065542</t>
  </si>
  <si>
    <t>600808343</t>
  </si>
  <si>
    <t>324477035</t>
  </si>
  <si>
    <t>1615511551</t>
  </si>
  <si>
    <t>-473566998</t>
  </si>
  <si>
    <t>Plastové okno jednokrídlové S, šxv 1000x1000 mm, izolačné trojsklo, 5 komorový profil, RAL 9006    "O1"</t>
  </si>
  <si>
    <t>1891041854</t>
  </si>
  <si>
    <t>766641161.S</t>
  </si>
  <si>
    <t>Montáž dverí plastových, vchodových, 1 m obvodu dverí</t>
  </si>
  <si>
    <t>-1923975161</t>
  </si>
  <si>
    <t>611670001000.1</t>
  </si>
  <si>
    <t>Plastové dvere exteriérové dvojkrídlové, šxv 1600x1970mm, vr.zárubne, presklené pásy izolač.trojsklo, kovanie, kľučky, zámok, bez prahu, RAL 9006     "D1"</t>
  </si>
  <si>
    <t>-963566089</t>
  </si>
  <si>
    <t>463786791</t>
  </si>
  <si>
    <t>1299916777</t>
  </si>
  <si>
    <t>893829299</t>
  </si>
  <si>
    <t>-1051089235</t>
  </si>
  <si>
    <t>767330308.S</t>
  </si>
  <si>
    <t>Montáž oblej alebo plochej striešky do steny nad vchodové dvere z komorového polykarbonátu resp. akrylátu nad 1900 do 2700 mm</t>
  </si>
  <si>
    <t>-1409496387</t>
  </si>
  <si>
    <t>-1973979874</t>
  </si>
  <si>
    <t>1356762661</t>
  </si>
  <si>
    <t>-1624448688</t>
  </si>
  <si>
    <t>282258858</t>
  </si>
  <si>
    <t>791255478</t>
  </si>
  <si>
    <t>-654240878</t>
  </si>
  <si>
    <t>Okenná sieť proti hmyzu pevná s vnútorným lemom na rám okna, reverzibilná z interiéru     "O1"</t>
  </si>
  <si>
    <t>1909245781</t>
  </si>
  <si>
    <t>-2147216562</t>
  </si>
  <si>
    <t>553000001</t>
  </si>
  <si>
    <t>Atypická OK - oceľová mreža na okno, šxv 1000x920mm, kotvenie do ostenia,  vr. výroby, kotvenia a povrch.úpravy RAL 7043      "O1"</t>
  </si>
  <si>
    <t>-1446729061</t>
  </si>
  <si>
    <t>-1195526731</t>
  </si>
  <si>
    <t>1175399480</t>
  </si>
  <si>
    <t>126934655</t>
  </si>
  <si>
    <t>-848332608</t>
  </si>
  <si>
    <t>783180201.S</t>
  </si>
  <si>
    <t xml:space="preserve">Nátery oceľových konštrukcií </t>
  </si>
  <si>
    <t>1350452713</t>
  </si>
  <si>
    <t>-740565378</t>
  </si>
  <si>
    <t>1212294676</t>
  </si>
  <si>
    <t>250040312.S</t>
  </si>
  <si>
    <t>Otryskávanie kremičitým pieskom tr.II. spotreba piesku 96 kg/m2, výška 1,9 - 5 m</t>
  </si>
  <si>
    <t>-634032988</t>
  </si>
  <si>
    <t>581530000700.S</t>
  </si>
  <si>
    <t>Piesok kremičitý ST 10/40, frakcia 1,0-4,0 mm</t>
  </si>
  <si>
    <t>-1159084824</t>
  </si>
  <si>
    <t>1110555300</t>
  </si>
  <si>
    <t>806442094</t>
  </si>
  <si>
    <t>-1309699118</t>
  </si>
  <si>
    <t>1091626831</t>
  </si>
  <si>
    <t>Atypická OK - Prvky pre oceľovú nosnú konštrukciu (stavebná oceľ S235JR), vr. výroby a spojov.prostreidkov</t>
  </si>
  <si>
    <t>-860247356</t>
  </si>
  <si>
    <t>-638840419</t>
  </si>
  <si>
    <t>-1971398739</t>
  </si>
  <si>
    <t>879258263</t>
  </si>
  <si>
    <t>003.2 - 2. časť ZTI</t>
  </si>
  <si>
    <t>0101-131201201</t>
  </si>
  <si>
    <t>Hĺbenie zapažených jám v hornine 3 do 100m3</t>
  </si>
  <si>
    <t>2118104847</t>
  </si>
  <si>
    <t>0101-131201209</t>
  </si>
  <si>
    <t>973994736</t>
  </si>
  <si>
    <t>1495194903</t>
  </si>
  <si>
    <t>-1454778206</t>
  </si>
  <si>
    <t>318935559</t>
  </si>
  <si>
    <t>2127916826</t>
  </si>
  <si>
    <t>284556646</t>
  </si>
  <si>
    <t>505018519</t>
  </si>
  <si>
    <t>-769774954</t>
  </si>
  <si>
    <t>2108766088</t>
  </si>
  <si>
    <t>Poznámka k položke:_x000D_
50,0*1,0*0,15</t>
  </si>
  <si>
    <t>787700991</t>
  </si>
  <si>
    <t>1086835647</t>
  </si>
  <si>
    <t>-1260253570</t>
  </si>
  <si>
    <t>-1284015410</t>
  </si>
  <si>
    <t>PVC odbočka KGEA 150/150/45°</t>
  </si>
  <si>
    <t>-624958580</t>
  </si>
  <si>
    <t>1560813448</t>
  </si>
  <si>
    <t>1686487667</t>
  </si>
  <si>
    <t>Prerezanie kameninového potrubia a vloženie PVC odbočky do potrubia DN 150</t>
  </si>
  <si>
    <t>-868363438</t>
  </si>
  <si>
    <t>1985407529</t>
  </si>
  <si>
    <t>-1875375748</t>
  </si>
  <si>
    <t>1511030199</t>
  </si>
  <si>
    <t>PVC presuvná spojka KGU DN 150</t>
  </si>
  <si>
    <t>237791720</t>
  </si>
  <si>
    <t>PVC prechod PVC-kamenina KGUSM +KGRR DN 150</t>
  </si>
  <si>
    <t>-2013022442</t>
  </si>
  <si>
    <t>PVC prechod kamenina-PVC KGUS DN 150</t>
  </si>
  <si>
    <t>-869249191</t>
  </si>
  <si>
    <t>-1697416957</t>
  </si>
  <si>
    <t>522797378</t>
  </si>
  <si>
    <t>865242145</t>
  </si>
  <si>
    <t>-1821839742</t>
  </si>
  <si>
    <t>Presun hmôt pre izolácie tepelné v objektoch výšky do 6m</t>
  </si>
  <si>
    <t>-1723878415</t>
  </si>
  <si>
    <t>-1059723309</t>
  </si>
  <si>
    <t>-534080665</t>
  </si>
  <si>
    <t>56622637</t>
  </si>
  <si>
    <t>244680796</t>
  </si>
  <si>
    <t>2142145016</t>
  </si>
  <si>
    <t>261387155</t>
  </si>
  <si>
    <t>1774893623</t>
  </si>
  <si>
    <t>1975338495</t>
  </si>
  <si>
    <t>-886029716</t>
  </si>
  <si>
    <t>-1800282761</t>
  </si>
  <si>
    <t>-1897791802</t>
  </si>
  <si>
    <t>1892490643</t>
  </si>
  <si>
    <t>-1470018839</t>
  </si>
  <si>
    <t>150277257</t>
  </si>
  <si>
    <t>-1272201341</t>
  </si>
  <si>
    <t>-1043374430</t>
  </si>
  <si>
    <t>415398528</t>
  </si>
  <si>
    <t>23616591</t>
  </si>
  <si>
    <t>1463472568</t>
  </si>
  <si>
    <t>-1701881096</t>
  </si>
  <si>
    <t>193115096</t>
  </si>
  <si>
    <t>716038229</t>
  </si>
  <si>
    <t>-996825278</t>
  </si>
  <si>
    <t>-1567934552</t>
  </si>
  <si>
    <t>-1387576134</t>
  </si>
  <si>
    <t>-1729445004</t>
  </si>
  <si>
    <t>567183929</t>
  </si>
  <si>
    <t>2053097950</t>
  </si>
  <si>
    <t>273102909</t>
  </si>
  <si>
    <t>Guľový kohút s napojením na hadicu - GKH DN 15</t>
  </si>
  <si>
    <t>48657446</t>
  </si>
  <si>
    <t>722221112.S</t>
  </si>
  <si>
    <t>Montáž guľového kohúta záhradného DN 15</t>
  </si>
  <si>
    <t>189134724</t>
  </si>
  <si>
    <t>Spätné klapky  - SK DN 15</t>
  </si>
  <si>
    <t>-1229382588</t>
  </si>
  <si>
    <t>722221305.S</t>
  </si>
  <si>
    <t>Montáž spätnej klapky závitovej DN 15</t>
  </si>
  <si>
    <t>120389735</t>
  </si>
  <si>
    <t>1466709920</t>
  </si>
  <si>
    <t>1767798819</t>
  </si>
  <si>
    <t>-648290221</t>
  </si>
  <si>
    <t>-510969153</t>
  </si>
  <si>
    <t>1954173637</t>
  </si>
  <si>
    <t>652187409</t>
  </si>
  <si>
    <t>-1609881054</t>
  </si>
  <si>
    <t>756271305</t>
  </si>
  <si>
    <t>-1136216200</t>
  </si>
  <si>
    <t>725539140.S</t>
  </si>
  <si>
    <t>Montáž elektrického prietokového ohrievača</t>
  </si>
  <si>
    <t>700304953</t>
  </si>
  <si>
    <t>555233833</t>
  </si>
  <si>
    <t>455469355</t>
  </si>
  <si>
    <t>-356784513</t>
  </si>
  <si>
    <t>-79082459</t>
  </si>
  <si>
    <t>-321585268</t>
  </si>
  <si>
    <t>-1851429498</t>
  </si>
  <si>
    <t>-779296567</t>
  </si>
  <si>
    <t>784793367</t>
  </si>
  <si>
    <t>Presun hmôt pre zariaďovacie predmety v objektoch výšky do 6m</t>
  </si>
  <si>
    <t>-860038275</t>
  </si>
  <si>
    <t>-1692367352</t>
  </si>
  <si>
    <t>003.3 - 3. časť ELI</t>
  </si>
  <si>
    <t>Domová rozvodnica R sušiareň s elektrovýzbrojou podľa schémy R sušiareň</t>
  </si>
  <si>
    <t>003.4 - 4. časť VZT</t>
  </si>
  <si>
    <t xml:space="preserve">    D1 - Zar.č. 6 –vykurovanie a chladenie sušiarne</t>
  </si>
  <si>
    <t>Zar.č. 6 –vykurovanie a chladenie sušiarne</t>
  </si>
  <si>
    <t>6.3</t>
  </si>
  <si>
    <t>7.1</t>
  </si>
  <si>
    <t>7.2</t>
  </si>
  <si>
    <t>Sokel keramický, lxvxhr 298x80x9 mm</t>
  </si>
  <si>
    <t>Dlaždice keramické, lxvxhr 297x297x8 mm, protišmykové, mrazuvzdorné</t>
  </si>
  <si>
    <t>Dlaždice keramické, lxvxhr 297x297x8 mm</t>
  </si>
  <si>
    <t xml:space="preserve">Dlaždice keramické, lxvxhr 297x297x8 mm, protišmykové, mrazuvzdorné </t>
  </si>
  <si>
    <t>Spínač r.1, IP20 zapustený (napr. SDN0100121 + SDB5800121 al. ekvivalent)</t>
  </si>
  <si>
    <t>Prepínač r.5, IP20 zapustený (napr. SDN0300121 + SDN5800121 al. ekvivalent)</t>
  </si>
  <si>
    <t xml:space="preserve">Strieška oblúková hliníková z komorového polykarbonátu hr. 4,5 mm, dl.xš 5000x1000mm </t>
  </si>
  <si>
    <t xml:space="preserve">Strieška oblúková hliníková z komorového polykarbonátu hr. 4,5 mm, dl.xš 7000x1000mm </t>
  </si>
  <si>
    <t>Brána sekcionálna zateplená pozink farebný s elektrickým pohonom, hrúbka panelu 40 mm,šxv 4000x3040mm "2"</t>
  </si>
  <si>
    <t>Brána sekcionálna zateplená pozink farebný s elektrickým pohonom a integrovanými dverami, presvetľovací pás, hrúbka panelu 40 mm,šxv 6000x3040mm     "1"</t>
  </si>
  <si>
    <t xml:space="preserve">Dlaždice keramické, lxvxhr 297x297x8 mm </t>
  </si>
  <si>
    <t>Viacvrstvové potrubie napr. WAVIN TIGRIS K1 al. ekvivalent + montáž 20x2,25</t>
  </si>
  <si>
    <t>Viacvrstvové potrubie napr. WAVIN TIGRIS K1 al. ekvivalent + montáž 25x2,5</t>
  </si>
  <si>
    <t>Prechodka PE-oceľ s vonkajším závitom D25-3/4'' napr. HAWLE ISO al. ekvivalent</t>
  </si>
  <si>
    <t>Prechodka PE-oceľ s vnútorným závitom D25-3/4'' napr. HAWLE ISO al. ekvivalent</t>
  </si>
  <si>
    <t>Územňovací vodič zliatina AlMgSi D8 s PVC izoláciou  1kg=5m</t>
  </si>
  <si>
    <t xml:space="preserve">Strieška oblúková hliníková z komorového polykarbonátu hr. 4,5 mm, dl.xš 2200x1000mm </t>
  </si>
  <si>
    <t>Štítok orientačný zemniaci, bleskozvodný a uzemňovací materiál</t>
  </si>
  <si>
    <t>Tmelenie škár (s dodaním hmôt) s prierezom 20 x 20 mm, napr. SIKAFLEX-11FC al.ekvivalent</t>
  </si>
  <si>
    <t xml:space="preserve">Doska obkladová kamenná š.700mm, hrúbka 30 mm </t>
  </si>
  <si>
    <t>Doska drevotriesková obojstranne laminovaná pre použitie v interiéri vo farbe prachovo sivá, hrúbky 18 mm, napr. DTDL EGGER U732 ST9 al.ekvivalent</t>
  </si>
  <si>
    <t>Tepelná izolácia napr.TUBOLIT DG al. ekvivalent, tep. izolačne trubice - hr.5mm D 20</t>
  </si>
  <si>
    <t>Tepelná izolácia napr.TUBOLIT DG al. ekvivalent, tep. izolačne trubice - hr.5mm D 25</t>
  </si>
  <si>
    <t>Tepelná izolácia napr.TUBOLIT DG al. ekvivalent, tep. izolačne trubice - hr.5mm D 32</t>
  </si>
  <si>
    <t>Tepelná izolácia  napr.TUBOLIT DG al. ekvivalent, tep. izolačne trubice - hr.9mm D 25</t>
  </si>
  <si>
    <t>Tepelná izolácia  napr.TUBOLIT DG al. ekvivalent, tep. izolačne trubice - hr.9mm D 32</t>
  </si>
  <si>
    <t>Tepelná izolácia napr.TUBOLIT DG al. ekvivalent, tep. izolačne trubice - hr.9mm D 40</t>
  </si>
  <si>
    <t>Tepelná izolácia napr.TUBOLIT DG al. ekvivalent, tep. izolačne trubice - hr.20mm D 22</t>
  </si>
  <si>
    <t>Tepelná izolácia napr.TUBOLIT DG al. ekvivalent, tep. izolačne trubice - hr.20mm D 28</t>
  </si>
  <si>
    <t>Tepelná izolácia napr.TUBOLIT DG al. ekvivalent, tep. izolačne trubice - hr.30mm D 35</t>
  </si>
  <si>
    <t>Viacvrstvové potrubie napr. WAVIN TIGRIS K1 al. ekvivalent + montáž 32x3,0</t>
  </si>
  <si>
    <t>Viacvrstvové potrubie napr. WAVIN TIGRIS K1 al. ekvivalent + montáž 40x4,0</t>
  </si>
  <si>
    <t>Prepínač r.6 IP20 zapustený (napr. SDN0700121 + SDN5800121 al. ekvivalent)</t>
  </si>
  <si>
    <t>Prepínač r.7, IP20 zapustený (napr. SDN0500121 + SDN5800121  al. ekvivalent)</t>
  </si>
  <si>
    <t>Územňovací vodič zliatina AlMgSi D8 s PVC izoláciou 1kg=5m</t>
  </si>
  <si>
    <t>Napr. GOLD F PX TOP/L 005, P=1500m3/h, 300Pa, O=1500m3/h, 250Pa, SFPv 2,68 kW/(m3/s), SFPe 2,97 kW/(m3/s), vnútorné stojaté prevedenie, 4x vývody do hora, servisný prístup z pravej strany, regulácia IQlogic (Pllu&amp;Play systém), rozmery DxŠxV=2534x901x1261mm, 512 al. ekvivalent</t>
  </si>
  <si>
    <t>Komunikačný modul napr. AHU kit PAW 280 - príslušenstvo al. ekvivalent</t>
  </si>
  <si>
    <t>Napr. GLOBAL LP 06 R, P=500m3/h, 200Pa, O=500m3/h, 180Pa, SFPv 1,81 kW/(m3/s), podstropné prevedenie, servisný prístup zo spodu (dvierka sa vysúvajú po stranách na koľajničkách, nie na pántoch), regulácia TAC6 (Pllu&amp;Play systém) umiestnená na pravej strane, roz al. ekvivalent</t>
  </si>
  <si>
    <t>Odvodný stropný difúzor  napr. Climecon OLOi-200-600 al. ekvivalent</t>
  </si>
  <si>
    <t xml:space="preserve">Sprchový nerezový žľab dĺžky 700 mm s nerezovým roštom a s otočnou zápachovou uzávierkou, napr. S-LINE KLASIK al. ekvivalent  </t>
  </si>
  <si>
    <t>Sprchový nerezový žľab dĺžky 800 mm s nerezovým roštom a s otočnou zápachovou uzávierkou, napr. S-LINE KLASIK al. ekvivalent</t>
  </si>
  <si>
    <t>Splachovacia keramická nádržka, bočný prívod vody, napr. JIKA DEEP al. ekvivalent</t>
  </si>
  <si>
    <t xml:space="preserve">Záchod keramický kombinovaný, vonkajší odpad vodorovný, rozmer 360 x 650 mm, napr. JIKA DEEP al. ekvivalent </t>
  </si>
  <si>
    <t xml:space="preserve">Záchod keramický zvýšený pre telesne postihnutých, vonkajší odpad vodorovný,  rozmer 360 x 670 mm, napr. JIKA DEEP al. ekvivalent </t>
  </si>
  <si>
    <t xml:space="preserve">Duroplastové sedátko s automatickým pozvoľným sklopením, napr. JIKA DEEP al. ekvivalent </t>
  </si>
  <si>
    <t>Umývadlo keramické, rozmer 550 x 420 mm, napr. JIKA DEEP al. ekvivalent</t>
  </si>
  <si>
    <t xml:space="preserve">Umývadlo keramické pre telesne postihnutých, rozmer 640 x 550 mm, napr. JIKA MIO al. ekvivalent </t>
  </si>
  <si>
    <t>Kryt na zápachovú uzávierku s inštalačnou sadou, napr. JIKA DEEP al. ekvivalent</t>
  </si>
  <si>
    <t>Stojaca výlevka keramická s plastovou mriežkou, napr. JIKA MIRA al. ekvivalent</t>
  </si>
  <si>
    <t>Nástenný keram.pisoár, napr. JIKA GOLEM al. ekvivalent s radar.senzor,batér.napájanie šarže 489;tieto výrobky obsahujú radar.elektroniku na montáž.lište,elektromagn.ventil,prepoj.hadica,roh.ventil,vtok.armatúru s tesnením,1l sifón,upevň.sadu,puzdro na bat.</t>
  </si>
  <si>
    <t>Ručná sprcha, napr. JIKA CUBITO PURE al. ekvivalent</t>
  </si>
  <si>
    <t>Sprchová hadica, napr. JIKA LYRA PLUS al. ekvivalent</t>
  </si>
  <si>
    <t>Hlavová sprcha, napr. JIKA MIO Ø200 mm al. ekvivalent</t>
  </si>
  <si>
    <t>Nástenná páková batéria, napr. JIKA LYRA PLUS al.ekvivalent s teleskopickým sprchovým stĺpom a prepínačom</t>
  </si>
  <si>
    <t>Drezová stojančeková batéria bez automatickej výpuste, napr. JIKA DEEP al. ekvivalent</t>
  </si>
  <si>
    <t xml:space="preserve">Umývadlová stojančeková batéria bez automatickej výpuste, napr. JIKA DEEP al. ekvivalent </t>
  </si>
  <si>
    <t>Umývadlová stojančeková batéria bez automatickej výpuste s predĺženou pákou, napr. JIKA DEEP al. ekvivalent</t>
  </si>
  <si>
    <t>Samolepiaca plošná tepelná izolácia zo syntetického kaučuku polypropylénovou metalickou fóliou na povrchu, napr. K-FLEX H DUCT METAL hr. 10mm al. ekvivalent</t>
  </si>
  <si>
    <t>Pripojenie PVC potrubia na PVC potrubie DN 150, napr. REHAU AWADOCK al. ekvivalent</t>
  </si>
  <si>
    <t>Tepelná izolácia, napr. TUBOLIT DG al. ekvivalent, tep. izolačne trubice - hr.5mm D 20</t>
  </si>
  <si>
    <t>Tepelná izolácia, napr. TUBOLIT DG al. ekvivalent, tep. izolačne trubice - hr.5mm D25</t>
  </si>
  <si>
    <t>Tepelná izolácia, napr. TUBOLIT DG al. ekvivalent, tep. izolačne trubice - hr.9mm D 25</t>
  </si>
  <si>
    <t>PVC-U potrubie, napr. skupiny WAVIN al. ekvivalent + montáž KG 100</t>
  </si>
  <si>
    <t>PVC-U potrubie, napr. skupiny WAVIN al. ekvivalent + montáž KG 125</t>
  </si>
  <si>
    <t>PVC-U potrubie, napr. skupiny WAVIN al. ekvivalent + montáž KG 150</t>
  </si>
  <si>
    <t>Sprchový nerezový žľab, napr. S-LINE KLASIK al. ekvivalent dĺžky 700 mm s nerezovým roštom a s otočnou zápachovou uzávierkou</t>
  </si>
  <si>
    <t>Lapač strešných splavenín, napr. HL 600N alebo ekvivalent</t>
  </si>
  <si>
    <t>Ventilačná hlavica strešná - plastová napr.HL 807 alebo ekvivalent</t>
  </si>
  <si>
    <t>Viacvrstvové potrubie, napr. WAVIN TIGRIS K1 al. ekvivalent + montáž 20x2,25</t>
  </si>
  <si>
    <t>Viacvrstvové potrubie, napr. WAVIN TIGRIS K1 al. ekvivalent + montáž 25x2,5</t>
  </si>
  <si>
    <t>Prechodka PE-oceľ s vonkajším závitom D25-3/4'', napr. HAWLE ISO al. ekvivalent</t>
  </si>
  <si>
    <t>Prechodka PE-oceľ s vnútorným závitom D25-3/4'', napr. HAWLE ISO al. ekvivalent</t>
  </si>
  <si>
    <t>Záchod keramický kombinovaný, vonkajší odpad zvislý, rozmer 360 x 650 mm, napr. JIKA DEEP al. ekvivalent</t>
  </si>
  <si>
    <t>Duroplastové sedátko s automatickým pozvoľným sklopením, napr. JIKA DEEP al. ekvivalent</t>
  </si>
  <si>
    <t xml:space="preserve">Kryt na zápachovú uzávierku s inštalačnou sadou, napr. JIKA DEEP al. ekvivalent </t>
  </si>
  <si>
    <t>Umývadlová stojančeková batéria bez automatickej výpuste, napr. JIKA DEEP al. ekvivalent</t>
  </si>
  <si>
    <t xml:space="preserve">Nástenná páková batéria so sprchovým setom  (ručná sprcha, sprchová hadica a držiak ručnej sprchy), napr. JIKA DEEP al. ekvivalent </t>
  </si>
  <si>
    <t>Nástenná páková batéria s teleskopickým sprchovým stĺpom a prepínačom, napr. JIKA LYRA PLUS al. ekvivalent</t>
  </si>
  <si>
    <t>Hlavová sprcha Ø200 mm, napr. JIKA MIO al. ekvivalent</t>
  </si>
  <si>
    <t>Zápachová uzávierka plastová pre umývadlo, napr. HL 132 al. ekvivalent</t>
  </si>
  <si>
    <t>Odtokový lievik so zápachovou uzávierkou, napr. HL 21  al. ekvivalent</t>
  </si>
  <si>
    <t>Manžeta pre pripojenie WC, napr. HL 200  al. ekvivalent</t>
  </si>
  <si>
    <t>Ohybná chránička, 40mm, 450N,  napr. KOPOFLEX® KF 09040 BB al. ekvivalent</t>
  </si>
  <si>
    <t>Lankový záves, napr. ACC - ELEMENT MOCUJĄCY ZWIESZAK 9173015 - KOMPLET  RAL9010 al. ekvivalent</t>
  </si>
  <si>
    <t>Lankový záves, napr. ACC - ELEMENT MOCUJĄCY ZWIESZAK 9173015 - KOMPLET RAL9010 al. ekvivalent</t>
  </si>
  <si>
    <t>PP revízna kanalizačná šachta, napr. WAVIN TEGRA 600 al. ekvivalent</t>
  </si>
  <si>
    <t>Tepelná izolácia, napr. TUBOLIT DG al. ekvivalent, tep. izolačne trubice - hr.9mm D25</t>
  </si>
  <si>
    <t>Lapač strešných splavenín, napr. HL 600N al. ekvivalent</t>
  </si>
  <si>
    <t>Ventilačná hlavica strešná - plastová, napr. HL 807 al. ekvivalent</t>
  </si>
  <si>
    <t>Umývadlo keramické, rozmer 550 x 420 mm, napr.  JIKA DEEP al. ekvivalent</t>
  </si>
  <si>
    <t>Elektrický prietokový ohrievač, napr. HAKL MK-1 al. ekvivalent</t>
  </si>
  <si>
    <t>Podomietkový zápachový uzáver pre odvod kondenzátu, napr. HL 138  al. ekvivalent</t>
  </si>
  <si>
    <t>Ohybná chránička, 40mm, 450N, napr. KOPOFLEX® KF 09040 BB al. ekvivalent</t>
  </si>
  <si>
    <t>Krabica 142x182 do zatelpenia s tubusom, napr. KUZ-VI al. ekvivalent</t>
  </si>
  <si>
    <t>Poznámka k položke:_x000D_
napr. Panasonic PACi U-36PZH3E5 Qv: 4kW Qch: 3,6kW ELI: 230V/1,2kW alebo ekvivalent</t>
  </si>
  <si>
    <t>Poznámka k položke:_x000D_
napr. Panasonic S-3650PK3E Qv: 4kW Qch: 3,6kW Príslušenstvo: infra ovládač alebo ekvivalent</t>
  </si>
  <si>
    <t>Doska drevotriesková obojstranne laminovaná (DTDL) pre použitie v interiéri, povrch melamín, vr. dverných krídel (2ks)</t>
  </si>
  <si>
    <t>Nástenná batéria s ramienkom dĺžky 300 mm, napr. JIKA TALAS al. ekvivalent</t>
  </si>
  <si>
    <t>Poznámka k položke: Pripojenia vzt jednotky: 4xØ315mm Pripojenie externých komponentov: Predfilter, klapky a elektrický ohrievač: Ø315mm Pripojenie externých komponentov: DX reverzibilný výmenník: Ø400mm Certifikáty:  Ekodizajn ErP 2018, EUROVENT s energetickou triedou A, atest pre čisté priestory podľa VDI6022 Popis jednotky:  Prívodný predfilter 65% rámčekový (G3), prívodný filter ePM1 85% kapsový (F9) vrátane náhradného filtra F9, odvodný filter ePM1 50% kapsový (F7), vysokoúčinný doskový rekuperátor bez prenosu vlhkosti RECOfrost MTE, účinnosťou 81,8% / 1500m3/h / z -13,0°C na 17,7°C, ventilátory s úspornými EC motormi, externý DX reverzibilný výmenník ohrieva z -13°C na 24°C = 3,2kW, chladí z 32°C na 16°C vlhkosť = 10,0kW (riadenie 1x10V, 1-okruhové prevedenie, médium R410A, vyparovanie 6°C, kondenzácia 45°C), externý elektrický ohrievač riadený Xzonou, v režime odmrazovania DX ponúka 100% náhradu teploty z 10°C na 24°C = 7,04kW (riadenie 0-10V, max. výkon 7,5kW, vyžaduje samostatné silové napojenie), letné odvlhčovanie, externé motorické kruhové klapky 24V/riadenie on/off, regulácia IQlogic v jednotke, systém Plug&amp;Play, riedenie vzduchového výkonu na konštantný prietok, konštantný tlak, od signálu 0-10V + ovládanie IQnavigátor + výstup pre nadradený systém Modbus ETHERNET TCP/IP ELI: Silové napojenie vzt jednotky GOLD F RX TOP/L 005:  3-fázový, 5-vodičový, 400 V-10/+15 %, 50 Hz, 10 A, istič D16A Silové napojenie elektrického ohrievača:: 3*400V+N+PE, 16A., istič C20A MaR: Napojiť káblové ovládanie IQnavigátor: 4-žilový tienený kábel (1m v dodávke ovládača) CHL: DX reverzibilný výmenník 1-okruhové prevedenie  Riadenie výkonu signálom 0-10V ZTI: Odvod kondenzátu od chladiča 20mm</t>
  </si>
  <si>
    <t>Poznámka k položke: napr. Panasonic PACi U-50PZH3E5 Qv: 5,6kW Qch: 5kW ELI: 230V/1,9kW al. ekvivalent</t>
  </si>
  <si>
    <t>Poznámka k položke: napr. Panasonic PACi U-36PZH3E5 Qv: 4kW Qch: 3,6kW ELI: 230V/1,2kW al. ekvivalent</t>
  </si>
  <si>
    <t>Poznámka k položke: napr. Panasonic S-36PY3E Qv: 4kW Qch: 3,6kW Príslušenstvo: nástenný ovládač  al. ekvivalent</t>
  </si>
  <si>
    <t>Poznámka k položke: Jednotka v tichom prevedení:  Nové usporiadanie ventilátorov s útlmom na interiérovej strane -25dBA. Pri návrhu externých tlmičov sa počíta s touto úsporou !  Certifikáty:  Ekodizajn ErP 2018, EUROVENT s energetickou triedou A Popis jednotky:  Prívodný filter ePM1 70% kapsový (F7), odvodný filter ePM10 50% kapsový (M5), doskový rekuperátor bez prenosu vlhkost s účinnosťou 90,6% / 500m3/h / z -13,0°C na 18,7°C, protimrazová ochrana obtokom privádzaného vzduchu, ALU ventilátory (TAC6) s úspornými EC motormi, integrovaný elektrický ohrievač z -13°C na 24°C = 0,9kW (riadenie 0-10V, max. výkon 4,5kW, vyžaduje samostatné silové napojenie), externé motorické klapky 24V/riadenie on/off, manžety, regulácia TAC6 v jednotke, systém Plug&amp;Play, riedenie vzduchového výkonu na konštantný prietok CA, konštantný tlak, od signálu 0-10V + ovládanie HMI TAC6  ELI: Silové napojenie vzt jednotky:: Napätie 1x230V-50Hz, istenie 5,5A max., istič D6A Silové napojenie elektrického ohrievača:: Napätie 3x400V-50Hz, istenie 6,5A max., istič C10A MaR: Napojiť káblové dotykové ovládanie HMI TACtouch: 4-žilový tienený kábel. Kábel dĺžky 2m je v dodávke vzt jednotky ZTI: Odvod kondenzátu od rekuperátora, pripojenie 20mm</t>
  </si>
  <si>
    <t xml:space="preserve"> Poznámka k položke: napr. Panasonic S-50PY3E  Qv: 5,6kW Qch: 5kW Príslušenstvo: nástenný ovládač al. ekvivalent</t>
  </si>
  <si>
    <t>Flexibilné potrubie, napr. ALUFLEX MI 203 Al al. ekvivalent</t>
  </si>
  <si>
    <t>Samolepiaca plošná tepelná izolácia zo syntetického kaučuku polypropylénovou metalickou fóliou na povrchu, napr. K-FLEX H DUCT METAL hr. 30mm (nasávanie + výfuk) al. ekvivalent</t>
  </si>
  <si>
    <t>Flexibilné potrubie, napr. ALUFLEX MI 127 Al al. ekvivalent</t>
  </si>
  <si>
    <t>Flexibilné potrubie, napr. ALUFLEX MI 102 Al al. ekvivalent</t>
  </si>
  <si>
    <t>Flexibilné potrubie tepelne izolované, napr. TERMOFLEX MI 203 al. ekvivalent</t>
  </si>
  <si>
    <t>Samolepiaca plošná tepelná izolácia zo syntetického kaučuku polypropylénovou metalickou fóliou na povrchu, napr. K-FLEX H DUCT METAL hr. 10mm (prívod) al. ekvivalent</t>
  </si>
  <si>
    <t>Poznámka k položke: napr. Panasonic CU-Z42XKE Qv: 5,3kW Qch: 4,2kW ELI: 230V/1,5kW al. ekvivalent</t>
  </si>
  <si>
    <t>Poznámka k položke: napr. Panasonic CS-Z42XKEW Qv: 5,3kW Qch: 4,2kW Príslušenstvo: nástenný ovládač al. ekvivalent</t>
  </si>
  <si>
    <t>Poznámka k položke: napr. RM 125 ELI: 230V/60W al. ekvivalent</t>
  </si>
  <si>
    <t>Poznámka k položke: napr. Vort quadro micro 100 IT ELI: 230V/30W al. ekvivalent</t>
  </si>
  <si>
    <t xml:space="preserve">Podlahová vpusť s vodorovným odtokom, so zápachovou uzávierkou, ktorá garantuje tesnosť proti unikaniu zápachu i bez vody v zápachovej uzávierke, napr. HL510NPr al. ekvivalent  </t>
  </si>
  <si>
    <t>Úchyt pre záves</t>
  </si>
  <si>
    <t>Podlahová vpusť s vodorovným odtokom, so zápachovou uzávierkou, ktorá garantuje tesnosť proti unikaniu zápachu i bez vody v zápachovej uzávierke napr. HL510NPr al. ekvivalent</t>
  </si>
  <si>
    <t>Elektrický zásobníkový ohrievač napr. DRAŽICE OKCE 50 al. ekvivalent</t>
  </si>
  <si>
    <t>Poznámka k položke: Výstražná fólia do zeme pre určenie trasy káblových a potrubných vedení.Ukladá sa 40cm na rozvod siete pre včasné varovanie pri výkopových prácach pred poškodením.Materiál: PEPredajné množstvo: balenie (250m)</t>
  </si>
  <si>
    <t>Poznámka k položke: Vykurovací výkon: 2kW Integrovaný termostat ELI: 230V/2000W</t>
  </si>
  <si>
    <t>Poznámka k položke: Vykurovací výkon: 0,5kW Integrovaný termostat ELI: 230V/500W</t>
  </si>
  <si>
    <t>Poznámka k položke: Poznámka k položke: V: 1000 m3/h ELI: 230V/100W</t>
  </si>
  <si>
    <t>Podlahová vpusť s vodorovným odtokom, so zápachovou uzávierkou, ktorá garantuje tesnosť proti unikaniu zápachu i bez vody v zápachovej uzávierke, napr. HL 510NPr al. ekvivalent</t>
  </si>
  <si>
    <t>Poznámka k položke: Konštrukcia kábla - medené jadro, PVC izolácia, výplňový obal, PVC plásť.</t>
  </si>
  <si>
    <t>Svietidlo, napr. SIRIUS 330.LED 840 3400lm OPAL 29W IP54 SMR-SEN DRV al. ekvivalent (zapojenie)</t>
  </si>
  <si>
    <t>Svietidlo, napr. FX45 WT 1086.LED 840 3000lm WHITEPOINT 20W IP20 RAL9016  DRV DIM DALI al. ekvivalent (zapojenie)</t>
  </si>
  <si>
    <t>Svietidlo, napr. FLAT OP 597.LED 840 3400lm OPAL 27W IP40 RAL9016 DRV al. ekvivalent (zapojenie)</t>
  </si>
  <si>
    <t>Svietidlo, napr. FX45 WT 1626.LED 840 4500lm WHITEPOINT 30W IP20 RAL9016  DRV DIM DALI al. ekvivalent (zapojenie)</t>
  </si>
  <si>
    <t>Svietidlo, napr. PURE 1 597.LED 940 3600lm MAT 34W IP65 RAL9016 DRV DIM  DALI al. ekvivalent (zapojenie)</t>
  </si>
  <si>
    <t>Svietidlo, napr. PURE 1 597.LED 940 4800lm MAT 45W IP65 RAL9016 DRV DIM  DALI al. ekvivalent (zapojenie)</t>
  </si>
  <si>
    <t>Svietidlo, napr. FX45 WT 2166.LED 840 6000lm WHITEPOINT 40W IP20 RAL9016  DRV DIM DALI al. ekvivalent (zapojenie)</t>
  </si>
  <si>
    <t>Svietidlo, napr. FLAT OP 597.LED 840 4300lm OPAL 35W IP40 RAL9016 DRV al. ekvivalent (zapojenie)</t>
  </si>
  <si>
    <t>Svietidlo, napr. DN 140 LED.LED 830 2500lm CLEAR 26W IP54 RAL9016 DRV al. ekvivalent (zapojenie)</t>
  </si>
  <si>
    <t>Svietidlo, napr. CANOS G2-R175 WH 1600 HF 840 OP al. ekvivalent (zapojenie)</t>
  </si>
  <si>
    <t>Svietidlo, napr. SPOT FIREPROOF DIM 8 W 3000 K IP65 WT al. ekvivalent (zapojenie)</t>
  </si>
  <si>
    <t>Svietidlo, napr. VERSO LED VSN A 1,2 TC 1 LGR al. ekvivalent (zapojenie)</t>
  </si>
  <si>
    <t>Svietidlo, napr. FL PFM 50W/4000K SYM 100 S BK LEDV al. ekvivalent (zapojenie)</t>
  </si>
  <si>
    <t>Svietidlo, napr. COSMO APEX 1060.LED 840 6400lm STPR 40W IP66 čierne 35°C DRV al. ekvivalent                                                                                                                                                                             (zapojenie)</t>
  </si>
  <si>
    <t>Svietidlo, napr. COSMO APEX 1060.LED 840 4000lm STPR 25W IP66 čierny 25°C  DRV al. ekvivalent (zapojenie)</t>
  </si>
  <si>
    <t>Svietidla, napr. FL PFM 50W/4000K SYM 100 S BK LEDV al. ekvivalent (zapojenie)</t>
  </si>
  <si>
    <t>Svietidla, napr. COSMO APEX 1060.LED 840 6400lm STPR 40W IP66 čierne 35°C DRV al. ekvivalent( zapojenie)</t>
  </si>
  <si>
    <t>Náter farbami ekologickými riediteľnými vodou bielym pre náter sadrokartón. stropov 2x, napr. SADAKRINOM alebo ekvivalent</t>
  </si>
  <si>
    <t>Podlaha PVC heterogénna, LVT vinylové dielce, lepená, min. hr. 2,5 mm</t>
  </si>
  <si>
    <t>Podlaha z prírodného linolea, elektrostaticky vodivá (antistatická), min. hr. 2,5 mm</t>
  </si>
  <si>
    <t>Stavebno montážne práce menej náročné, pomocné alebo menipulačné</t>
  </si>
  <si>
    <t>Pomocný elektroištalačný materiál, napr. wago, hmoždiny, skružky al. ekvivalent</t>
  </si>
  <si>
    <t>Zar.č. 1 –vetranie a chladenie laboratória - výkres SO.01 - VZ1</t>
  </si>
  <si>
    <t>Vnútorná kazetová jednotka vrátane dekoračného panela - výkres SO.01 - VZ1</t>
  </si>
  <si>
    <t>Požiarna klapka FDS-3G-500x200-H0 - výkres SO.01 - VZ1</t>
  </si>
  <si>
    <t>Zar.č. 2 –vetranie a chladenie fotoateliéru - výkres SO.01 - VZ1</t>
  </si>
  <si>
    <t xml:space="preserve">Vonkajšia kondenzačná jednotka </t>
  </si>
  <si>
    <t xml:space="preserve">Odvodný stropný difúzor, napr. Climecon OLOi-HF-315-600 al. ekvivalent </t>
  </si>
  <si>
    <t>Zar.č. 3 –chladenie zasadacej miestnosti - výkres SO.01 - VZ1</t>
  </si>
  <si>
    <t>Zar.č. 4 –odvetranie sociálnych zariadení a skladu - výkres SO.01 - VZ1</t>
  </si>
  <si>
    <t>Odsávací potrubný ventilátor</t>
  </si>
  <si>
    <t>Montážny materiál (prýchytky, skrutky, skoby, lepidlo, montážna pena... A pod.)</t>
  </si>
  <si>
    <t>Dopravné náklady</t>
  </si>
  <si>
    <t>Ohybná chránička, napr. KOPOFLEX® KF 09040 BB al. ekvivalent, 40mm, 450N</t>
  </si>
  <si>
    <t>Pomocný elektroištalačný materiál napr. wago al. ekvivalent (hmoždiny, skrutky)</t>
  </si>
  <si>
    <t>Stavebno montážne práce, pomocné alebo manipulačné</t>
  </si>
  <si>
    <t>Ostatné pomocné búracie a prípravné alebo manipulačné práce</t>
  </si>
  <si>
    <t>Podlahy vlysové a parketové</t>
  </si>
  <si>
    <t>775</t>
  </si>
  <si>
    <t>775511800.S</t>
  </si>
  <si>
    <t>Demontáž lepených drevených podláh vlysových, mozaikových, parketových, vrátane líšt -0,0150t</t>
  </si>
  <si>
    <t>N1</t>
  </si>
  <si>
    <t>nová položka</t>
  </si>
  <si>
    <t>N2</t>
  </si>
  <si>
    <t>N3</t>
  </si>
  <si>
    <t>923100156.1</t>
  </si>
  <si>
    <t xml:space="preserve">Chránička z rúrok D 20 mm </t>
  </si>
  <si>
    <t>971035804.S</t>
  </si>
  <si>
    <t>Vrty príklepovým vrtákom do D 24 mm do stien alebo smerom dole do tehál -0.00001t</t>
  </si>
  <si>
    <t>cm</t>
  </si>
  <si>
    <t>nová polžka</t>
  </si>
  <si>
    <t>zmena hrúbky skla</t>
  </si>
  <si>
    <t>Sprchová stena pevná rozmer 900x1950 mm, 6 mm kalené sklo, nepriehľadné</t>
  </si>
  <si>
    <t>Montáž dverového krídla otočného jednokrídlového bezpoldrážkového, do zárubne, vrátane kovania</t>
  </si>
  <si>
    <t>zmena textu položky</t>
  </si>
  <si>
    <t>76799999</t>
  </si>
  <si>
    <t>D+M stropná konštrukcia FOEMI systém KIT2 v m.č. 1.11 (40,51m2)</t>
  </si>
  <si>
    <t>N4</t>
  </si>
  <si>
    <t>Obkladačky keramické glazované jednofarebné hladké lxv 300x200x5 mm</t>
  </si>
  <si>
    <t>zmena hrúbky obkladačiek</t>
  </si>
  <si>
    <t>zmena počtu</t>
  </si>
  <si>
    <t>642945111.S</t>
  </si>
  <si>
    <t>Osadenie oceľ. zárubní protipož. dverí s obetónov. jednokrídlové do 2,5 m2</t>
  </si>
  <si>
    <t>N5</t>
  </si>
  <si>
    <t>553310010334.1</t>
  </si>
  <si>
    <t>Zárubňa požiarna oceľová, šxvxhr 900x1970x100 mm, EW-15D1-C     "3/P"</t>
  </si>
  <si>
    <t>nové položky</t>
  </si>
  <si>
    <t>N6</t>
  </si>
  <si>
    <t>N7</t>
  </si>
  <si>
    <t>N8</t>
  </si>
  <si>
    <t>767641110.S</t>
  </si>
  <si>
    <t>Montáž kovového dverového krídla jednokrídlového, do zárubne, vrátane kovania</t>
  </si>
  <si>
    <t>553410031941.1</t>
  </si>
  <si>
    <t>Dvere požiarne oceľové šxv 900x1970 mm, EW-15D1-C, vr. kovania, farba biela     "3/P"</t>
  </si>
  <si>
    <t>N9</t>
  </si>
  <si>
    <t xml:space="preserve">Obkladačky keramické glazované jednofarebné hladké lxv 300x200x5 mm </t>
  </si>
  <si>
    <t>zmena hrúbky</t>
  </si>
  <si>
    <t>zmena mernej jednotky</t>
  </si>
  <si>
    <t>N10</t>
  </si>
  <si>
    <t>N11</t>
  </si>
  <si>
    <t>N12</t>
  </si>
  <si>
    <t>N13</t>
  </si>
  <si>
    <t>N14</t>
  </si>
  <si>
    <t>Panel sendvičový s výplňou z minerálnej vlny stenový štandardný oceľový plášť š. 1100 mm hr. jadra 100 mm (čistá plocha bez otvorov)</t>
  </si>
  <si>
    <t>oprava 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</si>
</sst>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sz val="8"/>
      <color rgb="FFFF0000"/>
      <name val="Arial CE"/>
      <family val="2"/>
    </font>
    <font>
      <sz val="9"/>
      <name val="Arial CE"/>
      <family val="2"/>
      <charset val="238"/>
    </font>
    <font>
      <i/>
      <sz val="7"/>
      <color rgb="FF969696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</font>
    <font>
      <i/>
      <sz val="9"/>
      <color rgb="FF0000FF"/>
      <name val="Arial CE"/>
      <family val="2"/>
      <charset val="238"/>
    </font>
    <font>
      <i/>
      <sz val="9"/>
      <name val="Arial CE"/>
    </font>
    <font>
      <i/>
      <sz val="8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7" fillId="0" borderId="0" xfId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167" fontId="0" fillId="0" borderId="0" xfId="0" applyNumberFormat="1" applyAlignment="1">
      <alignment vertical="center"/>
    </xf>
    <xf numFmtId="0" fontId="37" fillId="0" borderId="0" xfId="0" applyFont="1" applyAlignment="1">
      <alignment vertical="center"/>
    </xf>
    <xf numFmtId="0" fontId="19" fillId="0" borderId="0" xfId="0" applyFont="1" applyAlignment="1" applyProtection="1">
      <alignment horizontal="left" vertical="top" wrapText="1" indent="2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4" fontId="8" fillId="0" borderId="0" xfId="0" applyNumberFormat="1" applyFont="1"/>
    <xf numFmtId="2" fontId="0" fillId="0" borderId="0" xfId="0" applyNumberFormat="1" applyAlignment="1">
      <alignment vertical="center"/>
    </xf>
    <xf numFmtId="0" fontId="40" fillId="0" borderId="0" xfId="0" applyFont="1" applyAlignment="1">
      <alignment vertical="center"/>
    </xf>
    <xf numFmtId="0" fontId="19" fillId="0" borderId="0" xfId="0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49" fontId="42" fillId="0" borderId="22" xfId="0" applyNumberFormat="1" applyFont="1" applyBorder="1" applyAlignment="1" applyProtection="1">
      <alignment horizontal="left" vertical="center" wrapText="1"/>
      <protection locked="0"/>
    </xf>
    <xf numFmtId="0" fontId="42" fillId="0" borderId="22" xfId="0" applyFont="1" applyBorder="1" applyAlignment="1" applyProtection="1">
      <alignment horizontal="left" vertical="center" wrapText="1"/>
      <protection locked="0"/>
    </xf>
    <xf numFmtId="0" fontId="39" fillId="0" borderId="0" xfId="0" applyFont="1" applyAlignment="1">
      <alignment vertical="center" wrapText="1"/>
    </xf>
    <xf numFmtId="0" fontId="41" fillId="0" borderId="0" xfId="0" applyFont="1"/>
    <xf numFmtId="167" fontId="19" fillId="5" borderId="22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167" fontId="19" fillId="0" borderId="0" xfId="0" applyNumberFormat="1" applyFont="1" applyAlignment="1" applyProtection="1">
      <alignment vertical="center"/>
      <protection locked="0"/>
    </xf>
    <xf numFmtId="4" fontId="19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7" fontId="32" fillId="5" borderId="22" xfId="0" applyNumberFormat="1" applyFont="1" applyFill="1" applyBorder="1" applyAlignment="1" applyProtection="1">
      <alignment vertical="center"/>
      <protection locked="0"/>
    </xf>
    <xf numFmtId="0" fontId="43" fillId="0" borderId="22" xfId="0" applyFont="1" applyBorder="1" applyAlignment="1" applyProtection="1">
      <alignment horizontal="center" vertical="center"/>
      <protection locked="0"/>
    </xf>
    <xf numFmtId="0" fontId="44" fillId="0" borderId="3" xfId="0" applyFont="1" applyBorder="1" applyAlignment="1">
      <alignment vertical="center"/>
    </xf>
    <xf numFmtId="0" fontId="32" fillId="5" borderId="22" xfId="0" applyFont="1" applyFill="1" applyBorder="1" applyAlignment="1" applyProtection="1">
      <alignment horizontal="center" vertical="center" wrapText="1"/>
      <protection locked="0"/>
    </xf>
    <xf numFmtId="0" fontId="32" fillId="5" borderId="2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9" fillId="4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4" fillId="0" borderId="0" xfId="0" applyNumberFormat="1" applyFont="1" applyAlignment="1">
      <alignment horizontal="right" vertical="center"/>
    </xf>
    <xf numFmtId="0" fontId="19" fillId="4" borderId="7" xfId="0" applyFont="1" applyFill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3"/>
  <sheetViews>
    <sheetView showGridLines="0" topLeftCell="A88" workbookViewId="0">
      <selection activeCell="AN8" sqref="AN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209" t="s">
        <v>5</v>
      </c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221" t="s">
        <v>12</v>
      </c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R5" s="16"/>
      <c r="BS5" s="13" t="s">
        <v>6</v>
      </c>
    </row>
    <row r="6" spans="1:74" ht="36.950000000000003" customHeight="1">
      <c r="B6" s="16"/>
      <c r="D6" s="21" t="s">
        <v>13</v>
      </c>
      <c r="K6" s="222" t="s">
        <v>14</v>
      </c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/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22</v>
      </c>
      <c r="AK11" s="22" t="s">
        <v>23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24</v>
      </c>
      <c r="AK13" s="22" t="s">
        <v>21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25</v>
      </c>
      <c r="AK14" s="22" t="s">
        <v>23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26</v>
      </c>
      <c r="AK16" s="22" t="s">
        <v>21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27</v>
      </c>
      <c r="AK17" s="22" t="s">
        <v>23</v>
      </c>
      <c r="AN17" s="20" t="s">
        <v>1</v>
      </c>
      <c r="AR17" s="16"/>
      <c r="BS17" s="13" t="s">
        <v>28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29</v>
      </c>
      <c r="AK19" s="22" t="s">
        <v>21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/>
      <c r="AK20" s="22" t="s">
        <v>23</v>
      </c>
      <c r="AN20" s="20" t="s">
        <v>1</v>
      </c>
      <c r="AR20" s="16"/>
      <c r="BS20" s="13" t="s">
        <v>28</v>
      </c>
    </row>
    <row r="21" spans="2:71" ht="6.95" customHeight="1">
      <c r="B21" s="16"/>
      <c r="AR21" s="16"/>
    </row>
    <row r="22" spans="2:71" ht="12" customHeight="1">
      <c r="B22" s="16"/>
      <c r="D22" s="22" t="s">
        <v>30</v>
      </c>
      <c r="AR22" s="16"/>
    </row>
    <row r="23" spans="2:71" ht="48" customHeight="1">
      <c r="B23" s="16"/>
      <c r="E23" s="223" t="s">
        <v>31</v>
      </c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32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24"/>
      <c r="AL26" s="225"/>
      <c r="AM26" s="225"/>
      <c r="AN26" s="225"/>
      <c r="AO26" s="225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226" t="s">
        <v>33</v>
      </c>
      <c r="M28" s="226"/>
      <c r="N28" s="226"/>
      <c r="O28" s="226"/>
      <c r="P28" s="226"/>
      <c r="W28" s="226" t="s">
        <v>34</v>
      </c>
      <c r="X28" s="226"/>
      <c r="Y28" s="226"/>
      <c r="Z28" s="226"/>
      <c r="AA28" s="226"/>
      <c r="AB28" s="226"/>
      <c r="AC28" s="226"/>
      <c r="AD28" s="226"/>
      <c r="AE28" s="226"/>
      <c r="AK28" s="226" t="s">
        <v>35</v>
      </c>
      <c r="AL28" s="226"/>
      <c r="AM28" s="226"/>
      <c r="AN28" s="226"/>
      <c r="AO28" s="226"/>
      <c r="AR28" s="25"/>
    </row>
    <row r="29" spans="2:71" s="2" customFormat="1" ht="14.45" customHeight="1">
      <c r="B29" s="29"/>
      <c r="D29" s="22" t="s">
        <v>36</v>
      </c>
      <c r="F29" s="30" t="s">
        <v>37</v>
      </c>
      <c r="L29" s="195">
        <v>0.2</v>
      </c>
      <c r="M29" s="194"/>
      <c r="N29" s="194"/>
      <c r="O29" s="194"/>
      <c r="P29" s="194"/>
      <c r="Q29" s="31"/>
      <c r="R29" s="31"/>
      <c r="S29" s="31"/>
      <c r="T29" s="31"/>
      <c r="U29" s="31"/>
      <c r="V29" s="31"/>
      <c r="W29" s="193" t="e">
        <f>ROUND(AZ94, 2)</f>
        <v>#REF!</v>
      </c>
      <c r="X29" s="194"/>
      <c r="Y29" s="194"/>
      <c r="Z29" s="194"/>
      <c r="AA29" s="194"/>
      <c r="AB29" s="194"/>
      <c r="AC29" s="194"/>
      <c r="AD29" s="194"/>
      <c r="AE29" s="194"/>
      <c r="AF29" s="31"/>
      <c r="AG29" s="31"/>
      <c r="AH29" s="31"/>
      <c r="AI29" s="31"/>
      <c r="AJ29" s="31"/>
      <c r="AK29" s="193" t="e">
        <f>ROUND(AV94, 2)</f>
        <v>#REF!</v>
      </c>
      <c r="AL29" s="194"/>
      <c r="AM29" s="194"/>
      <c r="AN29" s="194"/>
      <c r="AO29" s="194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>
      <c r="B30" s="29"/>
      <c r="F30" s="30" t="s">
        <v>38</v>
      </c>
      <c r="L30" s="196">
        <v>0.2</v>
      </c>
      <c r="M30" s="197"/>
      <c r="N30" s="197"/>
      <c r="O30" s="197"/>
      <c r="P30" s="197"/>
      <c r="W30" s="198"/>
      <c r="X30" s="197"/>
      <c r="Y30" s="197"/>
      <c r="Z30" s="197"/>
      <c r="AA30" s="197"/>
      <c r="AB30" s="197"/>
      <c r="AC30" s="197"/>
      <c r="AD30" s="197"/>
      <c r="AE30" s="197"/>
      <c r="AK30" s="198"/>
      <c r="AL30" s="197"/>
      <c r="AM30" s="197"/>
      <c r="AN30" s="197"/>
      <c r="AO30" s="197"/>
      <c r="AR30" s="29"/>
    </row>
    <row r="31" spans="2:71" s="2" customFormat="1" ht="14.45" hidden="1" customHeight="1">
      <c r="B31" s="29"/>
      <c r="F31" s="22" t="s">
        <v>39</v>
      </c>
      <c r="L31" s="196">
        <v>0.2</v>
      </c>
      <c r="M31" s="197"/>
      <c r="N31" s="197"/>
      <c r="O31" s="197"/>
      <c r="P31" s="197"/>
      <c r="W31" s="198" t="e">
        <f>ROUND(BB94, 2)</f>
        <v>#REF!</v>
      </c>
      <c r="X31" s="197"/>
      <c r="Y31" s="197"/>
      <c r="Z31" s="197"/>
      <c r="AA31" s="197"/>
      <c r="AB31" s="197"/>
      <c r="AC31" s="197"/>
      <c r="AD31" s="197"/>
      <c r="AE31" s="197"/>
      <c r="AK31" s="198">
        <v>0</v>
      </c>
      <c r="AL31" s="197"/>
      <c r="AM31" s="197"/>
      <c r="AN31" s="197"/>
      <c r="AO31" s="197"/>
      <c r="AR31" s="29"/>
    </row>
    <row r="32" spans="2:71" s="2" customFormat="1" ht="14.45" hidden="1" customHeight="1">
      <c r="B32" s="29"/>
      <c r="F32" s="22" t="s">
        <v>40</v>
      </c>
      <c r="L32" s="196">
        <v>0.2</v>
      </c>
      <c r="M32" s="197"/>
      <c r="N32" s="197"/>
      <c r="O32" s="197"/>
      <c r="P32" s="197"/>
      <c r="W32" s="198" t="e">
        <f>ROUND(BC94, 2)</f>
        <v>#REF!</v>
      </c>
      <c r="X32" s="197"/>
      <c r="Y32" s="197"/>
      <c r="Z32" s="197"/>
      <c r="AA32" s="197"/>
      <c r="AB32" s="197"/>
      <c r="AC32" s="197"/>
      <c r="AD32" s="197"/>
      <c r="AE32" s="197"/>
      <c r="AK32" s="198">
        <v>0</v>
      </c>
      <c r="AL32" s="197"/>
      <c r="AM32" s="197"/>
      <c r="AN32" s="197"/>
      <c r="AO32" s="197"/>
      <c r="AR32" s="29"/>
    </row>
    <row r="33" spans="2:52" s="2" customFormat="1" ht="14.45" hidden="1" customHeight="1">
      <c r="B33" s="29"/>
      <c r="F33" s="30" t="s">
        <v>41</v>
      </c>
      <c r="L33" s="195">
        <v>0</v>
      </c>
      <c r="M33" s="194"/>
      <c r="N33" s="194"/>
      <c r="O33" s="194"/>
      <c r="P33" s="194"/>
      <c r="Q33" s="31"/>
      <c r="R33" s="31"/>
      <c r="S33" s="31"/>
      <c r="T33" s="31"/>
      <c r="U33" s="31"/>
      <c r="V33" s="31"/>
      <c r="W33" s="193" t="e">
        <f>ROUND(BD94, 2)</f>
        <v>#REF!</v>
      </c>
      <c r="X33" s="194"/>
      <c r="Y33" s="194"/>
      <c r="Z33" s="194"/>
      <c r="AA33" s="194"/>
      <c r="AB33" s="194"/>
      <c r="AC33" s="194"/>
      <c r="AD33" s="194"/>
      <c r="AE33" s="194"/>
      <c r="AF33" s="31"/>
      <c r="AG33" s="31"/>
      <c r="AH33" s="31"/>
      <c r="AI33" s="31"/>
      <c r="AJ33" s="31"/>
      <c r="AK33" s="193">
        <v>0</v>
      </c>
      <c r="AL33" s="194"/>
      <c r="AM33" s="194"/>
      <c r="AN33" s="194"/>
      <c r="AO33" s="194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>
      <c r="B34" s="25"/>
      <c r="AR34" s="25"/>
    </row>
    <row r="35" spans="2:52" s="1" customFormat="1" ht="25.9" customHeight="1">
      <c r="B35" s="25"/>
      <c r="C35" s="33"/>
      <c r="D35" s="34" t="s">
        <v>42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43</v>
      </c>
      <c r="U35" s="35"/>
      <c r="V35" s="35"/>
      <c r="W35" s="35"/>
      <c r="X35" s="205" t="s">
        <v>44</v>
      </c>
      <c r="Y35" s="203"/>
      <c r="Z35" s="203"/>
      <c r="AA35" s="203"/>
      <c r="AB35" s="203"/>
      <c r="AC35" s="35"/>
      <c r="AD35" s="35"/>
      <c r="AE35" s="35"/>
      <c r="AF35" s="35"/>
      <c r="AG35" s="35"/>
      <c r="AH35" s="35"/>
      <c r="AI35" s="35"/>
      <c r="AJ35" s="35"/>
      <c r="AK35" s="202"/>
      <c r="AL35" s="203"/>
      <c r="AM35" s="203"/>
      <c r="AN35" s="203"/>
      <c r="AO35" s="204"/>
      <c r="AP35" s="33"/>
      <c r="AQ35" s="33"/>
      <c r="AR35" s="25"/>
    </row>
    <row r="36" spans="2:52" s="1" customFormat="1" ht="6.95" customHeight="1">
      <c r="B36" s="25"/>
      <c r="AR36" s="25"/>
    </row>
    <row r="37" spans="2:52" s="1" customFormat="1" ht="14.45" customHeight="1">
      <c r="B37" s="25"/>
      <c r="AR37" s="25"/>
    </row>
    <row r="38" spans="2:52" ht="14.45" customHeight="1">
      <c r="B38" s="16"/>
      <c r="AR38" s="16"/>
    </row>
    <row r="39" spans="2:52" ht="14.45" customHeight="1">
      <c r="B39" s="16"/>
      <c r="AR39" s="16"/>
    </row>
    <row r="40" spans="2:52" ht="14.45" customHeight="1">
      <c r="B40" s="16"/>
      <c r="AR40" s="16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5"/>
      <c r="D49" s="37" t="s">
        <v>45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46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9" t="s">
        <v>47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48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47</v>
      </c>
      <c r="AI60" s="27"/>
      <c r="AJ60" s="27"/>
      <c r="AK60" s="27"/>
      <c r="AL60" s="27"/>
      <c r="AM60" s="39" t="s">
        <v>48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7" t="s">
        <v>49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50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9" t="s">
        <v>47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48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47</v>
      </c>
      <c r="AI75" s="27"/>
      <c r="AJ75" s="27"/>
      <c r="AK75" s="27"/>
      <c r="AL75" s="27"/>
      <c r="AM75" s="39" t="s">
        <v>48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2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2:91" s="1" customFormat="1" ht="24.95" customHeight="1">
      <c r="B82" s="25"/>
      <c r="C82" s="17" t="s">
        <v>51</v>
      </c>
      <c r="AR82" s="25"/>
    </row>
    <row r="83" spans="2:91" s="1" customFormat="1" ht="6.95" customHeight="1">
      <c r="B83" s="25"/>
      <c r="AR83" s="25"/>
    </row>
    <row r="84" spans="2:91" s="3" customFormat="1" ht="12" customHeight="1">
      <c r="B84" s="44"/>
      <c r="C84" s="22" t="s">
        <v>11</v>
      </c>
      <c r="L84" s="3" t="str">
        <f>K5</f>
        <v>23003(1)</v>
      </c>
      <c r="AR84" s="44"/>
    </row>
    <row r="85" spans="2:91" s="4" customFormat="1" ht="36.950000000000003" customHeight="1">
      <c r="B85" s="45"/>
      <c r="C85" s="46" t="s">
        <v>13</v>
      </c>
      <c r="L85" s="185" t="str">
        <f>K6</f>
        <v>Košice, ÚKT, Rampová 7 - Rekonštrukcia budovy U1 a výstavba garáže</v>
      </c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R85" s="45"/>
    </row>
    <row r="86" spans="2:91" s="1" customFormat="1" ht="6.95" customHeight="1">
      <c r="B86" s="25"/>
      <c r="AR86" s="25"/>
    </row>
    <row r="87" spans="2:91" s="1" customFormat="1" ht="12" customHeight="1">
      <c r="B87" s="25"/>
      <c r="C87" s="22" t="s">
        <v>17</v>
      </c>
      <c r="L87" s="47" t="str">
        <f>IF(K8="","",K8)</f>
        <v>Košice</v>
      </c>
      <c r="AI87" s="22" t="s">
        <v>19</v>
      </c>
      <c r="AM87" s="214" t="str">
        <f>IF(AN8= "","",AN8)</f>
        <v/>
      </c>
      <c r="AN87" s="214"/>
      <c r="AR87" s="25"/>
    </row>
    <row r="88" spans="2:91" s="1" customFormat="1" ht="6.95" customHeight="1">
      <c r="B88" s="25"/>
      <c r="AR88" s="25"/>
    </row>
    <row r="89" spans="2:91" s="1" customFormat="1" ht="15.2" customHeight="1">
      <c r="B89" s="25"/>
      <c r="C89" s="22" t="s">
        <v>20</v>
      </c>
      <c r="L89" s="3" t="str">
        <f>IF(E11= "","",E11)</f>
        <v>Ministerstvo vnútra SR, Bratislava</v>
      </c>
      <c r="AI89" s="22" t="s">
        <v>26</v>
      </c>
      <c r="AM89" s="215" t="str">
        <f>IF(E17="","",E17)</f>
        <v>KApAR, s.r.o., Prešov</v>
      </c>
      <c r="AN89" s="216"/>
      <c r="AO89" s="216"/>
      <c r="AP89" s="216"/>
      <c r="AR89" s="25"/>
      <c r="AS89" s="217" t="s">
        <v>52</v>
      </c>
      <c r="AT89" s="218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2:91" s="1" customFormat="1" ht="15.2" customHeight="1">
      <c r="B90" s="25"/>
      <c r="C90" s="22" t="s">
        <v>24</v>
      </c>
      <c r="L90" s="3" t="str">
        <f>IF(E14="","",E14)</f>
        <v xml:space="preserve"> </v>
      </c>
      <c r="AI90" s="22" t="s">
        <v>29</v>
      </c>
      <c r="AM90" s="215"/>
      <c r="AN90" s="216"/>
      <c r="AO90" s="216"/>
      <c r="AP90" s="216"/>
      <c r="AR90" s="25"/>
      <c r="AS90" s="219"/>
      <c r="AT90" s="220"/>
      <c r="BD90" s="51"/>
    </row>
    <row r="91" spans="2:91" s="1" customFormat="1" ht="10.9" customHeight="1">
      <c r="B91" s="25"/>
      <c r="AR91" s="25"/>
      <c r="AS91" s="219"/>
      <c r="AT91" s="220"/>
      <c r="BD91" s="51"/>
    </row>
    <row r="92" spans="2:91" s="1" customFormat="1" ht="29.25" customHeight="1">
      <c r="B92" s="25"/>
      <c r="C92" s="191" t="s">
        <v>53</v>
      </c>
      <c r="D92" s="192"/>
      <c r="E92" s="192"/>
      <c r="F92" s="192"/>
      <c r="G92" s="192"/>
      <c r="H92" s="52"/>
      <c r="I92" s="201" t="s">
        <v>54</v>
      </c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212" t="s">
        <v>55</v>
      </c>
      <c r="AH92" s="192"/>
      <c r="AI92" s="192"/>
      <c r="AJ92" s="192"/>
      <c r="AK92" s="192"/>
      <c r="AL92" s="192"/>
      <c r="AM92" s="192"/>
      <c r="AN92" s="201" t="s">
        <v>56</v>
      </c>
      <c r="AO92" s="192"/>
      <c r="AP92" s="206"/>
      <c r="AQ92" s="53" t="s">
        <v>57</v>
      </c>
      <c r="AR92" s="25"/>
      <c r="AS92" s="54" t="s">
        <v>58</v>
      </c>
      <c r="AT92" s="55" t="s">
        <v>59</v>
      </c>
      <c r="AU92" s="55" t="s">
        <v>60</v>
      </c>
      <c r="AV92" s="55" t="s">
        <v>61</v>
      </c>
      <c r="AW92" s="55" t="s">
        <v>62</v>
      </c>
      <c r="AX92" s="55" t="s">
        <v>63</v>
      </c>
      <c r="AY92" s="55" t="s">
        <v>64</v>
      </c>
      <c r="AZ92" s="55" t="s">
        <v>65</v>
      </c>
      <c r="BA92" s="55" t="s">
        <v>66</v>
      </c>
      <c r="BB92" s="55" t="s">
        <v>67</v>
      </c>
      <c r="BC92" s="55" t="s">
        <v>68</v>
      </c>
      <c r="BD92" s="56" t="s">
        <v>69</v>
      </c>
    </row>
    <row r="93" spans="2:91" s="1" customFormat="1" ht="10.9" customHeight="1">
      <c r="B93" s="25"/>
      <c r="AR93" s="25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2:91" s="5" customFormat="1" ht="32.450000000000003" customHeight="1">
      <c r="B94" s="58"/>
      <c r="C94" s="59" t="s">
        <v>70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207"/>
      <c r="AH94" s="207"/>
      <c r="AI94" s="207"/>
      <c r="AJ94" s="207"/>
      <c r="AK94" s="207"/>
      <c r="AL94" s="207"/>
      <c r="AM94" s="207"/>
      <c r="AN94" s="208"/>
      <c r="AO94" s="208"/>
      <c r="AP94" s="208"/>
      <c r="AQ94" s="62" t="s">
        <v>1</v>
      </c>
      <c r="AR94" s="58"/>
      <c r="AS94" s="63" t="e">
        <f>ROUND(AS95+AS102+AS107+#REF!+#REF!,2)</f>
        <v>#REF!</v>
      </c>
      <c r="AT94" s="64" t="e">
        <f t="shared" ref="AT94:AT111" si="0">ROUND(SUM(AV94:AW94),2)</f>
        <v>#REF!</v>
      </c>
      <c r="AU94" s="65" t="e">
        <f>ROUND(AU95+AU102+AU107+#REF!+#REF!,5)</f>
        <v>#REF!</v>
      </c>
      <c r="AV94" s="64" t="e">
        <f>ROUND(AZ94*L29,2)</f>
        <v>#REF!</v>
      </c>
      <c r="AW94" s="64" t="e">
        <f>ROUND(BA94*L30,2)</f>
        <v>#REF!</v>
      </c>
      <c r="AX94" s="64" t="e">
        <f>ROUND(BB94*L29,2)</f>
        <v>#REF!</v>
      </c>
      <c r="AY94" s="64" t="e">
        <f>ROUND(BC94*L30,2)</f>
        <v>#REF!</v>
      </c>
      <c r="AZ94" s="64" t="e">
        <f>ROUND(AZ95+AZ102+AZ107+#REF!+#REF!,2)</f>
        <v>#REF!</v>
      </c>
      <c r="BA94" s="64" t="e">
        <f>ROUND(BA95+BA102+BA107+#REF!+#REF!,2)</f>
        <v>#REF!</v>
      </c>
      <c r="BB94" s="64" t="e">
        <f>ROUND(BB95+BB102+BB107+#REF!+#REF!,2)</f>
        <v>#REF!</v>
      </c>
      <c r="BC94" s="64" t="e">
        <f>ROUND(BC95+BC102+BC107+#REF!+#REF!,2)</f>
        <v>#REF!</v>
      </c>
      <c r="BD94" s="66" t="e">
        <f>ROUND(BD95+BD102+BD107+#REF!+#REF!,2)</f>
        <v>#REF!</v>
      </c>
      <c r="BS94" s="67" t="s">
        <v>71</v>
      </c>
      <c r="BT94" s="67" t="s">
        <v>72</v>
      </c>
      <c r="BU94" s="68" t="s">
        <v>73</v>
      </c>
      <c r="BV94" s="67" t="s">
        <v>74</v>
      </c>
      <c r="BW94" s="67" t="s">
        <v>4</v>
      </c>
      <c r="BX94" s="67" t="s">
        <v>75</v>
      </c>
      <c r="CL94" s="67" t="s">
        <v>1</v>
      </c>
    </row>
    <row r="95" spans="2:91" s="6" customFormat="1" ht="16.5" customHeight="1">
      <c r="B95" s="69"/>
      <c r="C95" s="70"/>
      <c r="D95" s="188" t="s">
        <v>76</v>
      </c>
      <c r="E95" s="188"/>
      <c r="F95" s="188"/>
      <c r="G95" s="188"/>
      <c r="H95" s="188"/>
      <c r="I95" s="71"/>
      <c r="J95" s="188" t="s">
        <v>77</v>
      </c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211"/>
      <c r="AH95" s="200"/>
      <c r="AI95" s="200"/>
      <c r="AJ95" s="200"/>
      <c r="AK95" s="200"/>
      <c r="AL95" s="200"/>
      <c r="AM95" s="200"/>
      <c r="AN95" s="199"/>
      <c r="AO95" s="200"/>
      <c r="AP95" s="200"/>
      <c r="AQ95" s="72" t="s">
        <v>78</v>
      </c>
      <c r="AR95" s="69"/>
      <c r="AS95" s="73">
        <f>ROUND(AS96+SUM(AS99:AS101),2)</f>
        <v>0</v>
      </c>
      <c r="AT95" s="74">
        <f t="shared" si="0"/>
        <v>0</v>
      </c>
      <c r="AU95" s="75" t="e">
        <f>ROUND(AU96+SUM(AU99:AU101),5)</f>
        <v>#REF!</v>
      </c>
      <c r="AV95" s="74">
        <f>ROUND(AZ95*L29,2)</f>
        <v>0</v>
      </c>
      <c r="AW95" s="74">
        <f>ROUND(BA95*L30,2)</f>
        <v>0</v>
      </c>
      <c r="AX95" s="74">
        <f>ROUND(BB95*L29,2)</f>
        <v>0</v>
      </c>
      <c r="AY95" s="74">
        <f>ROUND(BC95*L30,2)</f>
        <v>0</v>
      </c>
      <c r="AZ95" s="74">
        <f>ROUND(AZ96+SUM(AZ99:AZ101),2)</f>
        <v>0</v>
      </c>
      <c r="BA95" s="74">
        <f>ROUND(BA96+SUM(BA99:BA101),2)</f>
        <v>0</v>
      </c>
      <c r="BB95" s="74">
        <f>ROUND(BB96+SUM(BB99:BB101),2)</f>
        <v>0</v>
      </c>
      <c r="BC95" s="74">
        <f>ROUND(BC96+SUM(BC99:BC101),2)</f>
        <v>0</v>
      </c>
      <c r="BD95" s="76">
        <f>ROUND(BD96+SUM(BD99:BD101),2)</f>
        <v>0</v>
      </c>
      <c r="BS95" s="77" t="s">
        <v>71</v>
      </c>
      <c r="BT95" s="77" t="s">
        <v>79</v>
      </c>
      <c r="BU95" s="77" t="s">
        <v>73</v>
      </c>
      <c r="BV95" s="77" t="s">
        <v>74</v>
      </c>
      <c r="BW95" s="77" t="s">
        <v>80</v>
      </c>
      <c r="BX95" s="77" t="s">
        <v>4</v>
      </c>
      <c r="CL95" s="77" t="s">
        <v>1</v>
      </c>
      <c r="CM95" s="77" t="s">
        <v>72</v>
      </c>
    </row>
    <row r="96" spans="2:91" s="3" customFormat="1" ht="16.5" customHeight="1">
      <c r="B96" s="44"/>
      <c r="C96" s="9"/>
      <c r="D96" s="9"/>
      <c r="E96" s="187" t="s">
        <v>81</v>
      </c>
      <c r="F96" s="187"/>
      <c r="G96" s="187"/>
      <c r="H96" s="187"/>
      <c r="I96" s="187"/>
      <c r="J96" s="9"/>
      <c r="K96" s="187" t="s">
        <v>82</v>
      </c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213"/>
      <c r="AH96" s="190"/>
      <c r="AI96" s="190"/>
      <c r="AJ96" s="190"/>
      <c r="AK96" s="190"/>
      <c r="AL96" s="190"/>
      <c r="AM96" s="190"/>
      <c r="AN96" s="189"/>
      <c r="AO96" s="190"/>
      <c r="AP96" s="190"/>
      <c r="AQ96" s="78" t="s">
        <v>83</v>
      </c>
      <c r="AR96" s="44"/>
      <c r="AS96" s="79">
        <f>ROUND(SUM(AS97:AS98),2)</f>
        <v>0</v>
      </c>
      <c r="AT96" s="80">
        <f t="shared" si="0"/>
        <v>0</v>
      </c>
      <c r="AU96" s="81" t="e">
        <f>ROUND(SUM(AU97:AU98),5)</f>
        <v>#REF!</v>
      </c>
      <c r="AV96" s="80">
        <f>ROUND(AZ96*L29,2)</f>
        <v>0</v>
      </c>
      <c r="AW96" s="80">
        <f>ROUND(BA96*L30,2)</f>
        <v>0</v>
      </c>
      <c r="AX96" s="80">
        <f>ROUND(BB96*L29,2)</f>
        <v>0</v>
      </c>
      <c r="AY96" s="80">
        <f>ROUND(BC96*L30,2)</f>
        <v>0</v>
      </c>
      <c r="AZ96" s="80">
        <f>ROUND(SUM(AZ97:AZ98),2)</f>
        <v>0</v>
      </c>
      <c r="BA96" s="80">
        <f>ROUND(SUM(BA97:BA98),2)</f>
        <v>0</v>
      </c>
      <c r="BB96" s="80">
        <f>ROUND(SUM(BB97:BB98),2)</f>
        <v>0</v>
      </c>
      <c r="BC96" s="80">
        <f>ROUND(SUM(BC97:BC98),2)</f>
        <v>0</v>
      </c>
      <c r="BD96" s="82">
        <f>ROUND(SUM(BD97:BD98),2)</f>
        <v>0</v>
      </c>
      <c r="BS96" s="20" t="s">
        <v>71</v>
      </c>
      <c r="BT96" s="20" t="s">
        <v>84</v>
      </c>
      <c r="BU96" s="20" t="s">
        <v>73</v>
      </c>
      <c r="BV96" s="20" t="s">
        <v>74</v>
      </c>
      <c r="BW96" s="20" t="s">
        <v>85</v>
      </c>
      <c r="BX96" s="20" t="s">
        <v>80</v>
      </c>
      <c r="CL96" s="20" t="s">
        <v>1</v>
      </c>
    </row>
    <row r="97" spans="1:91" s="3" customFormat="1" ht="16.5" customHeight="1">
      <c r="A97" s="83" t="s">
        <v>86</v>
      </c>
      <c r="B97" s="44"/>
      <c r="C97" s="9"/>
      <c r="D97" s="9"/>
      <c r="E97" s="9"/>
      <c r="F97" s="187" t="s">
        <v>87</v>
      </c>
      <c r="G97" s="187"/>
      <c r="H97" s="187"/>
      <c r="I97" s="187"/>
      <c r="J97" s="187"/>
      <c r="K97" s="9"/>
      <c r="L97" s="187" t="s">
        <v>88</v>
      </c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9"/>
      <c r="AH97" s="190"/>
      <c r="AI97" s="190"/>
      <c r="AJ97" s="190"/>
      <c r="AK97" s="190"/>
      <c r="AL97" s="190"/>
      <c r="AM97" s="190"/>
      <c r="AN97" s="189"/>
      <c r="AO97" s="190"/>
      <c r="AP97" s="190"/>
      <c r="AQ97" s="78" t="s">
        <v>83</v>
      </c>
      <c r="AR97" s="44"/>
      <c r="AS97" s="79">
        <v>0</v>
      </c>
      <c r="AT97" s="80">
        <f t="shared" si="0"/>
        <v>0</v>
      </c>
      <c r="AU97" s="81">
        <f>'001.1.1 - 1.1. - Búracie ...'!P134</f>
        <v>1672.3372048199999</v>
      </c>
      <c r="AV97" s="80">
        <f>'001.1.1 - 1.1. - Búracie ...'!J37</f>
        <v>0</v>
      </c>
      <c r="AW97" s="80">
        <f>'001.1.1 - 1.1. - Búracie ...'!J38</f>
        <v>0</v>
      </c>
      <c r="AX97" s="80">
        <f>'001.1.1 - 1.1. - Búracie ...'!J39</f>
        <v>0</v>
      </c>
      <c r="AY97" s="80">
        <f>'001.1.1 - 1.1. - Búracie ...'!J40</f>
        <v>0</v>
      </c>
      <c r="AZ97" s="80">
        <f>'001.1.1 - 1.1. - Búracie ...'!F37</f>
        <v>0</v>
      </c>
      <c r="BA97" s="80">
        <f>'001.1.1 - 1.1. - Búracie ...'!F38</f>
        <v>0</v>
      </c>
      <c r="BB97" s="80">
        <f>'001.1.1 - 1.1. - Búracie ...'!F39</f>
        <v>0</v>
      </c>
      <c r="BC97" s="80">
        <f>'001.1.1 - 1.1. - Búracie ...'!F40</f>
        <v>0</v>
      </c>
      <c r="BD97" s="82">
        <f>'001.1.1 - 1.1. - Búracie ...'!F41</f>
        <v>0</v>
      </c>
      <c r="BT97" s="20" t="s">
        <v>89</v>
      </c>
      <c r="BV97" s="20" t="s">
        <v>74</v>
      </c>
      <c r="BW97" s="20" t="s">
        <v>90</v>
      </c>
      <c r="BX97" s="20" t="s">
        <v>85</v>
      </c>
      <c r="CL97" s="20" t="s">
        <v>1</v>
      </c>
    </row>
    <row r="98" spans="1:91" s="3" customFormat="1" ht="16.5" customHeight="1">
      <c r="A98" s="83" t="s">
        <v>86</v>
      </c>
      <c r="B98" s="44"/>
      <c r="C98" s="9"/>
      <c r="D98" s="9"/>
      <c r="E98" s="9"/>
      <c r="F98" s="187" t="s">
        <v>91</v>
      </c>
      <c r="G98" s="187"/>
      <c r="H98" s="187"/>
      <c r="I98" s="187"/>
      <c r="J98" s="187"/>
      <c r="K98" s="9"/>
      <c r="L98" s="187" t="s">
        <v>92</v>
      </c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9"/>
      <c r="AH98" s="190"/>
      <c r="AI98" s="190"/>
      <c r="AJ98" s="190"/>
      <c r="AK98" s="190"/>
      <c r="AL98" s="190"/>
      <c r="AM98" s="190"/>
      <c r="AN98" s="189"/>
      <c r="AO98" s="190"/>
      <c r="AP98" s="190"/>
      <c r="AQ98" s="78" t="s">
        <v>83</v>
      </c>
      <c r="AR98" s="44"/>
      <c r="AS98" s="79">
        <v>0</v>
      </c>
      <c r="AT98" s="80">
        <f t="shared" si="0"/>
        <v>0</v>
      </c>
      <c r="AU98" s="81" t="e">
        <f>'001.1.2 - 1.2. - Nové kon...'!P145</f>
        <v>#REF!</v>
      </c>
      <c r="AV98" s="80">
        <f>'001.1.2 - 1.2. - Nové kon...'!J37</f>
        <v>0</v>
      </c>
      <c r="AW98" s="80">
        <f>'001.1.2 - 1.2. - Nové kon...'!J38</f>
        <v>0</v>
      </c>
      <c r="AX98" s="80">
        <f>'001.1.2 - 1.2. - Nové kon...'!J39</f>
        <v>0</v>
      </c>
      <c r="AY98" s="80">
        <f>'001.1.2 - 1.2. - Nové kon...'!J40</f>
        <v>0</v>
      </c>
      <c r="AZ98" s="80">
        <f>'001.1.2 - 1.2. - Nové kon...'!F37</f>
        <v>0</v>
      </c>
      <c r="BA98" s="80">
        <f>'001.1.2 - 1.2. - Nové kon...'!F38</f>
        <v>0</v>
      </c>
      <c r="BB98" s="80">
        <f>'001.1.2 - 1.2. - Nové kon...'!F39</f>
        <v>0</v>
      </c>
      <c r="BC98" s="80">
        <f>'001.1.2 - 1.2. - Nové kon...'!F40</f>
        <v>0</v>
      </c>
      <c r="BD98" s="82">
        <f>'001.1.2 - 1.2. - Nové kon...'!F41</f>
        <v>0</v>
      </c>
      <c r="BT98" s="20" t="s">
        <v>89</v>
      </c>
      <c r="BV98" s="20" t="s">
        <v>74</v>
      </c>
      <c r="BW98" s="20" t="s">
        <v>93</v>
      </c>
      <c r="BX98" s="20" t="s">
        <v>85</v>
      </c>
      <c r="CL98" s="20" t="s">
        <v>1</v>
      </c>
    </row>
    <row r="99" spans="1:91" s="3" customFormat="1" ht="16.5" customHeight="1">
      <c r="A99" s="83" t="s">
        <v>86</v>
      </c>
      <c r="B99" s="44"/>
      <c r="C99" s="9"/>
      <c r="D99" s="9"/>
      <c r="E99" s="187" t="s">
        <v>94</v>
      </c>
      <c r="F99" s="187"/>
      <c r="G99" s="187"/>
      <c r="H99" s="187"/>
      <c r="I99" s="187"/>
      <c r="J99" s="9"/>
      <c r="K99" s="187" t="s">
        <v>95</v>
      </c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9"/>
      <c r="AH99" s="190"/>
      <c r="AI99" s="190"/>
      <c r="AJ99" s="190"/>
      <c r="AK99" s="190"/>
      <c r="AL99" s="190"/>
      <c r="AM99" s="190"/>
      <c r="AN99" s="189"/>
      <c r="AO99" s="190"/>
      <c r="AP99" s="190"/>
      <c r="AQ99" s="78" t="s">
        <v>83</v>
      </c>
      <c r="AR99" s="44"/>
      <c r="AS99" s="79">
        <v>0</v>
      </c>
      <c r="AT99" s="80">
        <f t="shared" si="0"/>
        <v>0</v>
      </c>
      <c r="AU99" s="81">
        <f>'001.2 - 2. časť ZTI'!P129</f>
        <v>0.84240000000000004</v>
      </c>
      <c r="AV99" s="80">
        <f>'001.2 - 2. časť ZTI'!J35</f>
        <v>0</v>
      </c>
      <c r="AW99" s="80">
        <f>'001.2 - 2. časť ZTI'!J36</f>
        <v>0</v>
      </c>
      <c r="AX99" s="80">
        <f>'001.2 - 2. časť ZTI'!J37</f>
        <v>0</v>
      </c>
      <c r="AY99" s="80">
        <f>'001.2 - 2. časť ZTI'!J38</f>
        <v>0</v>
      </c>
      <c r="AZ99" s="80">
        <f>'001.2 - 2. časť ZTI'!F35</f>
        <v>0</v>
      </c>
      <c r="BA99" s="80">
        <f>'001.2 - 2. časť ZTI'!F36</f>
        <v>0</v>
      </c>
      <c r="BB99" s="80">
        <f>'001.2 - 2. časť ZTI'!F37</f>
        <v>0</v>
      </c>
      <c r="BC99" s="80">
        <f>'001.2 - 2. časť ZTI'!F38</f>
        <v>0</v>
      </c>
      <c r="BD99" s="82">
        <f>'001.2 - 2. časť ZTI'!F39</f>
        <v>0</v>
      </c>
      <c r="BT99" s="20" t="s">
        <v>84</v>
      </c>
      <c r="BV99" s="20" t="s">
        <v>74</v>
      </c>
      <c r="BW99" s="20" t="s">
        <v>96</v>
      </c>
      <c r="BX99" s="20" t="s">
        <v>80</v>
      </c>
      <c r="CL99" s="20" t="s">
        <v>1</v>
      </c>
    </row>
    <row r="100" spans="1:91" s="3" customFormat="1" ht="16.5" customHeight="1">
      <c r="A100" s="83" t="s">
        <v>86</v>
      </c>
      <c r="B100" s="44"/>
      <c r="C100" s="9"/>
      <c r="D100" s="9"/>
      <c r="E100" s="187" t="s">
        <v>97</v>
      </c>
      <c r="F100" s="187"/>
      <c r="G100" s="187"/>
      <c r="H100" s="187"/>
      <c r="I100" s="187"/>
      <c r="J100" s="9"/>
      <c r="K100" s="187" t="s">
        <v>98</v>
      </c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9"/>
      <c r="AH100" s="190"/>
      <c r="AI100" s="190"/>
      <c r="AJ100" s="190"/>
      <c r="AK100" s="190"/>
      <c r="AL100" s="190"/>
      <c r="AM100" s="190"/>
      <c r="AN100" s="189"/>
      <c r="AO100" s="190"/>
      <c r="AP100" s="190"/>
      <c r="AQ100" s="78" t="s">
        <v>83</v>
      </c>
      <c r="AR100" s="44"/>
      <c r="AS100" s="79">
        <v>0</v>
      </c>
      <c r="AT100" s="80">
        <f t="shared" si="0"/>
        <v>0</v>
      </c>
      <c r="AU100" s="81">
        <f>'001.3 - 3. časť ELI'!P124</f>
        <v>0</v>
      </c>
      <c r="AV100" s="80">
        <f>'001.3 - 3. časť ELI'!J35</f>
        <v>0</v>
      </c>
      <c r="AW100" s="80">
        <f>'001.3 - 3. časť ELI'!J36</f>
        <v>0</v>
      </c>
      <c r="AX100" s="80">
        <f>'001.3 - 3. časť ELI'!J37</f>
        <v>0</v>
      </c>
      <c r="AY100" s="80">
        <f>'001.3 - 3. časť ELI'!J38</f>
        <v>0</v>
      </c>
      <c r="AZ100" s="80">
        <f>'001.3 - 3. časť ELI'!F35</f>
        <v>0</v>
      </c>
      <c r="BA100" s="80">
        <f>'001.3 - 3. časť ELI'!F36</f>
        <v>0</v>
      </c>
      <c r="BB100" s="80">
        <f>'001.3 - 3. časť ELI'!F37</f>
        <v>0</v>
      </c>
      <c r="BC100" s="80">
        <f>'001.3 - 3. časť ELI'!F38</f>
        <v>0</v>
      </c>
      <c r="BD100" s="82">
        <f>'001.3 - 3. časť ELI'!F39</f>
        <v>0</v>
      </c>
      <c r="BT100" s="20" t="s">
        <v>84</v>
      </c>
      <c r="BV100" s="20" t="s">
        <v>74</v>
      </c>
      <c r="BW100" s="20" t="s">
        <v>99</v>
      </c>
      <c r="BX100" s="20" t="s">
        <v>80</v>
      </c>
      <c r="CL100" s="20" t="s">
        <v>1</v>
      </c>
    </row>
    <row r="101" spans="1:91" s="3" customFormat="1" ht="16.5" customHeight="1">
      <c r="A101" s="83" t="s">
        <v>86</v>
      </c>
      <c r="B101" s="44"/>
      <c r="C101" s="9"/>
      <c r="D101" s="9"/>
      <c r="E101" s="187" t="s">
        <v>100</v>
      </c>
      <c r="F101" s="187"/>
      <c r="G101" s="187"/>
      <c r="H101" s="187"/>
      <c r="I101" s="187"/>
      <c r="J101" s="9"/>
      <c r="K101" s="187" t="s">
        <v>101</v>
      </c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9"/>
      <c r="AH101" s="190"/>
      <c r="AI101" s="190"/>
      <c r="AJ101" s="190"/>
      <c r="AK101" s="190"/>
      <c r="AL101" s="190"/>
      <c r="AM101" s="190"/>
      <c r="AN101" s="189"/>
      <c r="AO101" s="190"/>
      <c r="AP101" s="190"/>
      <c r="AQ101" s="78" t="s">
        <v>83</v>
      </c>
      <c r="AR101" s="44"/>
      <c r="AS101" s="79">
        <v>0</v>
      </c>
      <c r="AT101" s="80">
        <f t="shared" si="0"/>
        <v>0</v>
      </c>
      <c r="AU101" s="81">
        <f>'001.4 - 4. časť VZT'!P125</f>
        <v>0</v>
      </c>
      <c r="AV101" s="80">
        <f>'001.4 - 4. časť VZT'!J35</f>
        <v>0</v>
      </c>
      <c r="AW101" s="80">
        <f>'001.4 - 4. časť VZT'!J36</f>
        <v>0</v>
      </c>
      <c r="AX101" s="80">
        <f>'001.4 - 4. časť VZT'!J37</f>
        <v>0</v>
      </c>
      <c r="AY101" s="80">
        <f>'001.4 - 4. časť VZT'!J38</f>
        <v>0</v>
      </c>
      <c r="AZ101" s="80">
        <f>'001.4 - 4. časť VZT'!F35</f>
        <v>0</v>
      </c>
      <c r="BA101" s="80">
        <f>'001.4 - 4. časť VZT'!F36</f>
        <v>0</v>
      </c>
      <c r="BB101" s="80">
        <f>'001.4 - 4. časť VZT'!F37</f>
        <v>0</v>
      </c>
      <c r="BC101" s="80">
        <f>'001.4 - 4. časť VZT'!F38</f>
        <v>0</v>
      </c>
      <c r="BD101" s="82">
        <f>'001.4 - 4. časť VZT'!F39</f>
        <v>0</v>
      </c>
      <c r="BT101" s="20" t="s">
        <v>84</v>
      </c>
      <c r="BV101" s="20" t="s">
        <v>74</v>
      </c>
      <c r="BW101" s="20" t="s">
        <v>102</v>
      </c>
      <c r="BX101" s="20" t="s">
        <v>80</v>
      </c>
      <c r="CL101" s="20" t="s">
        <v>1</v>
      </c>
    </row>
    <row r="102" spans="1:91" s="6" customFormat="1" ht="16.5" customHeight="1">
      <c r="B102" s="69"/>
      <c r="C102" s="70"/>
      <c r="D102" s="188" t="s">
        <v>103</v>
      </c>
      <c r="E102" s="188"/>
      <c r="F102" s="188"/>
      <c r="G102" s="188"/>
      <c r="H102" s="188"/>
      <c r="I102" s="71"/>
      <c r="J102" s="188" t="s">
        <v>104</v>
      </c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211"/>
      <c r="AH102" s="200"/>
      <c r="AI102" s="200"/>
      <c r="AJ102" s="200"/>
      <c r="AK102" s="200"/>
      <c r="AL102" s="200"/>
      <c r="AM102" s="200"/>
      <c r="AN102" s="199"/>
      <c r="AO102" s="200"/>
      <c r="AP102" s="200"/>
      <c r="AQ102" s="72" t="s">
        <v>78</v>
      </c>
      <c r="AR102" s="69"/>
      <c r="AS102" s="73">
        <f>ROUND(SUM(AS103:AS106),2)</f>
        <v>0</v>
      </c>
      <c r="AT102" s="74">
        <f t="shared" si="0"/>
        <v>0</v>
      </c>
      <c r="AU102" s="75" t="e">
        <f>ROUND(SUM(AU103:AU106),5)</f>
        <v>#REF!</v>
      </c>
      <c r="AV102" s="74">
        <f>ROUND(AZ102*L29,2)</f>
        <v>0</v>
      </c>
      <c r="AW102" s="74">
        <f>ROUND(BA102*L30,2)</f>
        <v>0</v>
      </c>
      <c r="AX102" s="74">
        <f>ROUND(BB102*L29,2)</f>
        <v>0</v>
      </c>
      <c r="AY102" s="74">
        <f>ROUND(BC102*L30,2)</f>
        <v>0</v>
      </c>
      <c r="AZ102" s="74">
        <f>ROUND(SUM(AZ103:AZ106),2)</f>
        <v>0</v>
      </c>
      <c r="BA102" s="74">
        <f>ROUND(SUM(BA103:BA106),2)</f>
        <v>0</v>
      </c>
      <c r="BB102" s="74">
        <f>ROUND(SUM(BB103:BB106),2)</f>
        <v>0</v>
      </c>
      <c r="BC102" s="74">
        <f>ROUND(SUM(BC103:BC106),2)</f>
        <v>0</v>
      </c>
      <c r="BD102" s="76">
        <f>ROUND(SUM(BD103:BD106),2)</f>
        <v>0</v>
      </c>
      <c r="BS102" s="77" t="s">
        <v>71</v>
      </c>
      <c r="BT102" s="77" t="s">
        <v>79</v>
      </c>
      <c r="BU102" s="77" t="s">
        <v>73</v>
      </c>
      <c r="BV102" s="77" t="s">
        <v>74</v>
      </c>
      <c r="BW102" s="77" t="s">
        <v>105</v>
      </c>
      <c r="BX102" s="77" t="s">
        <v>4</v>
      </c>
      <c r="CL102" s="77" t="s">
        <v>1</v>
      </c>
      <c r="CM102" s="77" t="s">
        <v>72</v>
      </c>
    </row>
    <row r="103" spans="1:91" s="3" customFormat="1" ht="16.5" customHeight="1">
      <c r="A103" s="83" t="s">
        <v>86</v>
      </c>
      <c r="B103" s="44"/>
      <c r="C103" s="9"/>
      <c r="D103" s="9"/>
      <c r="E103" s="187" t="s">
        <v>106</v>
      </c>
      <c r="F103" s="187"/>
      <c r="G103" s="187"/>
      <c r="H103" s="187"/>
      <c r="I103" s="187"/>
      <c r="J103" s="9"/>
      <c r="K103" s="187" t="s">
        <v>82</v>
      </c>
      <c r="L103" s="187"/>
      <c r="M103" s="187"/>
      <c r="N103" s="187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9"/>
      <c r="AH103" s="190"/>
      <c r="AI103" s="190"/>
      <c r="AJ103" s="190"/>
      <c r="AK103" s="190"/>
      <c r="AL103" s="190"/>
      <c r="AM103" s="190"/>
      <c r="AN103" s="189"/>
      <c r="AO103" s="190"/>
      <c r="AP103" s="190"/>
      <c r="AQ103" s="78" t="s">
        <v>83</v>
      </c>
      <c r="AR103" s="44"/>
      <c r="AS103" s="79">
        <v>0</v>
      </c>
      <c r="AT103" s="80">
        <f t="shared" si="0"/>
        <v>0</v>
      </c>
      <c r="AU103" s="81" t="e">
        <f>'002.1 - 1. časť ASR + ST'!P144</f>
        <v>#REF!</v>
      </c>
      <c r="AV103" s="80">
        <f>'002.1 - 1. časť ASR + ST'!J35</f>
        <v>0</v>
      </c>
      <c r="AW103" s="80">
        <f>'002.1 - 1. časť ASR + ST'!J36</f>
        <v>0</v>
      </c>
      <c r="AX103" s="80">
        <f>'002.1 - 1. časť ASR + ST'!J37</f>
        <v>0</v>
      </c>
      <c r="AY103" s="80">
        <f>'002.1 - 1. časť ASR + ST'!J38</f>
        <v>0</v>
      </c>
      <c r="AZ103" s="80">
        <f>'002.1 - 1. časť ASR + ST'!F35</f>
        <v>0</v>
      </c>
      <c r="BA103" s="80">
        <f>'002.1 - 1. časť ASR + ST'!F36</f>
        <v>0</v>
      </c>
      <c r="BB103" s="80">
        <f>'002.1 - 1. časť ASR + ST'!F37</f>
        <v>0</v>
      </c>
      <c r="BC103" s="80">
        <f>'002.1 - 1. časť ASR + ST'!F38</f>
        <v>0</v>
      </c>
      <c r="BD103" s="82">
        <f>'002.1 - 1. časť ASR + ST'!F39</f>
        <v>0</v>
      </c>
      <c r="BT103" s="20" t="s">
        <v>84</v>
      </c>
      <c r="BV103" s="20" t="s">
        <v>74</v>
      </c>
      <c r="BW103" s="20" t="s">
        <v>107</v>
      </c>
      <c r="BX103" s="20" t="s">
        <v>105</v>
      </c>
      <c r="CL103" s="20" t="s">
        <v>1</v>
      </c>
    </row>
    <row r="104" spans="1:91" s="3" customFormat="1" ht="16.5" customHeight="1">
      <c r="A104" s="83" t="s">
        <v>86</v>
      </c>
      <c r="B104" s="44"/>
      <c r="C104" s="9"/>
      <c r="D104" s="9"/>
      <c r="E104" s="187" t="s">
        <v>108</v>
      </c>
      <c r="F104" s="187"/>
      <c r="G104" s="187"/>
      <c r="H104" s="187"/>
      <c r="I104" s="187"/>
      <c r="J104" s="9"/>
      <c r="K104" s="187" t="s">
        <v>95</v>
      </c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9"/>
      <c r="AH104" s="190"/>
      <c r="AI104" s="190"/>
      <c r="AJ104" s="190"/>
      <c r="AK104" s="190"/>
      <c r="AL104" s="190"/>
      <c r="AM104" s="190"/>
      <c r="AN104" s="189"/>
      <c r="AO104" s="190"/>
      <c r="AP104" s="190"/>
      <c r="AQ104" s="78" t="s">
        <v>83</v>
      </c>
      <c r="AR104" s="44"/>
      <c r="AS104" s="79">
        <v>0</v>
      </c>
      <c r="AT104" s="80">
        <f t="shared" si="0"/>
        <v>0</v>
      </c>
      <c r="AU104" s="81">
        <f>'002.2 - 2. časť ZTI'!P128</f>
        <v>0</v>
      </c>
      <c r="AV104" s="80">
        <f>'002.2 - 2. časť ZTI'!J35</f>
        <v>0</v>
      </c>
      <c r="AW104" s="80">
        <f>'002.2 - 2. časť ZTI'!J36</f>
        <v>0</v>
      </c>
      <c r="AX104" s="80">
        <f>'002.2 - 2. časť ZTI'!J37</f>
        <v>0</v>
      </c>
      <c r="AY104" s="80">
        <f>'002.2 - 2. časť ZTI'!J38</f>
        <v>0</v>
      </c>
      <c r="AZ104" s="80">
        <f>'002.2 - 2. časť ZTI'!F35</f>
        <v>0</v>
      </c>
      <c r="BA104" s="80">
        <f>'002.2 - 2. časť ZTI'!F36</f>
        <v>0</v>
      </c>
      <c r="BB104" s="80">
        <f>'002.2 - 2. časť ZTI'!F37</f>
        <v>0</v>
      </c>
      <c r="BC104" s="80">
        <f>'002.2 - 2. časť ZTI'!F38</f>
        <v>0</v>
      </c>
      <c r="BD104" s="82">
        <f>'002.2 - 2. časť ZTI'!F39</f>
        <v>0</v>
      </c>
      <c r="BT104" s="20" t="s">
        <v>84</v>
      </c>
      <c r="BV104" s="20" t="s">
        <v>74</v>
      </c>
      <c r="BW104" s="20" t="s">
        <v>109</v>
      </c>
      <c r="BX104" s="20" t="s">
        <v>105</v>
      </c>
      <c r="CL104" s="20" t="s">
        <v>1</v>
      </c>
    </row>
    <row r="105" spans="1:91" s="3" customFormat="1" ht="16.5" customHeight="1">
      <c r="A105" s="83" t="s">
        <v>86</v>
      </c>
      <c r="B105" s="44"/>
      <c r="C105" s="9"/>
      <c r="D105" s="9"/>
      <c r="E105" s="187" t="s">
        <v>110</v>
      </c>
      <c r="F105" s="187"/>
      <c r="G105" s="187"/>
      <c r="H105" s="187"/>
      <c r="I105" s="187"/>
      <c r="J105" s="9"/>
      <c r="K105" s="187" t="s">
        <v>98</v>
      </c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9"/>
      <c r="AH105" s="190"/>
      <c r="AI105" s="190"/>
      <c r="AJ105" s="190"/>
      <c r="AK105" s="190"/>
      <c r="AL105" s="190"/>
      <c r="AM105" s="190"/>
      <c r="AN105" s="189"/>
      <c r="AO105" s="190"/>
      <c r="AP105" s="190"/>
      <c r="AQ105" s="78" t="s">
        <v>83</v>
      </c>
      <c r="AR105" s="44"/>
      <c r="AS105" s="79">
        <v>0</v>
      </c>
      <c r="AT105" s="80">
        <f t="shared" si="0"/>
        <v>0</v>
      </c>
      <c r="AU105" s="81">
        <f>'002.3 - 3. časť ELI'!P126</f>
        <v>0</v>
      </c>
      <c r="AV105" s="80">
        <f>'002.3 - 3. časť ELI'!J35</f>
        <v>0</v>
      </c>
      <c r="AW105" s="80">
        <f>'002.3 - 3. časť ELI'!J36</f>
        <v>0</v>
      </c>
      <c r="AX105" s="80">
        <f>'002.3 - 3. časť ELI'!J37</f>
        <v>0</v>
      </c>
      <c r="AY105" s="80">
        <f>'002.3 - 3. časť ELI'!J38</f>
        <v>0</v>
      </c>
      <c r="AZ105" s="80">
        <f>'002.3 - 3. časť ELI'!F35</f>
        <v>0</v>
      </c>
      <c r="BA105" s="80">
        <f>'002.3 - 3. časť ELI'!F36</f>
        <v>0</v>
      </c>
      <c r="BB105" s="80">
        <f>'002.3 - 3. časť ELI'!F37</f>
        <v>0</v>
      </c>
      <c r="BC105" s="80">
        <f>'002.3 - 3. časť ELI'!F38</f>
        <v>0</v>
      </c>
      <c r="BD105" s="82">
        <f>'002.3 - 3. časť ELI'!F39</f>
        <v>0</v>
      </c>
      <c r="BT105" s="20" t="s">
        <v>84</v>
      </c>
      <c r="BV105" s="20" t="s">
        <v>74</v>
      </c>
      <c r="BW105" s="20" t="s">
        <v>111</v>
      </c>
      <c r="BX105" s="20" t="s">
        <v>105</v>
      </c>
      <c r="CL105" s="20" t="s">
        <v>1</v>
      </c>
    </row>
    <row r="106" spans="1:91" s="3" customFormat="1" ht="16.5" customHeight="1">
      <c r="A106" s="83" t="s">
        <v>86</v>
      </c>
      <c r="B106" s="44"/>
      <c r="C106" s="9"/>
      <c r="D106" s="9"/>
      <c r="E106" s="187" t="s">
        <v>112</v>
      </c>
      <c r="F106" s="187"/>
      <c r="G106" s="187"/>
      <c r="H106" s="187"/>
      <c r="I106" s="187"/>
      <c r="J106" s="9"/>
      <c r="K106" s="187" t="s">
        <v>101</v>
      </c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9"/>
      <c r="AH106" s="190"/>
      <c r="AI106" s="190"/>
      <c r="AJ106" s="190"/>
      <c r="AK106" s="190"/>
      <c r="AL106" s="190"/>
      <c r="AM106" s="190"/>
      <c r="AN106" s="189"/>
      <c r="AO106" s="190"/>
      <c r="AP106" s="190"/>
      <c r="AQ106" s="78" t="s">
        <v>83</v>
      </c>
      <c r="AR106" s="44"/>
      <c r="AS106" s="79">
        <v>0</v>
      </c>
      <c r="AT106" s="80">
        <f t="shared" si="0"/>
        <v>0</v>
      </c>
      <c r="AU106" s="81">
        <f>'002.4 - 4. časť VZT'!P122</f>
        <v>0</v>
      </c>
      <c r="AV106" s="80">
        <f>'002.4 - 4. časť VZT'!J35</f>
        <v>0</v>
      </c>
      <c r="AW106" s="80">
        <f>'002.4 - 4. časť VZT'!J36</f>
        <v>0</v>
      </c>
      <c r="AX106" s="80">
        <f>'002.4 - 4. časť VZT'!J37</f>
        <v>0</v>
      </c>
      <c r="AY106" s="80">
        <f>'002.4 - 4. časť VZT'!J38</f>
        <v>0</v>
      </c>
      <c r="AZ106" s="80">
        <f>'002.4 - 4. časť VZT'!F35</f>
        <v>0</v>
      </c>
      <c r="BA106" s="80">
        <f>'002.4 - 4. časť VZT'!F36</f>
        <v>0</v>
      </c>
      <c r="BB106" s="80">
        <f>'002.4 - 4. časť VZT'!F37</f>
        <v>0</v>
      </c>
      <c r="BC106" s="80">
        <f>'002.4 - 4. časť VZT'!F38</f>
        <v>0</v>
      </c>
      <c r="BD106" s="82">
        <f>'002.4 - 4. časť VZT'!F39</f>
        <v>0</v>
      </c>
      <c r="BT106" s="20" t="s">
        <v>84</v>
      </c>
      <c r="BV106" s="20" t="s">
        <v>74</v>
      </c>
      <c r="BW106" s="20" t="s">
        <v>113</v>
      </c>
      <c r="BX106" s="20" t="s">
        <v>105</v>
      </c>
      <c r="CL106" s="20" t="s">
        <v>1</v>
      </c>
    </row>
    <row r="107" spans="1:91" s="6" customFormat="1" ht="16.5" customHeight="1">
      <c r="B107" s="69"/>
      <c r="C107" s="70"/>
      <c r="D107" s="188" t="s">
        <v>114</v>
      </c>
      <c r="E107" s="188"/>
      <c r="F107" s="188"/>
      <c r="G107" s="188"/>
      <c r="H107" s="188"/>
      <c r="I107" s="71"/>
      <c r="J107" s="188" t="s">
        <v>115</v>
      </c>
      <c r="K107" s="188"/>
      <c r="L107" s="188"/>
      <c r="M107" s="188"/>
      <c r="N107" s="188"/>
      <c r="O107" s="188"/>
      <c r="P107" s="188"/>
      <c r="Q107" s="188"/>
      <c r="R107" s="188"/>
      <c r="S107" s="188"/>
      <c r="T107" s="188"/>
      <c r="U107" s="188"/>
      <c r="V107" s="188"/>
      <c r="W107" s="188"/>
      <c r="X107" s="188"/>
      <c r="Y107" s="188"/>
      <c r="Z107" s="188"/>
      <c r="AA107" s="188"/>
      <c r="AB107" s="188"/>
      <c r="AC107" s="188"/>
      <c r="AD107" s="188"/>
      <c r="AE107" s="188"/>
      <c r="AF107" s="188"/>
      <c r="AG107" s="211"/>
      <c r="AH107" s="200"/>
      <c r="AI107" s="200"/>
      <c r="AJ107" s="200"/>
      <c r="AK107" s="200"/>
      <c r="AL107" s="200"/>
      <c r="AM107" s="200"/>
      <c r="AN107" s="199"/>
      <c r="AO107" s="200"/>
      <c r="AP107" s="200"/>
      <c r="AQ107" s="72" t="s">
        <v>78</v>
      </c>
      <c r="AR107" s="69"/>
      <c r="AS107" s="73">
        <f>ROUND(SUM(AS108:AS111),2)</f>
        <v>0</v>
      </c>
      <c r="AT107" s="74">
        <f t="shared" si="0"/>
        <v>0</v>
      </c>
      <c r="AU107" s="75" t="e">
        <f>ROUND(SUM(AU108:AU111),5)</f>
        <v>#REF!</v>
      </c>
      <c r="AV107" s="74">
        <f>ROUND(AZ107*L29,2)</f>
        <v>0</v>
      </c>
      <c r="AW107" s="74">
        <f>ROUND(BA107*L30,2)</f>
        <v>0</v>
      </c>
      <c r="AX107" s="74">
        <f>ROUND(BB107*L29,2)</f>
        <v>0</v>
      </c>
      <c r="AY107" s="74">
        <f>ROUND(BC107*L30,2)</f>
        <v>0</v>
      </c>
      <c r="AZ107" s="74">
        <f>ROUND(SUM(AZ108:AZ111),2)</f>
        <v>0</v>
      </c>
      <c r="BA107" s="74">
        <f>ROUND(SUM(BA108:BA111),2)</f>
        <v>0</v>
      </c>
      <c r="BB107" s="74">
        <f>ROUND(SUM(BB108:BB111),2)</f>
        <v>0</v>
      </c>
      <c r="BC107" s="74">
        <f>ROUND(SUM(BC108:BC111),2)</f>
        <v>0</v>
      </c>
      <c r="BD107" s="76">
        <f>ROUND(SUM(BD108:BD111),2)</f>
        <v>0</v>
      </c>
      <c r="BS107" s="77" t="s">
        <v>71</v>
      </c>
      <c r="BT107" s="77" t="s">
        <v>79</v>
      </c>
      <c r="BU107" s="77" t="s">
        <v>73</v>
      </c>
      <c r="BV107" s="77" t="s">
        <v>74</v>
      </c>
      <c r="BW107" s="77" t="s">
        <v>116</v>
      </c>
      <c r="BX107" s="77" t="s">
        <v>4</v>
      </c>
      <c r="CL107" s="77" t="s">
        <v>1</v>
      </c>
      <c r="CM107" s="77" t="s">
        <v>72</v>
      </c>
    </row>
    <row r="108" spans="1:91" s="3" customFormat="1" ht="16.5" customHeight="1">
      <c r="A108" s="83" t="s">
        <v>86</v>
      </c>
      <c r="B108" s="44"/>
      <c r="C108" s="9"/>
      <c r="D108" s="9"/>
      <c r="E108" s="187" t="s">
        <v>117</v>
      </c>
      <c r="F108" s="187"/>
      <c r="G108" s="187"/>
      <c r="H108" s="187"/>
      <c r="I108" s="187"/>
      <c r="J108" s="9"/>
      <c r="K108" s="187" t="s">
        <v>82</v>
      </c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9"/>
      <c r="AH108" s="190"/>
      <c r="AI108" s="190"/>
      <c r="AJ108" s="190"/>
      <c r="AK108" s="190"/>
      <c r="AL108" s="190"/>
      <c r="AM108" s="190"/>
      <c r="AN108" s="189"/>
      <c r="AO108" s="190"/>
      <c r="AP108" s="190"/>
      <c r="AQ108" s="78" t="s">
        <v>83</v>
      </c>
      <c r="AR108" s="44"/>
      <c r="AS108" s="79">
        <v>0</v>
      </c>
      <c r="AT108" s="80">
        <f t="shared" si="0"/>
        <v>0</v>
      </c>
      <c r="AU108" s="81" t="e">
        <f>'003.1 - 1. časť ASR + ST'!P139</f>
        <v>#REF!</v>
      </c>
      <c r="AV108" s="80">
        <f>'003.1 - 1. časť ASR + ST'!J35</f>
        <v>0</v>
      </c>
      <c r="AW108" s="80">
        <f>'003.1 - 1. časť ASR + ST'!J36</f>
        <v>0</v>
      </c>
      <c r="AX108" s="80">
        <f>'003.1 - 1. časť ASR + ST'!J37</f>
        <v>0</v>
      </c>
      <c r="AY108" s="80">
        <f>'003.1 - 1. časť ASR + ST'!J38</f>
        <v>0</v>
      </c>
      <c r="AZ108" s="80">
        <f>'003.1 - 1. časť ASR + ST'!F35</f>
        <v>0</v>
      </c>
      <c r="BA108" s="80">
        <f>'003.1 - 1. časť ASR + ST'!F36</f>
        <v>0</v>
      </c>
      <c r="BB108" s="80">
        <f>'003.1 - 1. časť ASR + ST'!F37</f>
        <v>0</v>
      </c>
      <c r="BC108" s="80">
        <f>'003.1 - 1. časť ASR + ST'!F38</f>
        <v>0</v>
      </c>
      <c r="BD108" s="82">
        <f>'003.1 - 1. časť ASR + ST'!F39</f>
        <v>0</v>
      </c>
      <c r="BT108" s="20" t="s">
        <v>84</v>
      </c>
      <c r="BV108" s="20" t="s">
        <v>74</v>
      </c>
      <c r="BW108" s="20" t="s">
        <v>118</v>
      </c>
      <c r="BX108" s="20" t="s">
        <v>116</v>
      </c>
      <c r="CL108" s="20" t="s">
        <v>1</v>
      </c>
    </row>
    <row r="109" spans="1:91" s="3" customFormat="1" ht="16.5" customHeight="1">
      <c r="A109" s="83" t="s">
        <v>86</v>
      </c>
      <c r="B109" s="44"/>
      <c r="C109" s="9"/>
      <c r="D109" s="9"/>
      <c r="E109" s="187" t="s">
        <v>119</v>
      </c>
      <c r="F109" s="187"/>
      <c r="G109" s="187"/>
      <c r="H109" s="187"/>
      <c r="I109" s="187"/>
      <c r="J109" s="9"/>
      <c r="K109" s="187" t="s">
        <v>95</v>
      </c>
      <c r="L109" s="187"/>
      <c r="M109" s="187"/>
      <c r="N109" s="187"/>
      <c r="O109" s="187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  <c r="AF109" s="187"/>
      <c r="AG109" s="189"/>
      <c r="AH109" s="190"/>
      <c r="AI109" s="190"/>
      <c r="AJ109" s="190"/>
      <c r="AK109" s="190"/>
      <c r="AL109" s="190"/>
      <c r="AM109" s="190"/>
      <c r="AN109" s="189"/>
      <c r="AO109" s="190"/>
      <c r="AP109" s="190"/>
      <c r="AQ109" s="78" t="s">
        <v>83</v>
      </c>
      <c r="AR109" s="44"/>
      <c r="AS109" s="79">
        <v>0</v>
      </c>
      <c r="AT109" s="80">
        <f t="shared" si="0"/>
        <v>0</v>
      </c>
      <c r="AU109" s="81">
        <f>'003.2 - 2. časť ZTI'!P128</f>
        <v>0</v>
      </c>
      <c r="AV109" s="80">
        <f>'003.2 - 2. časť ZTI'!J35</f>
        <v>0</v>
      </c>
      <c r="AW109" s="80">
        <f>'003.2 - 2. časť ZTI'!J36</f>
        <v>0</v>
      </c>
      <c r="AX109" s="80">
        <f>'003.2 - 2. časť ZTI'!J37</f>
        <v>0</v>
      </c>
      <c r="AY109" s="80">
        <f>'003.2 - 2. časť ZTI'!J38</f>
        <v>0</v>
      </c>
      <c r="AZ109" s="80">
        <f>'003.2 - 2. časť ZTI'!F35</f>
        <v>0</v>
      </c>
      <c r="BA109" s="80">
        <f>'003.2 - 2. časť ZTI'!F36</f>
        <v>0</v>
      </c>
      <c r="BB109" s="80">
        <f>'003.2 - 2. časť ZTI'!F37</f>
        <v>0</v>
      </c>
      <c r="BC109" s="80">
        <f>'003.2 - 2. časť ZTI'!F38</f>
        <v>0</v>
      </c>
      <c r="BD109" s="82">
        <f>'003.2 - 2. časť ZTI'!F39</f>
        <v>0</v>
      </c>
      <c r="BT109" s="20" t="s">
        <v>84</v>
      </c>
      <c r="BV109" s="20" t="s">
        <v>74</v>
      </c>
      <c r="BW109" s="20" t="s">
        <v>120</v>
      </c>
      <c r="BX109" s="20" t="s">
        <v>116</v>
      </c>
      <c r="CL109" s="20" t="s">
        <v>1</v>
      </c>
    </row>
    <row r="110" spans="1:91" s="3" customFormat="1" ht="16.5" customHeight="1">
      <c r="A110" s="83" t="s">
        <v>86</v>
      </c>
      <c r="B110" s="44"/>
      <c r="C110" s="9"/>
      <c r="D110" s="9"/>
      <c r="E110" s="187" t="s">
        <v>121</v>
      </c>
      <c r="F110" s="187"/>
      <c r="G110" s="187"/>
      <c r="H110" s="187"/>
      <c r="I110" s="187"/>
      <c r="J110" s="9"/>
      <c r="K110" s="187" t="s">
        <v>98</v>
      </c>
      <c r="L110" s="187"/>
      <c r="M110" s="187"/>
      <c r="N110" s="187"/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F110" s="187"/>
      <c r="AG110" s="189"/>
      <c r="AH110" s="190"/>
      <c r="AI110" s="190"/>
      <c r="AJ110" s="190"/>
      <c r="AK110" s="190"/>
      <c r="AL110" s="190"/>
      <c r="AM110" s="190"/>
      <c r="AN110" s="189"/>
      <c r="AO110" s="190"/>
      <c r="AP110" s="190"/>
      <c r="AQ110" s="78" t="s">
        <v>83</v>
      </c>
      <c r="AR110" s="44"/>
      <c r="AS110" s="79">
        <v>0</v>
      </c>
      <c r="AT110" s="80">
        <f t="shared" si="0"/>
        <v>0</v>
      </c>
      <c r="AU110" s="81">
        <f>'003.3 - 3. časť ELI'!P126</f>
        <v>0</v>
      </c>
      <c r="AV110" s="80">
        <f>'003.3 - 3. časť ELI'!J35</f>
        <v>0</v>
      </c>
      <c r="AW110" s="80">
        <f>'003.3 - 3. časť ELI'!J36</f>
        <v>0</v>
      </c>
      <c r="AX110" s="80">
        <f>'003.3 - 3. časť ELI'!J37</f>
        <v>0</v>
      </c>
      <c r="AY110" s="80">
        <f>'003.3 - 3. časť ELI'!J38</f>
        <v>0</v>
      </c>
      <c r="AZ110" s="80">
        <f>'003.3 - 3. časť ELI'!F35</f>
        <v>0</v>
      </c>
      <c r="BA110" s="80">
        <f>'003.3 - 3. časť ELI'!F36</f>
        <v>0</v>
      </c>
      <c r="BB110" s="80">
        <f>'003.3 - 3. časť ELI'!F37</f>
        <v>0</v>
      </c>
      <c r="BC110" s="80">
        <f>'003.3 - 3. časť ELI'!F38</f>
        <v>0</v>
      </c>
      <c r="BD110" s="82">
        <f>'003.3 - 3. časť ELI'!F39</f>
        <v>0</v>
      </c>
      <c r="BT110" s="20" t="s">
        <v>84</v>
      </c>
      <c r="BV110" s="20" t="s">
        <v>74</v>
      </c>
      <c r="BW110" s="20" t="s">
        <v>122</v>
      </c>
      <c r="BX110" s="20" t="s">
        <v>116</v>
      </c>
      <c r="CL110" s="20" t="s">
        <v>1</v>
      </c>
    </row>
    <row r="111" spans="1:91" s="3" customFormat="1" ht="16.5" customHeight="1">
      <c r="A111" s="83" t="s">
        <v>86</v>
      </c>
      <c r="B111" s="44"/>
      <c r="C111" s="9"/>
      <c r="D111" s="9"/>
      <c r="E111" s="187" t="s">
        <v>123</v>
      </c>
      <c r="F111" s="187"/>
      <c r="G111" s="187"/>
      <c r="H111" s="187"/>
      <c r="I111" s="187"/>
      <c r="J111" s="9"/>
      <c r="K111" s="187" t="s">
        <v>101</v>
      </c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9"/>
      <c r="AH111" s="190"/>
      <c r="AI111" s="190"/>
      <c r="AJ111" s="190"/>
      <c r="AK111" s="190"/>
      <c r="AL111" s="190"/>
      <c r="AM111" s="190"/>
      <c r="AN111" s="189"/>
      <c r="AO111" s="190"/>
      <c r="AP111" s="190"/>
      <c r="AQ111" s="78" t="s">
        <v>83</v>
      </c>
      <c r="AR111" s="44"/>
      <c r="AS111" s="79">
        <v>0</v>
      </c>
      <c r="AT111" s="80">
        <f t="shared" si="0"/>
        <v>0</v>
      </c>
      <c r="AU111" s="81">
        <f>'003.4 - 4. časť VZT'!P122</f>
        <v>0</v>
      </c>
      <c r="AV111" s="80">
        <f>'003.4 - 4. časť VZT'!J35</f>
        <v>0</v>
      </c>
      <c r="AW111" s="80">
        <f>'003.4 - 4. časť VZT'!J36</f>
        <v>0</v>
      </c>
      <c r="AX111" s="80">
        <f>'003.4 - 4. časť VZT'!J37</f>
        <v>0</v>
      </c>
      <c r="AY111" s="80">
        <f>'003.4 - 4. časť VZT'!J38</f>
        <v>0</v>
      </c>
      <c r="AZ111" s="80">
        <f>'003.4 - 4. časť VZT'!F35</f>
        <v>0</v>
      </c>
      <c r="BA111" s="80">
        <f>'003.4 - 4. časť VZT'!F36</f>
        <v>0</v>
      </c>
      <c r="BB111" s="80">
        <f>'003.4 - 4. časť VZT'!F37</f>
        <v>0</v>
      </c>
      <c r="BC111" s="80">
        <f>'003.4 - 4. časť VZT'!F38</f>
        <v>0</v>
      </c>
      <c r="BD111" s="82">
        <f>'003.4 - 4. časť VZT'!F39</f>
        <v>0</v>
      </c>
      <c r="BT111" s="20" t="s">
        <v>84</v>
      </c>
      <c r="BV111" s="20" t="s">
        <v>74</v>
      </c>
      <c r="BW111" s="20" t="s">
        <v>124</v>
      </c>
      <c r="BX111" s="20" t="s">
        <v>116</v>
      </c>
      <c r="CL111" s="20" t="s">
        <v>1</v>
      </c>
    </row>
    <row r="112" spans="1:91" s="1" customFormat="1" ht="30" customHeight="1">
      <c r="B112" s="25"/>
      <c r="AR112" s="25"/>
    </row>
    <row r="113" spans="2:44" s="1" customFormat="1" ht="6.95" customHeight="1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25"/>
    </row>
  </sheetData>
  <mergeCells count="104">
    <mergeCell ref="AN103:AP103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04:AP104"/>
    <mergeCell ref="AR2:BE2"/>
    <mergeCell ref="AG103:AM103"/>
    <mergeCell ref="AG102:AM102"/>
    <mergeCell ref="AG101:AM101"/>
    <mergeCell ref="AG100:AM100"/>
    <mergeCell ref="AG99:AM99"/>
    <mergeCell ref="AG92:AM92"/>
    <mergeCell ref="AG97:AM97"/>
    <mergeCell ref="AG96:AM96"/>
    <mergeCell ref="AG98:AM98"/>
    <mergeCell ref="AG95:AM95"/>
    <mergeCell ref="AM87:AN87"/>
    <mergeCell ref="AM89:AP89"/>
    <mergeCell ref="AM90:AP90"/>
    <mergeCell ref="AS89:AT91"/>
    <mergeCell ref="AN102:AP102"/>
    <mergeCell ref="K5:AJ5"/>
    <mergeCell ref="K6:AJ6"/>
    <mergeCell ref="E23:AN23"/>
    <mergeCell ref="AK26:AO26"/>
    <mergeCell ref="L28:P28"/>
    <mergeCell ref="AK28:AO28"/>
    <mergeCell ref="W28:AE28"/>
    <mergeCell ref="W29:AE29"/>
    <mergeCell ref="E111:I111"/>
    <mergeCell ref="K111:AF111"/>
    <mergeCell ref="AK31:AO31"/>
    <mergeCell ref="W31:AE31"/>
    <mergeCell ref="AK32:AO32"/>
    <mergeCell ref="L32:P32"/>
    <mergeCell ref="W32:AE32"/>
    <mergeCell ref="W33:AE33"/>
    <mergeCell ref="L33:P33"/>
    <mergeCell ref="AK33:AO33"/>
    <mergeCell ref="AK35:AO35"/>
    <mergeCell ref="X35:AB35"/>
    <mergeCell ref="AN110:AP110"/>
    <mergeCell ref="AG110:AM110"/>
    <mergeCell ref="AN111:AP111"/>
    <mergeCell ref="AG111:AM111"/>
    <mergeCell ref="L31:P31"/>
    <mergeCell ref="AN92:AP92"/>
    <mergeCell ref="AN98:AP98"/>
    <mergeCell ref="AN101:AP101"/>
    <mergeCell ref="AG94:AM94"/>
    <mergeCell ref="AN94:AP94"/>
    <mergeCell ref="AN105:AP105"/>
    <mergeCell ref="AG105:AM105"/>
    <mergeCell ref="AK29:AO29"/>
    <mergeCell ref="L29:P29"/>
    <mergeCell ref="E110:I110"/>
    <mergeCell ref="K110:AF110"/>
    <mergeCell ref="L30:P30"/>
    <mergeCell ref="AK30:AO30"/>
    <mergeCell ref="W30:AE30"/>
    <mergeCell ref="AN97:AP97"/>
    <mergeCell ref="AN99:AP99"/>
    <mergeCell ref="AN100:AP100"/>
    <mergeCell ref="AN95:AP95"/>
    <mergeCell ref="AN96:AP96"/>
    <mergeCell ref="J95:AF95"/>
    <mergeCell ref="K99:AF99"/>
    <mergeCell ref="K100:AF100"/>
    <mergeCell ref="K101:AF101"/>
    <mergeCell ref="I92:AF92"/>
    <mergeCell ref="J102:AF102"/>
    <mergeCell ref="K103:AF103"/>
    <mergeCell ref="K96:AF96"/>
    <mergeCell ref="L97:AF97"/>
    <mergeCell ref="L98:AF98"/>
    <mergeCell ref="E109:I109"/>
    <mergeCell ref="K109:AF109"/>
    <mergeCell ref="L85:AJ85"/>
    <mergeCell ref="E105:I105"/>
    <mergeCell ref="K105:AF105"/>
    <mergeCell ref="E106:I106"/>
    <mergeCell ref="K106:AF106"/>
    <mergeCell ref="D107:H107"/>
    <mergeCell ref="J107:AF107"/>
    <mergeCell ref="E108:I108"/>
    <mergeCell ref="K108:AF108"/>
    <mergeCell ref="AG104:AM104"/>
    <mergeCell ref="K104:AF104"/>
    <mergeCell ref="C92:G92"/>
    <mergeCell ref="D102:H102"/>
    <mergeCell ref="D95:H95"/>
    <mergeCell ref="E104:I104"/>
    <mergeCell ref="E96:I96"/>
    <mergeCell ref="E103:I103"/>
    <mergeCell ref="E101:I101"/>
    <mergeCell ref="E100:I100"/>
    <mergeCell ref="E99:I99"/>
    <mergeCell ref="F98:J98"/>
    <mergeCell ref="F97:J97"/>
  </mergeCells>
  <hyperlinks>
    <hyperlink ref="A97" location="'001.1.1 - 1.1. - Búracie ...'!C2" display="/"/>
    <hyperlink ref="A98" location="'001.1.2 - 1.2. - Nové kon...'!C2" display="/"/>
    <hyperlink ref="A99" location="'001.2 - 2. časť ZTI'!C2" display="/"/>
    <hyperlink ref="A100" location="'001.3 - 3. časť ELI'!C2" display="/"/>
    <hyperlink ref="A101" location="'001.4 - 4. časť VZT'!C2" display="/"/>
    <hyperlink ref="A103" location="'002.1 - 1. časť ASR + ST'!C2" display="/"/>
    <hyperlink ref="A104" location="'002.2 - 2. časť ZTI'!C2" display="/"/>
    <hyperlink ref="A105" location="'002.3 - 3. časť ELI'!C2" display="/"/>
    <hyperlink ref="A106" location="'002.4 - 4. časť VZT'!C2" display="/"/>
    <hyperlink ref="A108" location="'003.1 - 1. časť ASR + ST'!C2" display="/"/>
    <hyperlink ref="A109" location="'003.2 - 2. časť ZTI'!C2" display="/"/>
    <hyperlink ref="A110" location="'003.3 - 3. časť ELI'!C2" display="/"/>
    <hyperlink ref="A111" location="'003.4 - 4. časť VZT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5"/>
  <sheetViews>
    <sheetView showGridLines="0" topLeftCell="A118" zoomScale="124" zoomScaleNormal="124" workbookViewId="0">
      <selection activeCell="J14" sqref="J1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3" t="s">
        <v>113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125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26.25" customHeight="1">
      <c r="B7" s="16"/>
      <c r="E7" s="227" t="str">
        <f>'Rekapitulácia stavby'!K6</f>
        <v>Košice, ÚKT, Rampová 7 - Rekonštrukcia budovy U1 a výstavba garáže</v>
      </c>
      <c r="F7" s="228"/>
      <c r="G7" s="228"/>
      <c r="H7" s="228"/>
      <c r="L7" s="16"/>
    </row>
    <row r="8" spans="2:46" ht="12" customHeight="1">
      <c r="B8" s="16"/>
      <c r="D8" s="22" t="s">
        <v>126</v>
      </c>
      <c r="L8" s="16"/>
    </row>
    <row r="9" spans="2:46" s="1" customFormat="1" ht="16.5" customHeight="1">
      <c r="B9" s="25"/>
      <c r="E9" s="227" t="s">
        <v>1689</v>
      </c>
      <c r="F9" s="229"/>
      <c r="G9" s="229"/>
      <c r="H9" s="229"/>
      <c r="L9" s="25"/>
    </row>
    <row r="10" spans="2:46" s="1" customFormat="1" ht="12" customHeight="1">
      <c r="B10" s="25"/>
      <c r="D10" s="22" t="s">
        <v>128</v>
      </c>
      <c r="L10" s="25"/>
    </row>
    <row r="11" spans="2:46" s="1" customFormat="1" ht="16.5" customHeight="1">
      <c r="B11" s="25"/>
      <c r="E11" s="185" t="s">
        <v>2362</v>
      </c>
      <c r="F11" s="229"/>
      <c r="G11" s="229"/>
      <c r="H11" s="229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customHeight="1">
      <c r="B14" s="25"/>
      <c r="D14" s="22" t="s">
        <v>17</v>
      </c>
      <c r="F14" s="20" t="s">
        <v>18</v>
      </c>
      <c r="I14" s="22" t="s">
        <v>19</v>
      </c>
      <c r="J14" s="48"/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20</v>
      </c>
      <c r="I16" s="22" t="s">
        <v>21</v>
      </c>
      <c r="J16" s="20" t="s">
        <v>1</v>
      </c>
      <c r="L16" s="25"/>
    </row>
    <row r="17" spans="2:12" s="1" customFormat="1" ht="18" customHeight="1">
      <c r="B17" s="25"/>
      <c r="E17" s="20" t="s">
        <v>22</v>
      </c>
      <c r="I17" s="22" t="s">
        <v>23</v>
      </c>
      <c r="J17" s="20" t="s">
        <v>1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24</v>
      </c>
      <c r="I19" s="22" t="s">
        <v>21</v>
      </c>
      <c r="J19" s="20" t="str">
        <f>'Rekapitulácia stavby'!AN13</f>
        <v/>
      </c>
      <c r="L19" s="25"/>
    </row>
    <row r="20" spans="2:12" s="1" customFormat="1" ht="18" customHeight="1">
      <c r="B20" s="25"/>
      <c r="E20" s="221" t="str">
        <f>'Rekapitulácia stavby'!E14</f>
        <v xml:space="preserve"> </v>
      </c>
      <c r="F20" s="221"/>
      <c r="G20" s="221"/>
      <c r="H20" s="221"/>
      <c r="I20" s="22" t="s">
        <v>23</v>
      </c>
      <c r="J20" s="20" t="str">
        <f>'Rekapitulácia stavby'!AN14</f>
        <v/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26</v>
      </c>
      <c r="I22" s="22" t="s">
        <v>21</v>
      </c>
      <c r="J22" s="20" t="s">
        <v>1</v>
      </c>
      <c r="L22" s="25"/>
    </row>
    <row r="23" spans="2:12" s="1" customFormat="1" ht="18" customHeight="1">
      <c r="B23" s="25"/>
      <c r="E23" s="20" t="s">
        <v>27</v>
      </c>
      <c r="I23" s="22" t="s">
        <v>23</v>
      </c>
      <c r="J23" s="20" t="s">
        <v>1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29</v>
      </c>
      <c r="I25" s="22" t="s">
        <v>21</v>
      </c>
      <c r="J25" s="20" t="str">
        <f>IF('Rekapitulácia stavby'!AN19="","",'Rekapitulácia stavby'!AN19)</f>
        <v/>
      </c>
      <c r="L25" s="25"/>
    </row>
    <row r="26" spans="2:12" s="1" customFormat="1" ht="18" customHeight="1">
      <c r="B26" s="25"/>
      <c r="E26" s="20" t="str">
        <f>IF('Rekapitulácia stavby'!E20="","",'Rekapitulácia stavby'!E20)</f>
        <v/>
      </c>
      <c r="I26" s="22" t="s">
        <v>23</v>
      </c>
      <c r="J26" s="20" t="str">
        <f>IF('Rekapitulácia stavby'!AN20="","",'Rekapitulácia stavby'!AN20)</f>
        <v/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30</v>
      </c>
      <c r="L28" s="25"/>
    </row>
    <row r="29" spans="2:12" s="7" customFormat="1" ht="59.25" customHeight="1">
      <c r="B29" s="86"/>
      <c r="E29" s="223" t="s">
        <v>132</v>
      </c>
      <c r="F29" s="223"/>
      <c r="G29" s="223"/>
      <c r="H29" s="223"/>
      <c r="L29" s="86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customHeight="1">
      <c r="B32" s="25"/>
      <c r="D32" s="87" t="s">
        <v>32</v>
      </c>
      <c r="J32" s="61"/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customHeight="1">
      <c r="B34" s="25"/>
      <c r="F34" s="28" t="s">
        <v>34</v>
      </c>
      <c r="I34" s="28" t="s">
        <v>33</v>
      </c>
      <c r="J34" s="28" t="s">
        <v>35</v>
      </c>
      <c r="L34" s="25"/>
    </row>
    <row r="35" spans="2:12" s="1" customFormat="1" ht="14.45" customHeight="1">
      <c r="B35" s="25"/>
      <c r="D35" s="85" t="s">
        <v>36</v>
      </c>
      <c r="E35" s="30" t="s">
        <v>37</v>
      </c>
      <c r="F35" s="88">
        <f>ROUND((SUM(BE122:BE134)),  2)</f>
        <v>0</v>
      </c>
      <c r="G35" s="89"/>
      <c r="H35" s="89"/>
      <c r="I35" s="90">
        <v>0.2</v>
      </c>
      <c r="J35" s="88">
        <f>ROUND(((SUM(BE122:BE134))*I35),  2)</f>
        <v>0</v>
      </c>
      <c r="L35" s="25"/>
    </row>
    <row r="36" spans="2:12" s="1" customFormat="1" ht="14.45" customHeight="1">
      <c r="B36" s="25"/>
      <c r="E36" s="30" t="s">
        <v>38</v>
      </c>
      <c r="F36" s="80"/>
      <c r="I36" s="91">
        <v>0.2</v>
      </c>
      <c r="J36" s="80"/>
      <c r="L36" s="25"/>
    </row>
    <row r="37" spans="2:12" s="1" customFormat="1" ht="14.45" hidden="1" customHeight="1">
      <c r="B37" s="25"/>
      <c r="E37" s="22" t="s">
        <v>39</v>
      </c>
      <c r="F37" s="80">
        <f>ROUND((SUM(BG122:BG134)),  2)</f>
        <v>0</v>
      </c>
      <c r="I37" s="91">
        <v>0.2</v>
      </c>
      <c r="J37" s="80">
        <f>0</f>
        <v>0</v>
      </c>
      <c r="L37" s="25"/>
    </row>
    <row r="38" spans="2:12" s="1" customFormat="1" ht="14.45" hidden="1" customHeight="1">
      <c r="B38" s="25"/>
      <c r="E38" s="22" t="s">
        <v>40</v>
      </c>
      <c r="F38" s="80">
        <f>ROUND((SUM(BH122:BH134)),  2)</f>
        <v>0</v>
      </c>
      <c r="I38" s="91">
        <v>0.2</v>
      </c>
      <c r="J38" s="80">
        <f>0</f>
        <v>0</v>
      </c>
      <c r="L38" s="25"/>
    </row>
    <row r="39" spans="2:12" s="1" customFormat="1" ht="14.45" hidden="1" customHeight="1">
      <c r="B39" s="25"/>
      <c r="E39" s="30" t="s">
        <v>41</v>
      </c>
      <c r="F39" s="88">
        <f>ROUND((SUM(BI122:BI134)),  2)</f>
        <v>0</v>
      </c>
      <c r="G39" s="89"/>
      <c r="H39" s="89"/>
      <c r="I39" s="90">
        <v>0</v>
      </c>
      <c r="J39" s="88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2"/>
      <c r="D41" s="93" t="s">
        <v>42</v>
      </c>
      <c r="E41" s="52"/>
      <c r="F41" s="52"/>
      <c r="G41" s="94" t="s">
        <v>43</v>
      </c>
      <c r="H41" s="95" t="s">
        <v>44</v>
      </c>
      <c r="I41" s="52"/>
      <c r="J41" s="96"/>
      <c r="K41" s="97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133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13</v>
      </c>
      <c r="L84" s="25"/>
    </row>
    <row r="85" spans="2:12" s="1" customFormat="1" ht="26.25" customHeight="1">
      <c r="B85" s="25"/>
      <c r="E85" s="227" t="str">
        <f>E7</f>
        <v>Košice, ÚKT, Rampová 7 - Rekonštrukcia budovy U1 a výstavba garáže</v>
      </c>
      <c r="F85" s="228"/>
      <c r="G85" s="228"/>
      <c r="H85" s="228"/>
      <c r="L85" s="25"/>
    </row>
    <row r="86" spans="2:12" ht="12" customHeight="1">
      <c r="B86" s="16"/>
      <c r="C86" s="22" t="s">
        <v>126</v>
      </c>
      <c r="L86" s="16"/>
    </row>
    <row r="87" spans="2:12" s="1" customFormat="1" ht="16.5" customHeight="1">
      <c r="B87" s="25"/>
      <c r="E87" s="227" t="s">
        <v>1689</v>
      </c>
      <c r="F87" s="229"/>
      <c r="G87" s="229"/>
      <c r="H87" s="229"/>
      <c r="L87" s="25"/>
    </row>
    <row r="88" spans="2:12" s="1" customFormat="1" ht="12" customHeight="1">
      <c r="B88" s="25"/>
      <c r="C88" s="22" t="s">
        <v>128</v>
      </c>
      <c r="L88" s="25"/>
    </row>
    <row r="89" spans="2:12" s="1" customFormat="1" ht="16.5" customHeight="1">
      <c r="B89" s="25"/>
      <c r="E89" s="185" t="str">
        <f>E11</f>
        <v>002.4 - 4. časť VZT</v>
      </c>
      <c r="F89" s="229"/>
      <c r="G89" s="229"/>
      <c r="H89" s="229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17</v>
      </c>
      <c r="F91" s="20" t="str">
        <f>F14</f>
        <v>Košice</v>
      </c>
      <c r="I91" s="22" t="s">
        <v>19</v>
      </c>
      <c r="J91" s="48"/>
      <c r="L91" s="25"/>
    </row>
    <row r="92" spans="2:12" s="1" customFormat="1" ht="6.95" customHeight="1">
      <c r="B92" s="25"/>
      <c r="L92" s="25"/>
    </row>
    <row r="93" spans="2:12" s="1" customFormat="1" ht="15.2" customHeight="1">
      <c r="B93" s="25"/>
      <c r="C93" s="22" t="s">
        <v>20</v>
      </c>
      <c r="F93" s="20" t="str">
        <f>E17</f>
        <v>Ministerstvo vnútra SR, Bratislava</v>
      </c>
      <c r="I93" s="22" t="s">
        <v>26</v>
      </c>
      <c r="J93" s="23" t="str">
        <f>E23</f>
        <v>KApAR, s.r.o., Prešov</v>
      </c>
      <c r="L93" s="25"/>
    </row>
    <row r="94" spans="2:12" s="1" customFormat="1" ht="15.2" customHeight="1">
      <c r="B94" s="25"/>
      <c r="C94" s="22" t="s">
        <v>24</v>
      </c>
      <c r="F94" s="20" t="str">
        <f>IF(E20="","",E20)</f>
        <v xml:space="preserve"> </v>
      </c>
      <c r="I94" s="22" t="s">
        <v>29</v>
      </c>
      <c r="J94" s="23" t="str">
        <f>E26</f>
        <v/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100" t="s">
        <v>134</v>
      </c>
      <c r="D96" s="92"/>
      <c r="E96" s="92"/>
      <c r="F96" s="92"/>
      <c r="G96" s="92"/>
      <c r="H96" s="92"/>
      <c r="I96" s="92"/>
      <c r="J96" s="101" t="s">
        <v>135</v>
      </c>
      <c r="K96" s="92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2" t="s">
        <v>136</v>
      </c>
      <c r="J98" s="61"/>
      <c r="L98" s="25"/>
      <c r="AU98" s="13" t="s">
        <v>137</v>
      </c>
    </row>
    <row r="99" spans="2:47" s="8" customFormat="1" ht="24.95" customHeight="1">
      <c r="B99" s="103"/>
      <c r="D99" s="104" t="s">
        <v>140</v>
      </c>
      <c r="E99" s="105"/>
      <c r="F99" s="105"/>
      <c r="G99" s="105"/>
      <c r="H99" s="105"/>
      <c r="I99" s="105"/>
      <c r="J99" s="106"/>
      <c r="L99" s="103"/>
    </row>
    <row r="100" spans="2:47" s="9" customFormat="1" ht="19.899999999999999" customHeight="1">
      <c r="B100" s="107"/>
      <c r="D100" s="108" t="s">
        <v>2363</v>
      </c>
      <c r="E100" s="109"/>
      <c r="F100" s="109"/>
      <c r="G100" s="109"/>
      <c r="H100" s="109"/>
      <c r="I100" s="109"/>
      <c r="J100" s="110"/>
      <c r="L100" s="107"/>
    </row>
    <row r="101" spans="2:47" s="1" customFormat="1" ht="21.75" customHeight="1">
      <c r="B101" s="25"/>
      <c r="L101" s="25"/>
    </row>
    <row r="102" spans="2:47" s="1" customFormat="1" ht="6.95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5"/>
    </row>
    <row r="106" spans="2:47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5"/>
    </row>
    <row r="107" spans="2:47" s="1" customFormat="1" ht="24.95" customHeight="1">
      <c r="B107" s="25"/>
      <c r="C107" s="17" t="s">
        <v>148</v>
      </c>
      <c r="L107" s="25"/>
    </row>
    <row r="108" spans="2:47" s="1" customFormat="1" ht="6.95" customHeight="1">
      <c r="B108" s="25"/>
      <c r="L108" s="25"/>
    </row>
    <row r="109" spans="2:47" s="1" customFormat="1" ht="12" customHeight="1">
      <c r="B109" s="25"/>
      <c r="C109" s="22" t="s">
        <v>13</v>
      </c>
      <c r="L109" s="25"/>
    </row>
    <row r="110" spans="2:47" s="1" customFormat="1" ht="26.25" customHeight="1">
      <c r="B110" s="25"/>
      <c r="E110" s="227" t="str">
        <f>E7</f>
        <v>Košice, ÚKT, Rampová 7 - Rekonštrukcia budovy U1 a výstavba garáže</v>
      </c>
      <c r="F110" s="228"/>
      <c r="G110" s="228"/>
      <c r="H110" s="228"/>
      <c r="L110" s="25"/>
    </row>
    <row r="111" spans="2:47" ht="12" customHeight="1">
      <c r="B111" s="16"/>
      <c r="C111" s="22" t="s">
        <v>126</v>
      </c>
      <c r="L111" s="16"/>
    </row>
    <row r="112" spans="2:47" s="1" customFormat="1" ht="16.5" customHeight="1">
      <c r="B112" s="25"/>
      <c r="E112" s="227" t="s">
        <v>1689</v>
      </c>
      <c r="F112" s="229"/>
      <c r="G112" s="229"/>
      <c r="H112" s="229"/>
      <c r="L112" s="25"/>
    </row>
    <row r="113" spans="2:65" s="1" customFormat="1" ht="12" customHeight="1">
      <c r="B113" s="25"/>
      <c r="C113" s="22" t="s">
        <v>128</v>
      </c>
      <c r="L113" s="25"/>
    </row>
    <row r="114" spans="2:65" s="1" customFormat="1" ht="16.5" customHeight="1">
      <c r="B114" s="25"/>
      <c r="E114" s="185" t="str">
        <f>E11</f>
        <v>002.4 - 4. časť VZT</v>
      </c>
      <c r="F114" s="229"/>
      <c r="G114" s="229"/>
      <c r="H114" s="229"/>
      <c r="L114" s="25"/>
    </row>
    <row r="115" spans="2:65" s="1" customFormat="1" ht="6.95" customHeight="1">
      <c r="B115" s="25"/>
      <c r="L115" s="25"/>
    </row>
    <row r="116" spans="2:65" s="1" customFormat="1" ht="12" customHeight="1">
      <c r="B116" s="25"/>
      <c r="C116" s="22" t="s">
        <v>17</v>
      </c>
      <c r="F116" s="20" t="str">
        <f>F14</f>
        <v>Košice</v>
      </c>
      <c r="I116" s="22" t="s">
        <v>19</v>
      </c>
      <c r="J116" s="48"/>
      <c r="L116" s="25"/>
    </row>
    <row r="117" spans="2:65" s="1" customFormat="1" ht="6.95" customHeight="1">
      <c r="B117" s="25"/>
      <c r="L117" s="25"/>
    </row>
    <row r="118" spans="2:65" s="1" customFormat="1" ht="15.2" customHeight="1">
      <c r="B118" s="25"/>
      <c r="C118" s="22" t="s">
        <v>20</v>
      </c>
      <c r="F118" s="20" t="str">
        <f>E17</f>
        <v>Ministerstvo vnútra SR, Bratislava</v>
      </c>
      <c r="I118" s="22" t="s">
        <v>26</v>
      </c>
      <c r="J118" s="23" t="str">
        <f>E23</f>
        <v>KApAR, s.r.o., Prešov</v>
      </c>
      <c r="L118" s="25"/>
    </row>
    <row r="119" spans="2:65" s="1" customFormat="1" ht="15.2" customHeight="1">
      <c r="B119" s="25"/>
      <c r="C119" s="22" t="s">
        <v>24</v>
      </c>
      <c r="F119" s="20" t="str">
        <f>IF(E20="","",E20)</f>
        <v xml:space="preserve"> </v>
      </c>
      <c r="I119" s="22" t="s">
        <v>29</v>
      </c>
      <c r="J119" s="23" t="str">
        <f>E26</f>
        <v/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11"/>
      <c r="C121" s="112" t="s">
        <v>149</v>
      </c>
      <c r="D121" s="113" t="s">
        <v>57</v>
      </c>
      <c r="E121" s="113" t="s">
        <v>53</v>
      </c>
      <c r="F121" s="113" t="s">
        <v>54</v>
      </c>
      <c r="G121" s="113" t="s">
        <v>150</v>
      </c>
      <c r="H121" s="113" t="s">
        <v>151</v>
      </c>
      <c r="I121" s="113" t="s">
        <v>152</v>
      </c>
      <c r="J121" s="114" t="s">
        <v>135</v>
      </c>
      <c r="K121" s="115" t="s">
        <v>153</v>
      </c>
      <c r="L121" s="111"/>
      <c r="M121" s="54" t="s">
        <v>1</v>
      </c>
      <c r="N121" s="55" t="s">
        <v>36</v>
      </c>
      <c r="O121" s="55" t="s">
        <v>154</v>
      </c>
      <c r="P121" s="55" t="s">
        <v>155</v>
      </c>
      <c r="Q121" s="55" t="s">
        <v>156</v>
      </c>
      <c r="R121" s="55" t="s">
        <v>157</v>
      </c>
      <c r="S121" s="55" t="s">
        <v>158</v>
      </c>
      <c r="T121" s="56" t="s">
        <v>159</v>
      </c>
    </row>
    <row r="122" spans="2:65" s="1" customFormat="1" ht="22.9" customHeight="1">
      <c r="B122" s="25"/>
      <c r="C122" s="59" t="s">
        <v>136</v>
      </c>
      <c r="J122" s="116"/>
      <c r="L122" s="25"/>
      <c r="M122" s="57"/>
      <c r="N122" s="49"/>
      <c r="O122" s="49"/>
      <c r="P122" s="117">
        <f>P123</f>
        <v>0</v>
      </c>
      <c r="Q122" s="49"/>
      <c r="R122" s="117">
        <f>R123</f>
        <v>0</v>
      </c>
      <c r="S122" s="49"/>
      <c r="T122" s="118">
        <f>T123</f>
        <v>0</v>
      </c>
      <c r="AT122" s="13" t="s">
        <v>71</v>
      </c>
      <c r="AU122" s="13" t="s">
        <v>137</v>
      </c>
      <c r="BK122" s="119">
        <f>BK123</f>
        <v>0</v>
      </c>
    </row>
    <row r="123" spans="2:65" s="11" customFormat="1" ht="25.9" customHeight="1">
      <c r="B123" s="120"/>
      <c r="D123" s="121" t="s">
        <v>71</v>
      </c>
      <c r="E123" s="122" t="s">
        <v>322</v>
      </c>
      <c r="F123" s="122" t="s">
        <v>323</v>
      </c>
      <c r="J123" s="123"/>
      <c r="L123" s="120"/>
      <c r="M123" s="124"/>
      <c r="P123" s="125">
        <f>P124</f>
        <v>0</v>
      </c>
      <c r="R123" s="125">
        <f>R124</f>
        <v>0</v>
      </c>
      <c r="T123" s="126">
        <f>T124</f>
        <v>0</v>
      </c>
      <c r="AR123" s="121" t="s">
        <v>84</v>
      </c>
      <c r="AT123" s="127" t="s">
        <v>71</v>
      </c>
      <c r="AU123" s="127" t="s">
        <v>72</v>
      </c>
      <c r="AY123" s="121" t="s">
        <v>162</v>
      </c>
      <c r="BK123" s="128">
        <f>BK124</f>
        <v>0</v>
      </c>
    </row>
    <row r="124" spans="2:65" s="11" customFormat="1" ht="22.9" customHeight="1">
      <c r="B124" s="120"/>
      <c r="D124" s="121" t="s">
        <v>71</v>
      </c>
      <c r="E124" s="129" t="s">
        <v>1596</v>
      </c>
      <c r="F124" s="129" t="s">
        <v>2364</v>
      </c>
      <c r="J124" s="130"/>
      <c r="L124" s="120"/>
      <c r="M124" s="124"/>
      <c r="P124" s="125">
        <f>SUM(P125:P134)</f>
        <v>0</v>
      </c>
      <c r="R124" s="125">
        <f>SUM(R125:R134)</f>
        <v>0</v>
      </c>
      <c r="T124" s="126">
        <f>SUM(T125:T134)</f>
        <v>0</v>
      </c>
      <c r="AR124" s="121" t="s">
        <v>79</v>
      </c>
      <c r="AT124" s="127" t="s">
        <v>71</v>
      </c>
      <c r="AU124" s="127" t="s">
        <v>79</v>
      </c>
      <c r="AY124" s="121" t="s">
        <v>162</v>
      </c>
      <c r="BK124" s="128">
        <f>SUM(BK125:BK134)</f>
        <v>0</v>
      </c>
    </row>
    <row r="125" spans="2:65" s="1" customFormat="1" ht="16.5" customHeight="1">
      <c r="B125" s="131"/>
      <c r="C125" s="132" t="s">
        <v>79</v>
      </c>
      <c r="D125" s="132" t="s">
        <v>165</v>
      </c>
      <c r="E125" s="133" t="s">
        <v>1683</v>
      </c>
      <c r="F125" s="134" t="s">
        <v>2365</v>
      </c>
      <c r="G125" s="135" t="s">
        <v>196</v>
      </c>
      <c r="H125" s="136">
        <v>6</v>
      </c>
      <c r="I125" s="137"/>
      <c r="J125" s="137"/>
      <c r="K125" s="138"/>
      <c r="L125" s="25"/>
      <c r="M125" s="139" t="s">
        <v>1</v>
      </c>
      <c r="N125" s="140" t="s">
        <v>38</v>
      </c>
      <c r="O125" s="141">
        <v>0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169</v>
      </c>
      <c r="AT125" s="143" t="s">
        <v>165</v>
      </c>
      <c r="AU125" s="143" t="s">
        <v>84</v>
      </c>
      <c r="AY125" s="13" t="s">
        <v>162</v>
      </c>
      <c r="BE125" s="144">
        <f>IF(N125="základná",J125,0)</f>
        <v>0</v>
      </c>
      <c r="BF125" s="144">
        <f>IF(N125="znížená",J125,0)</f>
        <v>0</v>
      </c>
      <c r="BG125" s="144">
        <f>IF(N125="zákl. prenesená",J125,0)</f>
        <v>0</v>
      </c>
      <c r="BH125" s="144">
        <f>IF(N125="zníž. prenesená",J125,0)</f>
        <v>0</v>
      </c>
      <c r="BI125" s="144">
        <f>IF(N125="nulová",J125,0)</f>
        <v>0</v>
      </c>
      <c r="BJ125" s="13" t="s">
        <v>84</v>
      </c>
      <c r="BK125" s="144">
        <f>ROUND(I125*H125,2)</f>
        <v>0</v>
      </c>
      <c r="BL125" s="13" t="s">
        <v>169</v>
      </c>
      <c r="BM125" s="143" t="s">
        <v>84</v>
      </c>
    </row>
    <row r="126" spans="2:65" s="1" customFormat="1" ht="19.5">
      <c r="B126" s="25"/>
      <c r="D126" s="159" t="s">
        <v>1437</v>
      </c>
      <c r="F126" s="160" t="s">
        <v>2744</v>
      </c>
      <c r="L126" s="25"/>
      <c r="M126" s="161"/>
      <c r="T126" s="51"/>
      <c r="AT126" s="13" t="s">
        <v>1437</v>
      </c>
      <c r="AU126" s="13" t="s">
        <v>84</v>
      </c>
    </row>
    <row r="127" spans="2:65" s="1" customFormat="1" ht="16.5" customHeight="1">
      <c r="B127" s="131"/>
      <c r="C127" s="132" t="s">
        <v>84</v>
      </c>
      <c r="D127" s="132" t="s">
        <v>165</v>
      </c>
      <c r="E127" s="133" t="s">
        <v>2366</v>
      </c>
      <c r="F127" s="134" t="s">
        <v>2365</v>
      </c>
      <c r="G127" s="135" t="s">
        <v>196</v>
      </c>
      <c r="H127" s="136">
        <v>2</v>
      </c>
      <c r="I127" s="137"/>
      <c r="J127" s="137"/>
      <c r="K127" s="138"/>
      <c r="L127" s="25"/>
      <c r="M127" s="139" t="s">
        <v>1</v>
      </c>
      <c r="N127" s="140" t="s">
        <v>38</v>
      </c>
      <c r="O127" s="141">
        <v>0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169</v>
      </c>
      <c r="AT127" s="143" t="s">
        <v>165</v>
      </c>
      <c r="AU127" s="143" t="s">
        <v>84</v>
      </c>
      <c r="AY127" s="13" t="s">
        <v>162</v>
      </c>
      <c r="BE127" s="144">
        <f>IF(N127="základná",J127,0)</f>
        <v>0</v>
      </c>
      <c r="BF127" s="144">
        <f>IF(N127="znížená",J127,0)</f>
        <v>0</v>
      </c>
      <c r="BG127" s="144">
        <f>IF(N127="zákl. prenesená",J127,0)</f>
        <v>0</v>
      </c>
      <c r="BH127" s="144">
        <f>IF(N127="zníž. prenesená",J127,0)</f>
        <v>0</v>
      </c>
      <c r="BI127" s="144">
        <f>IF(N127="nulová",J127,0)</f>
        <v>0</v>
      </c>
      <c r="BJ127" s="13" t="s">
        <v>84</v>
      </c>
      <c r="BK127" s="144">
        <f>ROUND(I127*H127,2)</f>
        <v>0</v>
      </c>
      <c r="BL127" s="13" t="s">
        <v>169</v>
      </c>
      <c r="BM127" s="143" t="s">
        <v>169</v>
      </c>
    </row>
    <row r="128" spans="2:65" s="1" customFormat="1" ht="19.5">
      <c r="B128" s="25"/>
      <c r="D128" s="159" t="s">
        <v>1437</v>
      </c>
      <c r="F128" s="160" t="s">
        <v>2745</v>
      </c>
      <c r="L128" s="25"/>
      <c r="M128" s="161"/>
      <c r="T128" s="51"/>
      <c r="AT128" s="13" t="s">
        <v>1437</v>
      </c>
      <c r="AU128" s="13" t="s">
        <v>84</v>
      </c>
    </row>
    <row r="129" spans="2:65" s="1" customFormat="1" ht="16.5" customHeight="1">
      <c r="B129" s="131"/>
      <c r="C129" s="132" t="s">
        <v>89</v>
      </c>
      <c r="D129" s="132" t="s">
        <v>165</v>
      </c>
      <c r="E129" s="133" t="s">
        <v>2367</v>
      </c>
      <c r="F129" s="134" t="s">
        <v>2368</v>
      </c>
      <c r="G129" s="135" t="s">
        <v>196</v>
      </c>
      <c r="H129" s="136">
        <v>2</v>
      </c>
      <c r="I129" s="137"/>
      <c r="J129" s="137"/>
      <c r="K129" s="138"/>
      <c r="L129" s="25"/>
      <c r="M129" s="139" t="s">
        <v>1</v>
      </c>
      <c r="N129" s="140" t="s">
        <v>38</v>
      </c>
      <c r="O129" s="141">
        <v>0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169</v>
      </c>
      <c r="AT129" s="143" t="s">
        <v>165</v>
      </c>
      <c r="AU129" s="143" t="s">
        <v>84</v>
      </c>
      <c r="AY129" s="13" t="s">
        <v>162</v>
      </c>
      <c r="BE129" s="144">
        <f>IF(N129="základná",J129,0)</f>
        <v>0</v>
      </c>
      <c r="BF129" s="144">
        <f>IF(N129="znížená",J129,0)</f>
        <v>0</v>
      </c>
      <c r="BG129" s="144">
        <f>IF(N129="zákl. prenesená",J129,0)</f>
        <v>0</v>
      </c>
      <c r="BH129" s="144">
        <f>IF(N129="zníž. prenesená",J129,0)</f>
        <v>0</v>
      </c>
      <c r="BI129" s="144">
        <f>IF(N129="nulová",J129,0)</f>
        <v>0</v>
      </c>
      <c r="BJ129" s="13" t="s">
        <v>84</v>
      </c>
      <c r="BK129" s="144">
        <f>ROUND(I129*H129,2)</f>
        <v>0</v>
      </c>
      <c r="BL129" s="13" t="s">
        <v>169</v>
      </c>
      <c r="BM129" s="143" t="s">
        <v>185</v>
      </c>
    </row>
    <row r="130" spans="2:65" s="1" customFormat="1" ht="19.5">
      <c r="B130" s="25"/>
      <c r="D130" s="159" t="s">
        <v>1437</v>
      </c>
      <c r="F130" s="160" t="s">
        <v>2746</v>
      </c>
      <c r="L130" s="25"/>
      <c r="M130" s="161"/>
      <c r="T130" s="51"/>
      <c r="AT130" s="13" t="s">
        <v>1437</v>
      </c>
      <c r="AU130" s="13" t="s">
        <v>84</v>
      </c>
    </row>
    <row r="131" spans="2:65" s="1" customFormat="1" ht="16.5" customHeight="1">
      <c r="B131" s="131"/>
      <c r="C131" s="132" t="s">
        <v>169</v>
      </c>
      <c r="D131" s="132" t="s">
        <v>165</v>
      </c>
      <c r="E131" s="133" t="s">
        <v>2369</v>
      </c>
      <c r="F131" s="134" t="s">
        <v>2370</v>
      </c>
      <c r="G131" s="135" t="s">
        <v>196</v>
      </c>
      <c r="H131" s="136">
        <v>2</v>
      </c>
      <c r="I131" s="137"/>
      <c r="J131" s="137"/>
      <c r="K131" s="138"/>
      <c r="L131" s="25"/>
      <c r="M131" s="139" t="s">
        <v>1</v>
      </c>
      <c r="N131" s="140" t="s">
        <v>38</v>
      </c>
      <c r="O131" s="141">
        <v>0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169</v>
      </c>
      <c r="AT131" s="143" t="s">
        <v>165</v>
      </c>
      <c r="AU131" s="143" t="s">
        <v>84</v>
      </c>
      <c r="AY131" s="13" t="s">
        <v>162</v>
      </c>
      <c r="BE131" s="144">
        <f>IF(N131="základná",J131,0)</f>
        <v>0</v>
      </c>
      <c r="BF131" s="144">
        <f>IF(N131="znížená",J131,0)</f>
        <v>0</v>
      </c>
      <c r="BG131" s="144">
        <f>IF(N131="zákl. prenesená",J131,0)</f>
        <v>0</v>
      </c>
      <c r="BH131" s="144">
        <f>IF(N131="zníž. prenesená",J131,0)</f>
        <v>0</v>
      </c>
      <c r="BI131" s="144">
        <f>IF(N131="nulová",J131,0)</f>
        <v>0</v>
      </c>
      <c r="BJ131" s="13" t="s">
        <v>84</v>
      </c>
      <c r="BK131" s="144">
        <f>ROUND(I131*H131,2)</f>
        <v>0</v>
      </c>
      <c r="BL131" s="13" t="s">
        <v>169</v>
      </c>
      <c r="BM131" s="143" t="s">
        <v>193</v>
      </c>
    </row>
    <row r="132" spans="2:65" s="1" customFormat="1" ht="16.5" customHeight="1">
      <c r="B132" s="131"/>
      <c r="C132" s="132" t="s">
        <v>181</v>
      </c>
      <c r="D132" s="132" t="s">
        <v>165</v>
      </c>
      <c r="E132" s="133" t="s">
        <v>2371</v>
      </c>
      <c r="F132" s="134" t="s">
        <v>2372</v>
      </c>
      <c r="G132" s="135" t="s">
        <v>196</v>
      </c>
      <c r="H132" s="136">
        <v>2</v>
      </c>
      <c r="I132" s="137"/>
      <c r="J132" s="137"/>
      <c r="K132" s="138"/>
      <c r="L132" s="25"/>
      <c r="M132" s="139" t="s">
        <v>1</v>
      </c>
      <c r="N132" s="140" t="s">
        <v>38</v>
      </c>
      <c r="O132" s="141">
        <v>0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169</v>
      </c>
      <c r="AT132" s="143" t="s">
        <v>165</v>
      </c>
      <c r="AU132" s="143" t="s">
        <v>84</v>
      </c>
      <c r="AY132" s="13" t="s">
        <v>162</v>
      </c>
      <c r="BE132" s="144">
        <f>IF(N132="základná",J132,0)</f>
        <v>0</v>
      </c>
      <c r="BF132" s="144">
        <f>IF(N132="znížená",J132,0)</f>
        <v>0</v>
      </c>
      <c r="BG132" s="144">
        <f>IF(N132="zákl. prenesená",J132,0)</f>
        <v>0</v>
      </c>
      <c r="BH132" s="144">
        <f>IF(N132="zníž. prenesená",J132,0)</f>
        <v>0</v>
      </c>
      <c r="BI132" s="144">
        <f>IF(N132="nulová",J132,0)</f>
        <v>0</v>
      </c>
      <c r="BJ132" s="13" t="s">
        <v>84</v>
      </c>
      <c r="BK132" s="144">
        <f>ROUND(I132*H132,2)</f>
        <v>0</v>
      </c>
      <c r="BL132" s="13" t="s">
        <v>169</v>
      </c>
      <c r="BM132" s="143" t="s">
        <v>201</v>
      </c>
    </row>
    <row r="133" spans="2:65" s="1" customFormat="1" ht="16.5" customHeight="1">
      <c r="B133" s="131"/>
      <c r="C133" s="132" t="s">
        <v>185</v>
      </c>
      <c r="D133" s="132" t="s">
        <v>165</v>
      </c>
      <c r="E133" s="133" t="s">
        <v>1684</v>
      </c>
      <c r="F133" s="134" t="s">
        <v>1685</v>
      </c>
      <c r="G133" s="135" t="s">
        <v>1686</v>
      </c>
      <c r="H133" s="136">
        <v>1</v>
      </c>
      <c r="I133" s="137"/>
      <c r="J133" s="137"/>
      <c r="K133" s="138"/>
      <c r="L133" s="25"/>
      <c r="M133" s="139" t="s">
        <v>1</v>
      </c>
      <c r="N133" s="140" t="s">
        <v>38</v>
      </c>
      <c r="O133" s="141">
        <v>0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169</v>
      </c>
      <c r="AT133" s="143" t="s">
        <v>165</v>
      </c>
      <c r="AU133" s="143" t="s">
        <v>84</v>
      </c>
      <c r="AY133" s="13" t="s">
        <v>162</v>
      </c>
      <c r="BE133" s="144">
        <f>IF(N133="základná",J133,0)</f>
        <v>0</v>
      </c>
      <c r="BF133" s="144">
        <f>IF(N133="znížená",J133,0)</f>
        <v>0</v>
      </c>
      <c r="BG133" s="144">
        <f>IF(N133="zákl. prenesená",J133,0)</f>
        <v>0</v>
      </c>
      <c r="BH133" s="144">
        <f>IF(N133="zníž. prenesená",J133,0)</f>
        <v>0</v>
      </c>
      <c r="BI133" s="144">
        <f>IF(N133="nulová",J133,0)</f>
        <v>0</v>
      </c>
      <c r="BJ133" s="13" t="s">
        <v>84</v>
      </c>
      <c r="BK133" s="144">
        <f>ROUND(I133*H133,2)</f>
        <v>0</v>
      </c>
      <c r="BL133" s="13" t="s">
        <v>169</v>
      </c>
      <c r="BM133" s="143" t="s">
        <v>209</v>
      </c>
    </row>
    <row r="134" spans="2:65" s="1" customFormat="1" ht="16.5" customHeight="1">
      <c r="B134" s="131"/>
      <c r="C134" s="132" t="s">
        <v>189</v>
      </c>
      <c r="D134" s="132" t="s">
        <v>165</v>
      </c>
      <c r="E134" s="133" t="s">
        <v>1687</v>
      </c>
      <c r="F134" s="134" t="s">
        <v>2781</v>
      </c>
      <c r="G134" s="135" t="s">
        <v>1686</v>
      </c>
      <c r="H134" s="136">
        <v>1</v>
      </c>
      <c r="I134" s="137"/>
      <c r="J134" s="137"/>
      <c r="K134" s="138"/>
      <c r="L134" s="25"/>
      <c r="M134" s="145" t="s">
        <v>1</v>
      </c>
      <c r="N134" s="146" t="s">
        <v>38</v>
      </c>
      <c r="O134" s="147">
        <v>0</v>
      </c>
      <c r="P134" s="147">
        <f>O134*H134</f>
        <v>0</v>
      </c>
      <c r="Q134" s="147">
        <v>0</v>
      </c>
      <c r="R134" s="147">
        <f>Q134*H134</f>
        <v>0</v>
      </c>
      <c r="S134" s="147">
        <v>0</v>
      </c>
      <c r="T134" s="148">
        <f>S134*H134</f>
        <v>0</v>
      </c>
      <c r="AR134" s="143" t="s">
        <v>169</v>
      </c>
      <c r="AT134" s="143" t="s">
        <v>165</v>
      </c>
      <c r="AU134" s="143" t="s">
        <v>84</v>
      </c>
      <c r="AY134" s="13" t="s">
        <v>162</v>
      </c>
      <c r="BE134" s="144">
        <f>IF(N134="základná",J134,0)</f>
        <v>0</v>
      </c>
      <c r="BF134" s="144">
        <f>IF(N134="znížená",J134,0)</f>
        <v>0</v>
      </c>
      <c r="BG134" s="144">
        <f>IF(N134="zákl. prenesená",J134,0)</f>
        <v>0</v>
      </c>
      <c r="BH134" s="144">
        <f>IF(N134="zníž. prenesená",J134,0)</f>
        <v>0</v>
      </c>
      <c r="BI134" s="144">
        <f>IF(N134="nulová",J134,0)</f>
        <v>0</v>
      </c>
      <c r="BJ134" s="13" t="s">
        <v>84</v>
      </c>
      <c r="BK134" s="144">
        <f>ROUND(I134*H134,2)</f>
        <v>0</v>
      </c>
      <c r="BL134" s="13" t="s">
        <v>169</v>
      </c>
      <c r="BM134" s="143" t="s">
        <v>218</v>
      </c>
    </row>
    <row r="135" spans="2:65" s="1" customFormat="1" ht="6.95" customHeight="1"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25"/>
    </row>
  </sheetData>
  <autoFilter ref="C121:K134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BM267"/>
  <sheetViews>
    <sheetView showGridLines="0" topLeftCell="A193" zoomScale="112" zoomScaleNormal="112" workbookViewId="0">
      <selection activeCell="C206" sqref="C20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3" t="s">
        <v>118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125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26.25" customHeight="1">
      <c r="B7" s="16"/>
      <c r="E7" s="227" t="str">
        <f>'Rekapitulácia stavby'!K6</f>
        <v>Košice, ÚKT, Rampová 7 - Rekonštrukcia budovy U1 a výstavba garáže</v>
      </c>
      <c r="F7" s="228"/>
      <c r="G7" s="228"/>
      <c r="H7" s="228"/>
      <c r="L7" s="16"/>
    </row>
    <row r="8" spans="2:46" ht="12" customHeight="1">
      <c r="B8" s="16"/>
      <c r="D8" s="22" t="s">
        <v>126</v>
      </c>
      <c r="L8" s="16"/>
    </row>
    <row r="9" spans="2:46" s="1" customFormat="1" ht="16.5" customHeight="1">
      <c r="B9" s="25"/>
      <c r="E9" s="227" t="s">
        <v>2373</v>
      </c>
      <c r="F9" s="229"/>
      <c r="G9" s="229"/>
      <c r="H9" s="229"/>
      <c r="L9" s="25"/>
    </row>
    <row r="10" spans="2:46" s="1" customFormat="1" ht="12" customHeight="1">
      <c r="B10" s="25"/>
      <c r="D10" s="22" t="s">
        <v>128</v>
      </c>
      <c r="L10" s="25"/>
    </row>
    <row r="11" spans="2:46" s="1" customFormat="1" ht="16.5" customHeight="1">
      <c r="B11" s="25"/>
      <c r="E11" s="185" t="s">
        <v>2374</v>
      </c>
      <c r="F11" s="229"/>
      <c r="G11" s="229"/>
      <c r="H11" s="229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customHeight="1">
      <c r="B14" s="25"/>
      <c r="D14" s="22" t="s">
        <v>17</v>
      </c>
      <c r="F14" s="20" t="s">
        <v>18</v>
      </c>
      <c r="I14" s="22" t="s">
        <v>19</v>
      </c>
      <c r="J14" s="48"/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20</v>
      </c>
      <c r="I16" s="22" t="s">
        <v>21</v>
      </c>
      <c r="J16" s="20" t="s">
        <v>1</v>
      </c>
      <c r="L16" s="25"/>
    </row>
    <row r="17" spans="2:12" s="1" customFormat="1" ht="18" customHeight="1">
      <c r="B17" s="25"/>
      <c r="E17" s="20" t="s">
        <v>22</v>
      </c>
      <c r="I17" s="22" t="s">
        <v>23</v>
      </c>
      <c r="J17" s="20" t="s">
        <v>1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24</v>
      </c>
      <c r="I19" s="22" t="s">
        <v>21</v>
      </c>
      <c r="J19" s="20" t="str">
        <f>'Rekapitulácia stavby'!AN13</f>
        <v/>
      </c>
      <c r="L19" s="25"/>
    </row>
    <row r="20" spans="2:12" s="1" customFormat="1" ht="18" customHeight="1">
      <c r="B20" s="25"/>
      <c r="E20" s="221" t="str">
        <f>'Rekapitulácia stavby'!E14</f>
        <v xml:space="preserve"> </v>
      </c>
      <c r="F20" s="221"/>
      <c r="G20" s="221"/>
      <c r="H20" s="221"/>
      <c r="I20" s="22" t="s">
        <v>23</v>
      </c>
      <c r="J20" s="20" t="str">
        <f>'Rekapitulácia stavby'!AN14</f>
        <v/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26</v>
      </c>
      <c r="I22" s="22" t="s">
        <v>21</v>
      </c>
      <c r="J22" s="20" t="s">
        <v>1</v>
      </c>
      <c r="L22" s="25"/>
    </row>
    <row r="23" spans="2:12" s="1" customFormat="1" ht="18" customHeight="1">
      <c r="B23" s="25"/>
      <c r="E23" s="20" t="s">
        <v>27</v>
      </c>
      <c r="I23" s="22" t="s">
        <v>23</v>
      </c>
      <c r="J23" s="20" t="s">
        <v>1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29</v>
      </c>
      <c r="I25" s="22" t="s">
        <v>21</v>
      </c>
      <c r="J25" s="20" t="s">
        <v>1</v>
      </c>
      <c r="L25" s="25"/>
    </row>
    <row r="26" spans="2:12" s="1" customFormat="1" ht="18" customHeight="1">
      <c r="B26" s="25"/>
      <c r="E26" s="20"/>
      <c r="I26" s="22" t="s">
        <v>23</v>
      </c>
      <c r="J26" s="20" t="s">
        <v>1</v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30</v>
      </c>
      <c r="L28" s="25"/>
    </row>
    <row r="29" spans="2:12" s="7" customFormat="1" ht="59.25" customHeight="1">
      <c r="B29" s="86"/>
      <c r="E29" s="223" t="s">
        <v>132</v>
      </c>
      <c r="F29" s="223"/>
      <c r="G29" s="223"/>
      <c r="H29" s="223"/>
      <c r="L29" s="86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customHeight="1">
      <c r="B32" s="25"/>
      <c r="D32" s="87" t="s">
        <v>32</v>
      </c>
      <c r="J32" s="61"/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customHeight="1">
      <c r="B34" s="25"/>
      <c r="F34" s="28" t="s">
        <v>34</v>
      </c>
      <c r="I34" s="28" t="s">
        <v>33</v>
      </c>
      <c r="J34" s="28" t="s">
        <v>35</v>
      </c>
      <c r="L34" s="25"/>
    </row>
    <row r="35" spans="2:12" s="1" customFormat="1" ht="14.45" customHeight="1">
      <c r="B35" s="25"/>
      <c r="D35" s="85" t="s">
        <v>36</v>
      </c>
      <c r="E35" s="30" t="s">
        <v>37</v>
      </c>
      <c r="F35" s="88">
        <f>ROUND((SUM(BE139:BE266)),  2)</f>
        <v>0</v>
      </c>
      <c r="G35" s="89"/>
      <c r="H35" s="89"/>
      <c r="I35" s="90">
        <v>0.2</v>
      </c>
      <c r="J35" s="88">
        <f>ROUND(((SUM(BE139:BE266))*I35),  2)</f>
        <v>0</v>
      </c>
      <c r="L35" s="25"/>
    </row>
    <row r="36" spans="2:12" s="1" customFormat="1" ht="14.45" customHeight="1">
      <c r="B36" s="25"/>
      <c r="E36" s="30" t="s">
        <v>38</v>
      </c>
      <c r="F36" s="80"/>
      <c r="I36" s="91">
        <v>0.2</v>
      </c>
      <c r="J36" s="80"/>
      <c r="L36" s="25"/>
    </row>
    <row r="37" spans="2:12" s="1" customFormat="1" ht="14.45" hidden="1" customHeight="1">
      <c r="B37" s="25"/>
      <c r="E37" s="22" t="s">
        <v>39</v>
      </c>
      <c r="F37" s="80">
        <f>ROUND((SUM(BG139:BG266)),  2)</f>
        <v>0</v>
      </c>
      <c r="I37" s="91">
        <v>0.2</v>
      </c>
      <c r="J37" s="80">
        <f>0</f>
        <v>0</v>
      </c>
      <c r="L37" s="25"/>
    </row>
    <row r="38" spans="2:12" s="1" customFormat="1" ht="14.45" hidden="1" customHeight="1">
      <c r="B38" s="25"/>
      <c r="E38" s="22" t="s">
        <v>40</v>
      </c>
      <c r="F38" s="80">
        <f>ROUND((SUM(BH139:BH266)),  2)</f>
        <v>0</v>
      </c>
      <c r="I38" s="91">
        <v>0.2</v>
      </c>
      <c r="J38" s="80">
        <f>0</f>
        <v>0</v>
      </c>
      <c r="L38" s="25"/>
    </row>
    <row r="39" spans="2:12" s="1" customFormat="1" ht="14.45" hidden="1" customHeight="1">
      <c r="B39" s="25"/>
      <c r="E39" s="30" t="s">
        <v>41</v>
      </c>
      <c r="F39" s="88">
        <f>ROUND((SUM(BI139:BI266)),  2)</f>
        <v>0</v>
      </c>
      <c r="G39" s="89"/>
      <c r="H39" s="89"/>
      <c r="I39" s="90">
        <v>0</v>
      </c>
      <c r="J39" s="88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2"/>
      <c r="D41" s="93" t="s">
        <v>42</v>
      </c>
      <c r="E41" s="52"/>
      <c r="F41" s="52"/>
      <c r="G41" s="94" t="s">
        <v>43</v>
      </c>
      <c r="H41" s="95" t="s">
        <v>44</v>
      </c>
      <c r="I41" s="52"/>
      <c r="J41" s="96"/>
      <c r="K41" s="97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133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13</v>
      </c>
      <c r="L84" s="25"/>
    </row>
    <row r="85" spans="2:12" s="1" customFormat="1" ht="26.25" customHeight="1">
      <c r="B85" s="25"/>
      <c r="E85" s="227" t="str">
        <f>E7</f>
        <v>Košice, ÚKT, Rampová 7 - Rekonštrukcia budovy U1 a výstavba garáže</v>
      </c>
      <c r="F85" s="228"/>
      <c r="G85" s="228"/>
      <c r="H85" s="228"/>
      <c r="L85" s="25"/>
    </row>
    <row r="86" spans="2:12" ht="12" customHeight="1">
      <c r="B86" s="16"/>
      <c r="C86" s="22" t="s">
        <v>126</v>
      </c>
      <c r="L86" s="16"/>
    </row>
    <row r="87" spans="2:12" s="1" customFormat="1" ht="16.5" customHeight="1">
      <c r="B87" s="25"/>
      <c r="E87" s="227" t="s">
        <v>2373</v>
      </c>
      <c r="F87" s="229"/>
      <c r="G87" s="229"/>
      <c r="H87" s="229"/>
      <c r="L87" s="25"/>
    </row>
    <row r="88" spans="2:12" s="1" customFormat="1" ht="12" customHeight="1">
      <c r="B88" s="25"/>
      <c r="C88" s="22" t="s">
        <v>128</v>
      </c>
      <c r="L88" s="25"/>
    </row>
    <row r="89" spans="2:12" s="1" customFormat="1" ht="16.5" customHeight="1">
      <c r="B89" s="25"/>
      <c r="E89" s="185" t="str">
        <f>E11</f>
        <v>003.1 - 1. časť ASR + ST</v>
      </c>
      <c r="F89" s="229"/>
      <c r="G89" s="229"/>
      <c r="H89" s="229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17</v>
      </c>
      <c r="F91" s="20" t="str">
        <f>F14</f>
        <v>Košice</v>
      </c>
      <c r="I91" s="22" t="s">
        <v>19</v>
      </c>
      <c r="J91" s="48"/>
      <c r="L91" s="25"/>
    </row>
    <row r="92" spans="2:12" s="1" customFormat="1" ht="6.95" customHeight="1">
      <c r="B92" s="25"/>
      <c r="L92" s="25"/>
    </row>
    <row r="93" spans="2:12" s="1" customFormat="1" ht="15.2" customHeight="1">
      <c r="B93" s="25"/>
      <c r="C93" s="22" t="s">
        <v>20</v>
      </c>
      <c r="F93" s="20" t="str">
        <f>E17</f>
        <v>Ministerstvo vnútra SR, Bratislava</v>
      </c>
      <c r="I93" s="22" t="s">
        <v>26</v>
      </c>
      <c r="J93" s="23" t="str">
        <f>E23</f>
        <v>KApAR, s.r.o., Prešov</v>
      </c>
      <c r="L93" s="25"/>
    </row>
    <row r="94" spans="2:12" s="1" customFormat="1" ht="15.2" customHeight="1">
      <c r="B94" s="25"/>
      <c r="C94" s="22" t="s">
        <v>24</v>
      </c>
      <c r="F94" s="20" t="str">
        <f>IF(E20="","",E20)</f>
        <v xml:space="preserve"> </v>
      </c>
      <c r="I94" s="22" t="s">
        <v>29</v>
      </c>
      <c r="J94" s="23"/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100" t="s">
        <v>134</v>
      </c>
      <c r="D96" s="92"/>
      <c r="E96" s="92"/>
      <c r="F96" s="92"/>
      <c r="G96" s="92"/>
      <c r="H96" s="92"/>
      <c r="I96" s="92"/>
      <c r="J96" s="101" t="s">
        <v>135</v>
      </c>
      <c r="K96" s="92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2" t="s">
        <v>136</v>
      </c>
      <c r="J98" s="61"/>
      <c r="L98" s="25"/>
      <c r="AU98" s="13" t="s">
        <v>137</v>
      </c>
    </row>
    <row r="99" spans="2:47" s="8" customFormat="1" ht="24.95" customHeight="1">
      <c r="B99" s="103"/>
      <c r="D99" s="104" t="s">
        <v>138</v>
      </c>
      <c r="E99" s="105"/>
      <c r="F99" s="105"/>
      <c r="G99" s="105"/>
      <c r="H99" s="105"/>
      <c r="I99" s="105"/>
      <c r="J99" s="106"/>
      <c r="L99" s="103"/>
    </row>
    <row r="100" spans="2:47" s="9" customFormat="1" ht="19.899999999999999" customHeight="1">
      <c r="B100" s="107"/>
      <c r="D100" s="108" t="s">
        <v>380</v>
      </c>
      <c r="E100" s="109"/>
      <c r="F100" s="109"/>
      <c r="G100" s="109"/>
      <c r="H100" s="109"/>
      <c r="I100" s="109"/>
      <c r="J100" s="110"/>
      <c r="L100" s="107"/>
    </row>
    <row r="101" spans="2:47" s="9" customFormat="1" ht="19.899999999999999" customHeight="1">
      <c r="B101" s="107"/>
      <c r="D101" s="108" t="s">
        <v>381</v>
      </c>
      <c r="E101" s="109"/>
      <c r="F101" s="109"/>
      <c r="G101" s="109"/>
      <c r="H101" s="109"/>
      <c r="I101" s="109"/>
      <c r="J101" s="110"/>
      <c r="L101" s="107"/>
    </row>
    <row r="102" spans="2:47" s="9" customFormat="1" ht="19.899999999999999" customHeight="1">
      <c r="B102" s="107"/>
      <c r="D102" s="108" t="s">
        <v>383</v>
      </c>
      <c r="E102" s="109"/>
      <c r="F102" s="109"/>
      <c r="G102" s="109"/>
      <c r="H102" s="109"/>
      <c r="I102" s="109"/>
      <c r="J102" s="110"/>
      <c r="L102" s="107"/>
    </row>
    <row r="103" spans="2:47" s="9" customFormat="1" ht="19.899999999999999" customHeight="1">
      <c r="B103" s="107"/>
      <c r="D103" s="108" t="s">
        <v>1691</v>
      </c>
      <c r="E103" s="109"/>
      <c r="F103" s="109"/>
      <c r="G103" s="109"/>
      <c r="H103" s="109"/>
      <c r="I103" s="109"/>
      <c r="J103" s="110"/>
      <c r="L103" s="107"/>
    </row>
    <row r="104" spans="2:47" s="9" customFormat="1" ht="19.899999999999999" customHeight="1">
      <c r="B104" s="107"/>
      <c r="D104" s="108" t="s">
        <v>384</v>
      </c>
      <c r="E104" s="109"/>
      <c r="F104" s="109"/>
      <c r="G104" s="109"/>
      <c r="H104" s="109"/>
      <c r="I104" s="109"/>
      <c r="J104" s="110"/>
      <c r="L104" s="107"/>
    </row>
    <row r="105" spans="2:47" s="9" customFormat="1" ht="19.899999999999999" customHeight="1">
      <c r="B105" s="107"/>
      <c r="D105" s="108" t="s">
        <v>139</v>
      </c>
      <c r="E105" s="109"/>
      <c r="F105" s="109"/>
      <c r="G105" s="109"/>
      <c r="H105" s="109"/>
      <c r="I105" s="109"/>
      <c r="J105" s="110"/>
      <c r="L105" s="107"/>
    </row>
    <row r="106" spans="2:47" s="9" customFormat="1" ht="19.899999999999999" customHeight="1">
      <c r="B106" s="107"/>
      <c r="D106" s="108" t="s">
        <v>385</v>
      </c>
      <c r="E106" s="109"/>
      <c r="F106" s="109"/>
      <c r="G106" s="109"/>
      <c r="H106" s="109"/>
      <c r="I106" s="109"/>
      <c r="J106" s="110"/>
      <c r="L106" s="107"/>
    </row>
    <row r="107" spans="2:47" s="8" customFormat="1" ht="24.95" customHeight="1">
      <c r="B107" s="103"/>
      <c r="D107" s="104" t="s">
        <v>140</v>
      </c>
      <c r="E107" s="105"/>
      <c r="F107" s="105"/>
      <c r="G107" s="105"/>
      <c r="H107" s="105"/>
      <c r="I107" s="105"/>
      <c r="J107" s="106"/>
      <c r="L107" s="103"/>
    </row>
    <row r="108" spans="2:47" s="9" customFormat="1" ht="19.899999999999999" customHeight="1">
      <c r="B108" s="107"/>
      <c r="D108" s="108" t="s">
        <v>1692</v>
      </c>
      <c r="E108" s="109"/>
      <c r="F108" s="109"/>
      <c r="G108" s="109"/>
      <c r="H108" s="109"/>
      <c r="I108" s="109"/>
      <c r="J108" s="110"/>
      <c r="L108" s="107"/>
    </row>
    <row r="109" spans="2:47" s="9" customFormat="1" ht="19.899999999999999" customHeight="1">
      <c r="B109" s="107"/>
      <c r="D109" s="108" t="s">
        <v>143</v>
      </c>
      <c r="E109" s="109"/>
      <c r="F109" s="109"/>
      <c r="G109" s="109"/>
      <c r="H109" s="109"/>
      <c r="I109" s="109"/>
      <c r="J109" s="110"/>
      <c r="L109" s="107"/>
    </row>
    <row r="110" spans="2:47" s="9" customFormat="1" ht="19.899999999999999" customHeight="1">
      <c r="B110" s="107"/>
      <c r="D110" s="108" t="s">
        <v>388</v>
      </c>
      <c r="E110" s="109"/>
      <c r="F110" s="109"/>
      <c r="G110" s="109"/>
      <c r="H110" s="109"/>
      <c r="I110" s="109"/>
      <c r="J110" s="110"/>
      <c r="L110" s="107"/>
    </row>
    <row r="111" spans="2:47" s="9" customFormat="1" ht="19.899999999999999" customHeight="1">
      <c r="B111" s="107"/>
      <c r="D111" s="108" t="s">
        <v>144</v>
      </c>
      <c r="E111" s="109"/>
      <c r="F111" s="109"/>
      <c r="G111" s="109"/>
      <c r="H111" s="109"/>
      <c r="I111" s="109"/>
      <c r="J111" s="110"/>
      <c r="L111" s="107"/>
    </row>
    <row r="112" spans="2:47" s="9" customFormat="1" ht="19.899999999999999" customHeight="1">
      <c r="B112" s="107"/>
      <c r="D112" s="108" t="s">
        <v>1693</v>
      </c>
      <c r="E112" s="109"/>
      <c r="F112" s="109"/>
      <c r="G112" s="109"/>
      <c r="H112" s="109"/>
      <c r="I112" s="109"/>
      <c r="J112" s="110"/>
      <c r="L112" s="107"/>
    </row>
    <row r="113" spans="2:12" s="9" customFormat="1" ht="19.899999999999999" customHeight="1">
      <c r="B113" s="107"/>
      <c r="D113" s="108" t="s">
        <v>146</v>
      </c>
      <c r="E113" s="109"/>
      <c r="F113" s="109"/>
      <c r="G113" s="109"/>
      <c r="H113" s="109"/>
      <c r="I113" s="109"/>
      <c r="J113" s="110"/>
      <c r="L113" s="107"/>
    </row>
    <row r="114" spans="2:12" s="8" customFormat="1" ht="24.95" customHeight="1">
      <c r="B114" s="103"/>
      <c r="D114" s="104" t="s">
        <v>1694</v>
      </c>
      <c r="E114" s="105"/>
      <c r="F114" s="105"/>
      <c r="G114" s="105"/>
      <c r="H114" s="105"/>
      <c r="I114" s="105"/>
      <c r="J114" s="106"/>
      <c r="L114" s="103"/>
    </row>
    <row r="115" spans="2:12" s="9" customFormat="1" ht="19.899999999999999" customHeight="1">
      <c r="B115" s="107"/>
      <c r="D115" s="108" t="s">
        <v>1695</v>
      </c>
      <c r="E115" s="109"/>
      <c r="F115" s="109"/>
      <c r="G115" s="109"/>
      <c r="H115" s="109"/>
      <c r="I115" s="109"/>
      <c r="J115" s="110"/>
      <c r="L115" s="107"/>
    </row>
    <row r="116" spans="2:12" s="9" customFormat="1" ht="19.899999999999999" customHeight="1">
      <c r="B116" s="107"/>
      <c r="D116" s="108" t="s">
        <v>1696</v>
      </c>
      <c r="E116" s="109"/>
      <c r="F116" s="109"/>
      <c r="G116" s="109"/>
      <c r="H116" s="109"/>
      <c r="I116" s="109"/>
      <c r="J116" s="110"/>
      <c r="L116" s="107"/>
    </row>
    <row r="117" spans="2:12" s="8" customFormat="1" ht="24.95" customHeight="1">
      <c r="B117" s="103"/>
      <c r="D117" s="104"/>
      <c r="E117" s="105"/>
      <c r="F117" s="105"/>
      <c r="G117" s="105"/>
      <c r="H117" s="105"/>
      <c r="I117" s="105"/>
      <c r="J117" s="106"/>
      <c r="L117" s="103"/>
    </row>
    <row r="118" spans="2:12" s="1" customFormat="1" ht="21.75" customHeight="1">
      <c r="B118" s="25"/>
      <c r="L118" s="25"/>
    </row>
    <row r="119" spans="2:12" s="1" customFormat="1" ht="6.95" customHeight="1"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25"/>
    </row>
    <row r="123" spans="2:12" s="1" customFormat="1" ht="6.95" customHeight="1">
      <c r="B123" s="42"/>
      <c r="C123" s="43"/>
      <c r="D123" s="43"/>
      <c r="E123" s="43"/>
      <c r="F123" s="43"/>
      <c r="G123" s="43"/>
      <c r="H123" s="43"/>
      <c r="I123" s="43"/>
      <c r="J123" s="43"/>
      <c r="K123" s="43"/>
      <c r="L123" s="25"/>
    </row>
    <row r="124" spans="2:12" s="1" customFormat="1" ht="24.95" customHeight="1">
      <c r="B124" s="25"/>
      <c r="C124" s="17" t="s">
        <v>148</v>
      </c>
      <c r="L124" s="25"/>
    </row>
    <row r="125" spans="2:12" s="1" customFormat="1" ht="6.95" customHeight="1">
      <c r="B125" s="25"/>
      <c r="L125" s="25"/>
    </row>
    <row r="126" spans="2:12" s="1" customFormat="1" ht="12" customHeight="1">
      <c r="B126" s="25"/>
      <c r="C126" s="22" t="s">
        <v>13</v>
      </c>
      <c r="L126" s="25"/>
    </row>
    <row r="127" spans="2:12" s="1" customFormat="1" ht="26.25" customHeight="1">
      <c r="B127" s="25"/>
      <c r="E127" s="227" t="str">
        <f>E7</f>
        <v>Košice, ÚKT, Rampová 7 - Rekonštrukcia budovy U1 a výstavba garáže</v>
      </c>
      <c r="F127" s="228"/>
      <c r="G127" s="228"/>
      <c r="H127" s="228"/>
      <c r="L127" s="25"/>
    </row>
    <row r="128" spans="2:12" ht="12" customHeight="1">
      <c r="B128" s="16"/>
      <c r="C128" s="22" t="s">
        <v>126</v>
      </c>
      <c r="L128" s="16"/>
    </row>
    <row r="129" spans="2:65" s="1" customFormat="1" ht="16.5" customHeight="1">
      <c r="B129" s="25"/>
      <c r="E129" s="227" t="s">
        <v>2373</v>
      </c>
      <c r="F129" s="229"/>
      <c r="G129" s="229"/>
      <c r="H129" s="229"/>
      <c r="L129" s="25"/>
    </row>
    <row r="130" spans="2:65" s="1" customFormat="1" ht="12" customHeight="1">
      <c r="B130" s="25"/>
      <c r="C130" s="22" t="s">
        <v>128</v>
      </c>
      <c r="L130" s="25"/>
    </row>
    <row r="131" spans="2:65" s="1" customFormat="1" ht="16.5" customHeight="1">
      <c r="B131" s="25"/>
      <c r="E131" s="185" t="str">
        <f>E11</f>
        <v>003.1 - 1. časť ASR + ST</v>
      </c>
      <c r="F131" s="229"/>
      <c r="G131" s="229"/>
      <c r="H131" s="229"/>
      <c r="L131" s="25"/>
    </row>
    <row r="132" spans="2:65" s="1" customFormat="1" ht="6.95" customHeight="1">
      <c r="B132" s="25"/>
      <c r="L132" s="25"/>
    </row>
    <row r="133" spans="2:65" s="1" customFormat="1" ht="12" customHeight="1">
      <c r="B133" s="25"/>
      <c r="C133" s="22" t="s">
        <v>17</v>
      </c>
      <c r="F133" s="20" t="str">
        <f>F14</f>
        <v>Košice</v>
      </c>
      <c r="I133" s="22" t="s">
        <v>19</v>
      </c>
      <c r="J133" s="48"/>
      <c r="L133" s="25"/>
    </row>
    <row r="134" spans="2:65" s="1" customFormat="1" ht="6.95" customHeight="1">
      <c r="B134" s="25"/>
      <c r="L134" s="25"/>
    </row>
    <row r="135" spans="2:65" s="1" customFormat="1" ht="15.2" customHeight="1">
      <c r="B135" s="25"/>
      <c r="C135" s="22" t="s">
        <v>20</v>
      </c>
      <c r="F135" s="20" t="str">
        <f>E17</f>
        <v>Ministerstvo vnútra SR, Bratislava</v>
      </c>
      <c r="I135" s="22" t="s">
        <v>26</v>
      </c>
      <c r="J135" s="23" t="str">
        <f>E23</f>
        <v>KApAR, s.r.o., Prešov</v>
      </c>
      <c r="L135" s="25"/>
    </row>
    <row r="136" spans="2:65" s="1" customFormat="1" ht="15.2" customHeight="1">
      <c r="B136" s="25"/>
      <c r="C136" s="22" t="s">
        <v>24</v>
      </c>
      <c r="F136" s="20" t="str">
        <f>IF(E20="","",E20)</f>
        <v xml:space="preserve"> </v>
      </c>
      <c r="I136" s="22" t="s">
        <v>29</v>
      </c>
      <c r="J136" s="23"/>
      <c r="L136" s="25"/>
    </row>
    <row r="137" spans="2:65" s="1" customFormat="1" ht="10.35" customHeight="1">
      <c r="B137" s="25"/>
      <c r="L137" s="25"/>
    </row>
    <row r="138" spans="2:65" s="10" customFormat="1" ht="29.25" customHeight="1">
      <c r="B138" s="111"/>
      <c r="C138" s="112" t="s">
        <v>149</v>
      </c>
      <c r="D138" s="113" t="s">
        <v>57</v>
      </c>
      <c r="E138" s="113" t="s">
        <v>53</v>
      </c>
      <c r="F138" s="113" t="s">
        <v>54</v>
      </c>
      <c r="G138" s="113" t="s">
        <v>150</v>
      </c>
      <c r="H138" s="113" t="s">
        <v>151</v>
      </c>
      <c r="I138" s="113" t="s">
        <v>152</v>
      </c>
      <c r="J138" s="114" t="s">
        <v>135</v>
      </c>
      <c r="K138" s="115" t="s">
        <v>153</v>
      </c>
      <c r="L138" s="111"/>
      <c r="M138" s="54" t="s">
        <v>1</v>
      </c>
      <c r="N138" s="55" t="s">
        <v>36</v>
      </c>
      <c r="O138" s="55" t="s">
        <v>154</v>
      </c>
      <c r="P138" s="55" t="s">
        <v>155</v>
      </c>
      <c r="Q138" s="55" t="s">
        <v>156</v>
      </c>
      <c r="R138" s="55" t="s">
        <v>157</v>
      </c>
      <c r="S138" s="55" t="s">
        <v>158</v>
      </c>
      <c r="T138" s="56" t="s">
        <v>159</v>
      </c>
    </row>
    <row r="139" spans="2:65" s="1" customFormat="1" ht="22.9" customHeight="1">
      <c r="B139" s="25"/>
      <c r="C139" s="59" t="s">
        <v>136</v>
      </c>
      <c r="J139" s="116"/>
      <c r="L139" s="25"/>
      <c r="M139" s="57"/>
      <c r="N139" s="49"/>
      <c r="O139" s="49"/>
      <c r="P139" s="117" t="e">
        <f>P140+P190+P253+P266</f>
        <v>#REF!</v>
      </c>
      <c r="Q139" s="49"/>
      <c r="R139" s="117" t="e">
        <f>R140+R190+R253+R266</f>
        <v>#REF!</v>
      </c>
      <c r="S139" s="49"/>
      <c r="T139" s="118" t="e">
        <f>T140+T190+T253+T266</f>
        <v>#REF!</v>
      </c>
      <c r="AT139" s="13" t="s">
        <v>71</v>
      </c>
      <c r="AU139" s="13" t="s">
        <v>137</v>
      </c>
      <c r="BK139" s="119" t="e">
        <f>BK140+BK190+BK253+BK266</f>
        <v>#REF!</v>
      </c>
    </row>
    <row r="140" spans="2:65" s="11" customFormat="1" ht="25.9" customHeight="1">
      <c r="B140" s="120"/>
      <c r="D140" s="121" t="s">
        <v>71</v>
      </c>
      <c r="E140" s="122" t="s">
        <v>160</v>
      </c>
      <c r="F140" s="122" t="s">
        <v>161</v>
      </c>
      <c r="J140" s="123"/>
      <c r="L140" s="120"/>
      <c r="M140" s="124"/>
      <c r="P140" s="125">
        <f>P141+P156+P173+P175+P177+P183+P188</f>
        <v>266.68308352000003</v>
      </c>
      <c r="R140" s="125">
        <f>R141+R156+R173+R175+R177+R183+R188</f>
        <v>59.641504030000007</v>
      </c>
      <c r="T140" s="126">
        <f>T141+T156+T173+T175+T177+T183+T188</f>
        <v>0</v>
      </c>
      <c r="AR140" s="121" t="s">
        <v>79</v>
      </c>
      <c r="AT140" s="127" t="s">
        <v>71</v>
      </c>
      <c r="AU140" s="127" t="s">
        <v>72</v>
      </c>
      <c r="AY140" s="121" t="s">
        <v>162</v>
      </c>
      <c r="BK140" s="128">
        <f>BK141+BK156+BK173+BK175+BK177+BK183+BK188</f>
        <v>0</v>
      </c>
    </row>
    <row r="141" spans="2:65" s="11" customFormat="1" ht="22.9" customHeight="1">
      <c r="B141" s="120"/>
      <c r="D141" s="121" t="s">
        <v>71</v>
      </c>
      <c r="E141" s="129" t="s">
        <v>79</v>
      </c>
      <c r="F141" s="129" t="s">
        <v>392</v>
      </c>
      <c r="J141" s="130"/>
      <c r="L141" s="120"/>
      <c r="M141" s="124"/>
      <c r="P141" s="125">
        <f>SUM(P142:P155)</f>
        <v>147.35034300000001</v>
      </c>
      <c r="R141" s="125">
        <f>SUM(R142:R155)</f>
        <v>6.8040000000000003</v>
      </c>
      <c r="T141" s="126">
        <f>SUM(T142:T155)</f>
        <v>0</v>
      </c>
      <c r="AR141" s="121" t="s">
        <v>79</v>
      </c>
      <c r="AT141" s="127" t="s">
        <v>71</v>
      </c>
      <c r="AU141" s="127" t="s">
        <v>79</v>
      </c>
      <c r="AY141" s="121" t="s">
        <v>162</v>
      </c>
      <c r="BK141" s="128">
        <f>SUM(BK142:BK155)</f>
        <v>0</v>
      </c>
    </row>
    <row r="142" spans="2:65" s="1" customFormat="1" ht="33" customHeight="1">
      <c r="B142" s="131"/>
      <c r="C142" s="132" t="s">
        <v>79</v>
      </c>
      <c r="D142" s="132" t="s">
        <v>165</v>
      </c>
      <c r="E142" s="133" t="s">
        <v>1697</v>
      </c>
      <c r="F142" s="134" t="s">
        <v>1698</v>
      </c>
      <c r="G142" s="135" t="s">
        <v>173</v>
      </c>
      <c r="H142" s="136">
        <v>13.2</v>
      </c>
      <c r="I142" s="137"/>
      <c r="J142" s="137"/>
      <c r="K142" s="138"/>
      <c r="L142" s="25"/>
      <c r="M142" s="139" t="s">
        <v>1</v>
      </c>
      <c r="N142" s="140" t="s">
        <v>38</v>
      </c>
      <c r="O142" s="141">
        <v>1.2999999999999999E-2</v>
      </c>
      <c r="P142" s="141">
        <f t="shared" ref="P142:P155" si="0">O142*H142</f>
        <v>0.17159999999999997</v>
      </c>
      <c r="Q142" s="141">
        <v>0</v>
      </c>
      <c r="R142" s="141">
        <f t="shared" ref="R142:R155" si="1">Q142*H142</f>
        <v>0</v>
      </c>
      <c r="S142" s="141">
        <v>0</v>
      </c>
      <c r="T142" s="142">
        <f t="shared" ref="T142:T155" si="2">S142*H142</f>
        <v>0</v>
      </c>
      <c r="AR142" s="143" t="s">
        <v>169</v>
      </c>
      <c r="AT142" s="143" t="s">
        <v>165</v>
      </c>
      <c r="AU142" s="143" t="s">
        <v>84</v>
      </c>
      <c r="AY142" s="13" t="s">
        <v>162</v>
      </c>
      <c r="BE142" s="144">
        <f t="shared" ref="BE142:BE155" si="3">IF(N142="základná",J142,0)</f>
        <v>0</v>
      </c>
      <c r="BF142" s="144">
        <f t="shared" ref="BF142:BF155" si="4">IF(N142="znížená",J142,0)</f>
        <v>0</v>
      </c>
      <c r="BG142" s="144">
        <f t="shared" ref="BG142:BG155" si="5">IF(N142="zákl. prenesená",J142,0)</f>
        <v>0</v>
      </c>
      <c r="BH142" s="144">
        <f t="shared" ref="BH142:BH155" si="6">IF(N142="zníž. prenesená",J142,0)</f>
        <v>0</v>
      </c>
      <c r="BI142" s="144">
        <f t="shared" ref="BI142:BI155" si="7">IF(N142="nulová",J142,0)</f>
        <v>0</v>
      </c>
      <c r="BJ142" s="13" t="s">
        <v>84</v>
      </c>
      <c r="BK142" s="144">
        <f t="shared" ref="BK142:BK155" si="8">ROUND(I142*H142,2)</f>
        <v>0</v>
      </c>
      <c r="BL142" s="13" t="s">
        <v>169</v>
      </c>
      <c r="BM142" s="143" t="s">
        <v>2375</v>
      </c>
    </row>
    <row r="143" spans="2:65" s="1" customFormat="1" ht="24.2" customHeight="1">
      <c r="B143" s="131"/>
      <c r="C143" s="132" t="s">
        <v>84</v>
      </c>
      <c r="D143" s="132" t="s">
        <v>165</v>
      </c>
      <c r="E143" s="133" t="s">
        <v>393</v>
      </c>
      <c r="F143" s="134" t="s">
        <v>2376</v>
      </c>
      <c r="G143" s="135" t="s">
        <v>173</v>
      </c>
      <c r="H143" s="136">
        <v>18.204000000000001</v>
      </c>
      <c r="I143" s="137"/>
      <c r="J143" s="137"/>
      <c r="K143" s="138"/>
      <c r="L143" s="25"/>
      <c r="M143" s="139" t="s">
        <v>1</v>
      </c>
      <c r="N143" s="140" t="s">
        <v>38</v>
      </c>
      <c r="O143" s="141">
        <v>1.667</v>
      </c>
      <c r="P143" s="141">
        <f t="shared" si="0"/>
        <v>30.346068000000002</v>
      </c>
      <c r="Q143" s="141">
        <v>0</v>
      </c>
      <c r="R143" s="141">
        <f t="shared" si="1"/>
        <v>0</v>
      </c>
      <c r="S143" s="141">
        <v>0</v>
      </c>
      <c r="T143" s="142">
        <f t="shared" si="2"/>
        <v>0</v>
      </c>
      <c r="AR143" s="143" t="s">
        <v>169</v>
      </c>
      <c r="AT143" s="143" t="s">
        <v>165</v>
      </c>
      <c r="AU143" s="143" t="s">
        <v>84</v>
      </c>
      <c r="AY143" s="13" t="s">
        <v>162</v>
      </c>
      <c r="BE143" s="144">
        <f t="shared" si="3"/>
        <v>0</v>
      </c>
      <c r="BF143" s="144">
        <f t="shared" si="4"/>
        <v>0</v>
      </c>
      <c r="BG143" s="144">
        <f t="shared" si="5"/>
        <v>0</v>
      </c>
      <c r="BH143" s="144">
        <f t="shared" si="6"/>
        <v>0</v>
      </c>
      <c r="BI143" s="144">
        <f t="shared" si="7"/>
        <v>0</v>
      </c>
      <c r="BJ143" s="13" t="s">
        <v>84</v>
      </c>
      <c r="BK143" s="144">
        <f t="shared" si="8"/>
        <v>0</v>
      </c>
      <c r="BL143" s="13" t="s">
        <v>169</v>
      </c>
      <c r="BM143" s="143" t="s">
        <v>2377</v>
      </c>
    </row>
    <row r="144" spans="2:65" s="1" customFormat="1" ht="24.2" customHeight="1">
      <c r="B144" s="131"/>
      <c r="C144" s="132" t="s">
        <v>89</v>
      </c>
      <c r="D144" s="132" t="s">
        <v>165</v>
      </c>
      <c r="E144" s="133" t="s">
        <v>396</v>
      </c>
      <c r="F144" s="134" t="s">
        <v>397</v>
      </c>
      <c r="G144" s="135" t="s">
        <v>173</v>
      </c>
      <c r="H144" s="136">
        <v>18.204000000000001</v>
      </c>
      <c r="I144" s="137"/>
      <c r="J144" s="137"/>
      <c r="K144" s="138"/>
      <c r="L144" s="25"/>
      <c r="M144" s="139" t="s">
        <v>1</v>
      </c>
      <c r="N144" s="140" t="s">
        <v>38</v>
      </c>
      <c r="O144" s="141">
        <v>3.1739999999999999</v>
      </c>
      <c r="P144" s="141">
        <f t="shared" si="0"/>
        <v>57.779496000000002</v>
      </c>
      <c r="Q144" s="141">
        <v>0</v>
      </c>
      <c r="R144" s="141">
        <f t="shared" si="1"/>
        <v>0</v>
      </c>
      <c r="S144" s="141">
        <v>0</v>
      </c>
      <c r="T144" s="142">
        <f t="shared" si="2"/>
        <v>0</v>
      </c>
      <c r="AR144" s="143" t="s">
        <v>169</v>
      </c>
      <c r="AT144" s="143" t="s">
        <v>165</v>
      </c>
      <c r="AU144" s="143" t="s">
        <v>84</v>
      </c>
      <c r="AY144" s="13" t="s">
        <v>162</v>
      </c>
      <c r="BE144" s="144">
        <f t="shared" si="3"/>
        <v>0</v>
      </c>
      <c r="BF144" s="144">
        <f t="shared" si="4"/>
        <v>0</v>
      </c>
      <c r="BG144" s="144">
        <f t="shared" si="5"/>
        <v>0</v>
      </c>
      <c r="BH144" s="144">
        <f t="shared" si="6"/>
        <v>0</v>
      </c>
      <c r="BI144" s="144">
        <f t="shared" si="7"/>
        <v>0</v>
      </c>
      <c r="BJ144" s="13" t="s">
        <v>84</v>
      </c>
      <c r="BK144" s="144">
        <f t="shared" si="8"/>
        <v>0</v>
      </c>
      <c r="BL144" s="13" t="s">
        <v>169</v>
      </c>
      <c r="BM144" s="143" t="s">
        <v>2378</v>
      </c>
    </row>
    <row r="145" spans="2:65" s="1" customFormat="1" ht="21.75" customHeight="1">
      <c r="B145" s="131"/>
      <c r="C145" s="132" t="s">
        <v>169</v>
      </c>
      <c r="D145" s="132" t="s">
        <v>165</v>
      </c>
      <c r="E145" s="133" t="s">
        <v>1702</v>
      </c>
      <c r="F145" s="134" t="s">
        <v>1703</v>
      </c>
      <c r="G145" s="135" t="s">
        <v>173</v>
      </c>
      <c r="H145" s="136">
        <v>27.611999999999998</v>
      </c>
      <c r="I145" s="137"/>
      <c r="J145" s="137"/>
      <c r="K145" s="138"/>
      <c r="L145" s="25"/>
      <c r="M145" s="139" t="s">
        <v>1</v>
      </c>
      <c r="N145" s="140" t="s">
        <v>38</v>
      </c>
      <c r="O145" s="141">
        <v>0.83799999999999997</v>
      </c>
      <c r="P145" s="141">
        <f t="shared" si="0"/>
        <v>23.138855999999997</v>
      </c>
      <c r="Q145" s="141">
        <v>0</v>
      </c>
      <c r="R145" s="141">
        <f t="shared" si="1"/>
        <v>0</v>
      </c>
      <c r="S145" s="141">
        <v>0</v>
      </c>
      <c r="T145" s="142">
        <f t="shared" si="2"/>
        <v>0</v>
      </c>
      <c r="AR145" s="143" t="s">
        <v>169</v>
      </c>
      <c r="AT145" s="143" t="s">
        <v>165</v>
      </c>
      <c r="AU145" s="143" t="s">
        <v>84</v>
      </c>
      <c r="AY145" s="13" t="s">
        <v>162</v>
      </c>
      <c r="BE145" s="144">
        <f t="shared" si="3"/>
        <v>0</v>
      </c>
      <c r="BF145" s="144">
        <f t="shared" si="4"/>
        <v>0</v>
      </c>
      <c r="BG145" s="144">
        <f t="shared" si="5"/>
        <v>0</v>
      </c>
      <c r="BH145" s="144">
        <f t="shared" si="6"/>
        <v>0</v>
      </c>
      <c r="BI145" s="144">
        <f t="shared" si="7"/>
        <v>0</v>
      </c>
      <c r="BJ145" s="13" t="s">
        <v>84</v>
      </c>
      <c r="BK145" s="144">
        <f t="shared" si="8"/>
        <v>0</v>
      </c>
      <c r="BL145" s="13" t="s">
        <v>169</v>
      </c>
      <c r="BM145" s="143" t="s">
        <v>2379</v>
      </c>
    </row>
    <row r="146" spans="2:65" s="1" customFormat="1" ht="24.2" customHeight="1">
      <c r="B146" s="131"/>
      <c r="C146" s="132" t="s">
        <v>181</v>
      </c>
      <c r="D146" s="132" t="s">
        <v>165</v>
      </c>
      <c r="E146" s="133" t="s">
        <v>1705</v>
      </c>
      <c r="F146" s="134" t="s">
        <v>1706</v>
      </c>
      <c r="G146" s="135" t="s">
        <v>173</v>
      </c>
      <c r="H146" s="136">
        <v>13.805999999999999</v>
      </c>
      <c r="I146" s="137"/>
      <c r="J146" s="137"/>
      <c r="K146" s="138"/>
      <c r="L146" s="25"/>
      <c r="M146" s="139" t="s">
        <v>1</v>
      </c>
      <c r="N146" s="140" t="s">
        <v>38</v>
      </c>
      <c r="O146" s="141">
        <v>4.2000000000000003E-2</v>
      </c>
      <c r="P146" s="141">
        <f t="shared" si="0"/>
        <v>0.57985200000000003</v>
      </c>
      <c r="Q146" s="141">
        <v>0</v>
      </c>
      <c r="R146" s="141">
        <f t="shared" si="1"/>
        <v>0</v>
      </c>
      <c r="S146" s="141">
        <v>0</v>
      </c>
      <c r="T146" s="142">
        <f t="shared" si="2"/>
        <v>0</v>
      </c>
      <c r="AR146" s="143" t="s">
        <v>169</v>
      </c>
      <c r="AT146" s="143" t="s">
        <v>165</v>
      </c>
      <c r="AU146" s="143" t="s">
        <v>84</v>
      </c>
      <c r="AY146" s="13" t="s">
        <v>162</v>
      </c>
      <c r="BE146" s="144">
        <f t="shared" si="3"/>
        <v>0</v>
      </c>
      <c r="BF146" s="144">
        <f t="shared" si="4"/>
        <v>0</v>
      </c>
      <c r="BG146" s="144">
        <f t="shared" si="5"/>
        <v>0</v>
      </c>
      <c r="BH146" s="144">
        <f t="shared" si="6"/>
        <v>0</v>
      </c>
      <c r="BI146" s="144">
        <f t="shared" si="7"/>
        <v>0</v>
      </c>
      <c r="BJ146" s="13" t="s">
        <v>84</v>
      </c>
      <c r="BK146" s="144">
        <f t="shared" si="8"/>
        <v>0</v>
      </c>
      <c r="BL146" s="13" t="s">
        <v>169</v>
      </c>
      <c r="BM146" s="143" t="s">
        <v>2380</v>
      </c>
    </row>
    <row r="147" spans="2:65" s="1" customFormat="1" ht="33" customHeight="1">
      <c r="B147" s="131"/>
      <c r="C147" s="132" t="s">
        <v>185</v>
      </c>
      <c r="D147" s="132" t="s">
        <v>165</v>
      </c>
      <c r="E147" s="133" t="s">
        <v>1708</v>
      </c>
      <c r="F147" s="134" t="s">
        <v>1709</v>
      </c>
      <c r="G147" s="135" t="s">
        <v>173</v>
      </c>
      <c r="H147" s="136">
        <v>19.629000000000001</v>
      </c>
      <c r="I147" s="137"/>
      <c r="J147" s="137"/>
      <c r="K147" s="138"/>
      <c r="L147" s="25"/>
      <c r="M147" s="139" t="s">
        <v>1</v>
      </c>
      <c r="N147" s="140" t="s">
        <v>38</v>
      </c>
      <c r="O147" s="141">
        <v>7.0999999999999994E-2</v>
      </c>
      <c r="P147" s="141">
        <f t="shared" si="0"/>
        <v>1.393659</v>
      </c>
      <c r="Q147" s="141">
        <v>0</v>
      </c>
      <c r="R147" s="141">
        <f t="shared" si="1"/>
        <v>0</v>
      </c>
      <c r="S147" s="141">
        <v>0</v>
      </c>
      <c r="T147" s="142">
        <f t="shared" si="2"/>
        <v>0</v>
      </c>
      <c r="AR147" s="143" t="s">
        <v>169</v>
      </c>
      <c r="AT147" s="143" t="s">
        <v>165</v>
      </c>
      <c r="AU147" s="143" t="s">
        <v>84</v>
      </c>
      <c r="AY147" s="13" t="s">
        <v>162</v>
      </c>
      <c r="BE147" s="144">
        <f t="shared" si="3"/>
        <v>0</v>
      </c>
      <c r="BF147" s="144">
        <f t="shared" si="4"/>
        <v>0</v>
      </c>
      <c r="BG147" s="144">
        <f t="shared" si="5"/>
        <v>0</v>
      </c>
      <c r="BH147" s="144">
        <f t="shared" si="6"/>
        <v>0</v>
      </c>
      <c r="BI147" s="144">
        <f t="shared" si="7"/>
        <v>0</v>
      </c>
      <c r="BJ147" s="13" t="s">
        <v>84</v>
      </c>
      <c r="BK147" s="144">
        <f t="shared" si="8"/>
        <v>0</v>
      </c>
      <c r="BL147" s="13" t="s">
        <v>169</v>
      </c>
      <c r="BM147" s="143" t="s">
        <v>2381</v>
      </c>
    </row>
    <row r="148" spans="2:65" s="1" customFormat="1" ht="37.9" customHeight="1">
      <c r="B148" s="131"/>
      <c r="C148" s="132" t="s">
        <v>189</v>
      </c>
      <c r="D148" s="132" t="s">
        <v>165</v>
      </c>
      <c r="E148" s="133" t="s">
        <v>1711</v>
      </c>
      <c r="F148" s="134" t="s">
        <v>1712</v>
      </c>
      <c r="G148" s="135" t="s">
        <v>173</v>
      </c>
      <c r="H148" s="136">
        <v>333.69299999999998</v>
      </c>
      <c r="I148" s="137"/>
      <c r="J148" s="137"/>
      <c r="K148" s="138"/>
      <c r="L148" s="25"/>
      <c r="M148" s="139" t="s">
        <v>1</v>
      </c>
      <c r="N148" s="140" t="s">
        <v>38</v>
      </c>
      <c r="O148" s="141">
        <v>7.0000000000000001E-3</v>
      </c>
      <c r="P148" s="141">
        <f t="shared" si="0"/>
        <v>2.3358509999999999</v>
      </c>
      <c r="Q148" s="141">
        <v>0</v>
      </c>
      <c r="R148" s="141">
        <f t="shared" si="1"/>
        <v>0</v>
      </c>
      <c r="S148" s="141">
        <v>0</v>
      </c>
      <c r="T148" s="142">
        <f t="shared" si="2"/>
        <v>0</v>
      </c>
      <c r="AR148" s="143" t="s">
        <v>169</v>
      </c>
      <c r="AT148" s="143" t="s">
        <v>165</v>
      </c>
      <c r="AU148" s="143" t="s">
        <v>84</v>
      </c>
      <c r="AY148" s="13" t="s">
        <v>162</v>
      </c>
      <c r="BE148" s="144">
        <f t="shared" si="3"/>
        <v>0</v>
      </c>
      <c r="BF148" s="144">
        <f t="shared" si="4"/>
        <v>0</v>
      </c>
      <c r="BG148" s="144">
        <f t="shared" si="5"/>
        <v>0</v>
      </c>
      <c r="BH148" s="144">
        <f t="shared" si="6"/>
        <v>0</v>
      </c>
      <c r="BI148" s="144">
        <f t="shared" si="7"/>
        <v>0</v>
      </c>
      <c r="BJ148" s="13" t="s">
        <v>84</v>
      </c>
      <c r="BK148" s="144">
        <f t="shared" si="8"/>
        <v>0</v>
      </c>
      <c r="BL148" s="13" t="s">
        <v>169</v>
      </c>
      <c r="BM148" s="143" t="s">
        <v>2382</v>
      </c>
    </row>
    <row r="149" spans="2:65" s="1" customFormat="1" ht="24.2" customHeight="1">
      <c r="B149" s="131"/>
      <c r="C149" s="132" t="s">
        <v>193</v>
      </c>
      <c r="D149" s="132" t="s">
        <v>165</v>
      </c>
      <c r="E149" s="133" t="s">
        <v>1714</v>
      </c>
      <c r="F149" s="134" t="s">
        <v>1715</v>
      </c>
      <c r="G149" s="135" t="s">
        <v>173</v>
      </c>
      <c r="H149" s="136">
        <v>19.629000000000001</v>
      </c>
      <c r="I149" s="137"/>
      <c r="J149" s="137"/>
      <c r="K149" s="138"/>
      <c r="L149" s="25"/>
      <c r="M149" s="139" t="s">
        <v>1</v>
      </c>
      <c r="N149" s="140" t="s">
        <v>38</v>
      </c>
      <c r="O149" s="141">
        <v>0.61699999999999999</v>
      </c>
      <c r="P149" s="141">
        <f t="shared" si="0"/>
        <v>12.111093</v>
      </c>
      <c r="Q149" s="141">
        <v>0</v>
      </c>
      <c r="R149" s="141">
        <f t="shared" si="1"/>
        <v>0</v>
      </c>
      <c r="S149" s="141">
        <v>0</v>
      </c>
      <c r="T149" s="142">
        <f t="shared" si="2"/>
        <v>0</v>
      </c>
      <c r="AR149" s="143" t="s">
        <v>169</v>
      </c>
      <c r="AT149" s="143" t="s">
        <v>165</v>
      </c>
      <c r="AU149" s="143" t="s">
        <v>84</v>
      </c>
      <c r="AY149" s="13" t="s">
        <v>162</v>
      </c>
      <c r="BE149" s="144">
        <f t="shared" si="3"/>
        <v>0</v>
      </c>
      <c r="BF149" s="144">
        <f t="shared" si="4"/>
        <v>0</v>
      </c>
      <c r="BG149" s="144">
        <f t="shared" si="5"/>
        <v>0</v>
      </c>
      <c r="BH149" s="144">
        <f t="shared" si="6"/>
        <v>0</v>
      </c>
      <c r="BI149" s="144">
        <f t="shared" si="7"/>
        <v>0</v>
      </c>
      <c r="BJ149" s="13" t="s">
        <v>84</v>
      </c>
      <c r="BK149" s="144">
        <f t="shared" si="8"/>
        <v>0</v>
      </c>
      <c r="BL149" s="13" t="s">
        <v>169</v>
      </c>
      <c r="BM149" s="143" t="s">
        <v>2383</v>
      </c>
    </row>
    <row r="150" spans="2:65" s="1" customFormat="1" ht="16.5" customHeight="1">
      <c r="B150" s="131"/>
      <c r="C150" s="132" t="s">
        <v>163</v>
      </c>
      <c r="D150" s="132" t="s">
        <v>165</v>
      </c>
      <c r="E150" s="133" t="s">
        <v>1717</v>
      </c>
      <c r="F150" s="134" t="s">
        <v>1718</v>
      </c>
      <c r="G150" s="135" t="s">
        <v>173</v>
      </c>
      <c r="H150" s="136">
        <v>19.629000000000001</v>
      </c>
      <c r="I150" s="137"/>
      <c r="J150" s="137"/>
      <c r="K150" s="138"/>
      <c r="L150" s="25"/>
      <c r="M150" s="139" t="s">
        <v>1</v>
      </c>
      <c r="N150" s="140" t="s">
        <v>38</v>
      </c>
      <c r="O150" s="141">
        <v>8.9999999999999993E-3</v>
      </c>
      <c r="P150" s="141">
        <f t="shared" si="0"/>
        <v>0.17666100000000001</v>
      </c>
      <c r="Q150" s="141">
        <v>0</v>
      </c>
      <c r="R150" s="141">
        <f t="shared" si="1"/>
        <v>0</v>
      </c>
      <c r="S150" s="141">
        <v>0</v>
      </c>
      <c r="T150" s="142">
        <f t="shared" si="2"/>
        <v>0</v>
      </c>
      <c r="AR150" s="143" t="s">
        <v>169</v>
      </c>
      <c r="AT150" s="143" t="s">
        <v>165</v>
      </c>
      <c r="AU150" s="143" t="s">
        <v>84</v>
      </c>
      <c r="AY150" s="13" t="s">
        <v>162</v>
      </c>
      <c r="BE150" s="144">
        <f t="shared" si="3"/>
        <v>0</v>
      </c>
      <c r="BF150" s="144">
        <f t="shared" si="4"/>
        <v>0</v>
      </c>
      <c r="BG150" s="144">
        <f t="shared" si="5"/>
        <v>0</v>
      </c>
      <c r="BH150" s="144">
        <f t="shared" si="6"/>
        <v>0</v>
      </c>
      <c r="BI150" s="144">
        <f t="shared" si="7"/>
        <v>0</v>
      </c>
      <c r="BJ150" s="13" t="s">
        <v>84</v>
      </c>
      <c r="BK150" s="144">
        <f t="shared" si="8"/>
        <v>0</v>
      </c>
      <c r="BL150" s="13" t="s">
        <v>169</v>
      </c>
      <c r="BM150" s="143" t="s">
        <v>2384</v>
      </c>
    </row>
    <row r="151" spans="2:65" s="1" customFormat="1" ht="24.2" customHeight="1">
      <c r="B151" s="131"/>
      <c r="C151" s="132" t="s">
        <v>201</v>
      </c>
      <c r="D151" s="132" t="s">
        <v>165</v>
      </c>
      <c r="E151" s="133" t="s">
        <v>1720</v>
      </c>
      <c r="F151" s="134" t="s">
        <v>1721</v>
      </c>
      <c r="G151" s="135" t="s">
        <v>300</v>
      </c>
      <c r="H151" s="136">
        <v>35.332000000000001</v>
      </c>
      <c r="I151" s="137"/>
      <c r="J151" s="137"/>
      <c r="K151" s="138"/>
      <c r="L151" s="25"/>
      <c r="M151" s="139" t="s">
        <v>1</v>
      </c>
      <c r="N151" s="140" t="s">
        <v>38</v>
      </c>
      <c r="O151" s="141">
        <v>0</v>
      </c>
      <c r="P151" s="141">
        <f t="shared" si="0"/>
        <v>0</v>
      </c>
      <c r="Q151" s="141">
        <v>0</v>
      </c>
      <c r="R151" s="141">
        <f t="shared" si="1"/>
        <v>0</v>
      </c>
      <c r="S151" s="141">
        <v>0</v>
      </c>
      <c r="T151" s="142">
        <f t="shared" si="2"/>
        <v>0</v>
      </c>
      <c r="AR151" s="143" t="s">
        <v>169</v>
      </c>
      <c r="AT151" s="143" t="s">
        <v>165</v>
      </c>
      <c r="AU151" s="143" t="s">
        <v>84</v>
      </c>
      <c r="AY151" s="13" t="s">
        <v>162</v>
      </c>
      <c r="BE151" s="144">
        <f t="shared" si="3"/>
        <v>0</v>
      </c>
      <c r="BF151" s="144">
        <f t="shared" si="4"/>
        <v>0</v>
      </c>
      <c r="BG151" s="144">
        <f t="shared" si="5"/>
        <v>0</v>
      </c>
      <c r="BH151" s="144">
        <f t="shared" si="6"/>
        <v>0</v>
      </c>
      <c r="BI151" s="144">
        <f t="shared" si="7"/>
        <v>0</v>
      </c>
      <c r="BJ151" s="13" t="s">
        <v>84</v>
      </c>
      <c r="BK151" s="144">
        <f t="shared" si="8"/>
        <v>0</v>
      </c>
      <c r="BL151" s="13" t="s">
        <v>169</v>
      </c>
      <c r="BM151" s="143" t="s">
        <v>2385</v>
      </c>
    </row>
    <row r="152" spans="2:65" s="1" customFormat="1" ht="21.75" customHeight="1">
      <c r="B152" s="131"/>
      <c r="C152" s="132" t="s">
        <v>205</v>
      </c>
      <c r="D152" s="132" t="s">
        <v>165</v>
      </c>
      <c r="E152" s="133" t="s">
        <v>399</v>
      </c>
      <c r="F152" s="134" t="s">
        <v>400</v>
      </c>
      <c r="G152" s="135" t="s">
        <v>173</v>
      </c>
      <c r="H152" s="136">
        <v>26.187000000000001</v>
      </c>
      <c r="I152" s="137"/>
      <c r="J152" s="137"/>
      <c r="K152" s="138"/>
      <c r="L152" s="25"/>
      <c r="M152" s="139" t="s">
        <v>1</v>
      </c>
      <c r="N152" s="140" t="s">
        <v>38</v>
      </c>
      <c r="O152" s="141">
        <v>0.27900000000000003</v>
      </c>
      <c r="P152" s="141">
        <f t="shared" si="0"/>
        <v>7.3061730000000011</v>
      </c>
      <c r="Q152" s="141">
        <v>0</v>
      </c>
      <c r="R152" s="141">
        <f t="shared" si="1"/>
        <v>0</v>
      </c>
      <c r="S152" s="141">
        <v>0</v>
      </c>
      <c r="T152" s="142">
        <f t="shared" si="2"/>
        <v>0</v>
      </c>
      <c r="AR152" s="143" t="s">
        <v>169</v>
      </c>
      <c r="AT152" s="143" t="s">
        <v>165</v>
      </c>
      <c r="AU152" s="143" t="s">
        <v>84</v>
      </c>
      <c r="AY152" s="13" t="s">
        <v>162</v>
      </c>
      <c r="BE152" s="144">
        <f t="shared" si="3"/>
        <v>0</v>
      </c>
      <c r="BF152" s="144">
        <f t="shared" si="4"/>
        <v>0</v>
      </c>
      <c r="BG152" s="144">
        <f t="shared" si="5"/>
        <v>0</v>
      </c>
      <c r="BH152" s="144">
        <f t="shared" si="6"/>
        <v>0</v>
      </c>
      <c r="BI152" s="144">
        <f t="shared" si="7"/>
        <v>0</v>
      </c>
      <c r="BJ152" s="13" t="s">
        <v>84</v>
      </c>
      <c r="BK152" s="144">
        <f t="shared" si="8"/>
        <v>0</v>
      </c>
      <c r="BL152" s="13" t="s">
        <v>169</v>
      </c>
      <c r="BM152" s="143" t="s">
        <v>2386</v>
      </c>
    </row>
    <row r="153" spans="2:65" s="1" customFormat="1" ht="37.9" customHeight="1">
      <c r="B153" s="131"/>
      <c r="C153" s="132" t="s">
        <v>209</v>
      </c>
      <c r="D153" s="132" t="s">
        <v>165</v>
      </c>
      <c r="E153" s="133" t="s">
        <v>1724</v>
      </c>
      <c r="F153" s="134" t="s">
        <v>1725</v>
      </c>
      <c r="G153" s="135" t="s">
        <v>173</v>
      </c>
      <c r="H153" s="136">
        <v>26.187000000000001</v>
      </c>
      <c r="I153" s="137"/>
      <c r="J153" s="137"/>
      <c r="K153" s="138"/>
      <c r="L153" s="25"/>
      <c r="M153" s="139" t="s">
        <v>1</v>
      </c>
      <c r="N153" s="140" t="s">
        <v>38</v>
      </c>
      <c r="O153" s="141">
        <v>0.24199999999999999</v>
      </c>
      <c r="P153" s="141">
        <f t="shared" si="0"/>
        <v>6.3372539999999997</v>
      </c>
      <c r="Q153" s="141">
        <v>0</v>
      </c>
      <c r="R153" s="141">
        <f t="shared" si="1"/>
        <v>0</v>
      </c>
      <c r="S153" s="141">
        <v>0</v>
      </c>
      <c r="T153" s="142">
        <f t="shared" si="2"/>
        <v>0</v>
      </c>
      <c r="AR153" s="143" t="s">
        <v>169</v>
      </c>
      <c r="AT153" s="143" t="s">
        <v>165</v>
      </c>
      <c r="AU153" s="143" t="s">
        <v>84</v>
      </c>
      <c r="AY153" s="13" t="s">
        <v>162</v>
      </c>
      <c r="BE153" s="144">
        <f t="shared" si="3"/>
        <v>0</v>
      </c>
      <c r="BF153" s="144">
        <f t="shared" si="4"/>
        <v>0</v>
      </c>
      <c r="BG153" s="144">
        <f t="shared" si="5"/>
        <v>0</v>
      </c>
      <c r="BH153" s="144">
        <f t="shared" si="6"/>
        <v>0</v>
      </c>
      <c r="BI153" s="144">
        <f t="shared" si="7"/>
        <v>0</v>
      </c>
      <c r="BJ153" s="13" t="s">
        <v>84</v>
      </c>
      <c r="BK153" s="144">
        <f t="shared" si="8"/>
        <v>0</v>
      </c>
      <c r="BL153" s="13" t="s">
        <v>169</v>
      </c>
      <c r="BM153" s="143" t="s">
        <v>2387</v>
      </c>
    </row>
    <row r="154" spans="2:65" s="1" customFormat="1" ht="24.2" customHeight="1">
      <c r="B154" s="131"/>
      <c r="C154" s="132" t="s">
        <v>214</v>
      </c>
      <c r="D154" s="132" t="s">
        <v>165</v>
      </c>
      <c r="E154" s="133" t="s">
        <v>1727</v>
      </c>
      <c r="F154" s="134" t="s">
        <v>1728</v>
      </c>
      <c r="G154" s="135" t="s">
        <v>173</v>
      </c>
      <c r="H154" s="136">
        <v>3.78</v>
      </c>
      <c r="I154" s="137"/>
      <c r="J154" s="137"/>
      <c r="K154" s="138"/>
      <c r="L154" s="25"/>
      <c r="M154" s="139" t="s">
        <v>1</v>
      </c>
      <c r="N154" s="140" t="s">
        <v>38</v>
      </c>
      <c r="O154" s="141">
        <v>1.5009999999999999</v>
      </c>
      <c r="P154" s="141">
        <f t="shared" si="0"/>
        <v>5.6737799999999989</v>
      </c>
      <c r="Q154" s="141">
        <v>0</v>
      </c>
      <c r="R154" s="141">
        <f t="shared" si="1"/>
        <v>0</v>
      </c>
      <c r="S154" s="141">
        <v>0</v>
      </c>
      <c r="T154" s="142">
        <f t="shared" si="2"/>
        <v>0</v>
      </c>
      <c r="AR154" s="143" t="s">
        <v>169</v>
      </c>
      <c r="AT154" s="143" t="s">
        <v>165</v>
      </c>
      <c r="AU154" s="143" t="s">
        <v>84</v>
      </c>
      <c r="AY154" s="13" t="s">
        <v>162</v>
      </c>
      <c r="BE154" s="144">
        <f t="shared" si="3"/>
        <v>0</v>
      </c>
      <c r="BF154" s="144">
        <f t="shared" si="4"/>
        <v>0</v>
      </c>
      <c r="BG154" s="144">
        <f t="shared" si="5"/>
        <v>0</v>
      </c>
      <c r="BH154" s="144">
        <f t="shared" si="6"/>
        <v>0</v>
      </c>
      <c r="BI154" s="144">
        <f t="shared" si="7"/>
        <v>0</v>
      </c>
      <c r="BJ154" s="13" t="s">
        <v>84</v>
      </c>
      <c r="BK154" s="144">
        <f t="shared" si="8"/>
        <v>0</v>
      </c>
      <c r="BL154" s="13" t="s">
        <v>169</v>
      </c>
      <c r="BM154" s="143" t="s">
        <v>2388</v>
      </c>
    </row>
    <row r="155" spans="2:65" s="1" customFormat="1" ht="16.5" customHeight="1">
      <c r="B155" s="131"/>
      <c r="C155" s="149" t="s">
        <v>218</v>
      </c>
      <c r="D155" s="149" t="s">
        <v>492</v>
      </c>
      <c r="E155" s="150" t="s">
        <v>1730</v>
      </c>
      <c r="F155" s="151" t="s">
        <v>1731</v>
      </c>
      <c r="G155" s="152" t="s">
        <v>300</v>
      </c>
      <c r="H155" s="153">
        <v>6.8040000000000003</v>
      </c>
      <c r="I155" s="154"/>
      <c r="J155" s="154"/>
      <c r="K155" s="155"/>
      <c r="L155" s="156"/>
      <c r="M155" s="157" t="s">
        <v>1</v>
      </c>
      <c r="N155" s="158" t="s">
        <v>38</v>
      </c>
      <c r="O155" s="141">
        <v>0</v>
      </c>
      <c r="P155" s="141">
        <f t="shared" si="0"/>
        <v>0</v>
      </c>
      <c r="Q155" s="141">
        <v>1</v>
      </c>
      <c r="R155" s="141">
        <f t="shared" si="1"/>
        <v>6.8040000000000003</v>
      </c>
      <c r="S155" s="141">
        <v>0</v>
      </c>
      <c r="T155" s="142">
        <f t="shared" si="2"/>
        <v>0</v>
      </c>
      <c r="AR155" s="143" t="s">
        <v>193</v>
      </c>
      <c r="AT155" s="143" t="s">
        <v>492</v>
      </c>
      <c r="AU155" s="143" t="s">
        <v>84</v>
      </c>
      <c r="AY155" s="13" t="s">
        <v>162</v>
      </c>
      <c r="BE155" s="144">
        <f t="shared" si="3"/>
        <v>0</v>
      </c>
      <c r="BF155" s="144">
        <f t="shared" si="4"/>
        <v>0</v>
      </c>
      <c r="BG155" s="144">
        <f t="shared" si="5"/>
        <v>0</v>
      </c>
      <c r="BH155" s="144">
        <f t="shared" si="6"/>
        <v>0</v>
      </c>
      <c r="BI155" s="144">
        <f t="shared" si="7"/>
        <v>0</v>
      </c>
      <c r="BJ155" s="13" t="s">
        <v>84</v>
      </c>
      <c r="BK155" s="144">
        <f t="shared" si="8"/>
        <v>0</v>
      </c>
      <c r="BL155" s="13" t="s">
        <v>169</v>
      </c>
      <c r="BM155" s="143" t="s">
        <v>2389</v>
      </c>
    </row>
    <row r="156" spans="2:65" s="11" customFormat="1" ht="22.9" customHeight="1">
      <c r="B156" s="120"/>
      <c r="D156" s="121" t="s">
        <v>71</v>
      </c>
      <c r="E156" s="129" t="s">
        <v>84</v>
      </c>
      <c r="F156" s="129" t="s">
        <v>402</v>
      </c>
      <c r="J156" s="130"/>
      <c r="L156" s="120"/>
      <c r="M156" s="124"/>
      <c r="P156" s="125">
        <f>SUM(P157:P172)</f>
        <v>40.829191999999999</v>
      </c>
      <c r="R156" s="125">
        <f>SUM(R157:R172)</f>
        <v>39.36987997</v>
      </c>
      <c r="T156" s="126">
        <f>SUM(T157:T172)</f>
        <v>0</v>
      </c>
      <c r="AR156" s="121" t="s">
        <v>79</v>
      </c>
      <c r="AT156" s="127" t="s">
        <v>71</v>
      </c>
      <c r="AU156" s="127" t="s">
        <v>79</v>
      </c>
      <c r="AY156" s="121" t="s">
        <v>162</v>
      </c>
      <c r="BK156" s="128">
        <f>SUM(BK157:BK172)</f>
        <v>0</v>
      </c>
    </row>
    <row r="157" spans="2:65" s="1" customFormat="1" ht="33" customHeight="1">
      <c r="B157" s="131"/>
      <c r="C157" s="132" t="s">
        <v>222</v>
      </c>
      <c r="D157" s="132" t="s">
        <v>165</v>
      </c>
      <c r="E157" s="133" t="s">
        <v>1739</v>
      </c>
      <c r="F157" s="134" t="s">
        <v>1740</v>
      </c>
      <c r="G157" s="135" t="s">
        <v>168</v>
      </c>
      <c r="H157" s="136">
        <v>7.25</v>
      </c>
      <c r="I157" s="137"/>
      <c r="J157" s="137"/>
      <c r="K157" s="138"/>
      <c r="L157" s="25"/>
      <c r="M157" s="139" t="s">
        <v>1</v>
      </c>
      <c r="N157" s="140" t="s">
        <v>38</v>
      </c>
      <c r="O157" s="141">
        <v>8.5000000000000006E-2</v>
      </c>
      <c r="P157" s="141">
        <f t="shared" ref="P157:P172" si="9">O157*H157</f>
        <v>0.61625000000000008</v>
      </c>
      <c r="Q157" s="141">
        <v>3.5E-4</v>
      </c>
      <c r="R157" s="141">
        <f t="shared" ref="R157:R172" si="10">Q157*H157</f>
        <v>2.5374999999999998E-3</v>
      </c>
      <c r="S157" s="141">
        <v>0</v>
      </c>
      <c r="T157" s="142">
        <f t="shared" ref="T157:T172" si="11">S157*H157</f>
        <v>0</v>
      </c>
      <c r="AR157" s="143" t="s">
        <v>169</v>
      </c>
      <c r="AT157" s="143" t="s">
        <v>165</v>
      </c>
      <c r="AU157" s="143" t="s">
        <v>84</v>
      </c>
      <c r="AY157" s="13" t="s">
        <v>162</v>
      </c>
      <c r="BE157" s="144">
        <f t="shared" ref="BE157:BE172" si="12">IF(N157="základná",J157,0)</f>
        <v>0</v>
      </c>
      <c r="BF157" s="144">
        <f t="shared" ref="BF157:BF172" si="13">IF(N157="znížená",J157,0)</f>
        <v>0</v>
      </c>
      <c r="BG157" s="144">
        <f t="shared" ref="BG157:BG172" si="14">IF(N157="zákl. prenesená",J157,0)</f>
        <v>0</v>
      </c>
      <c r="BH157" s="144">
        <f t="shared" ref="BH157:BH172" si="15">IF(N157="zníž. prenesená",J157,0)</f>
        <v>0</v>
      </c>
      <c r="BI157" s="144">
        <f t="shared" ref="BI157:BI172" si="16">IF(N157="nulová",J157,0)</f>
        <v>0</v>
      </c>
      <c r="BJ157" s="13" t="s">
        <v>84</v>
      </c>
      <c r="BK157" s="144">
        <f t="shared" ref="BK157:BK172" si="17">ROUND(I157*H157,2)</f>
        <v>0</v>
      </c>
      <c r="BL157" s="13" t="s">
        <v>169</v>
      </c>
      <c r="BM157" s="143" t="s">
        <v>2390</v>
      </c>
    </row>
    <row r="158" spans="2:65" s="1" customFormat="1" ht="16.5" customHeight="1">
      <c r="B158" s="131"/>
      <c r="C158" s="149" t="s">
        <v>226</v>
      </c>
      <c r="D158" s="149" t="s">
        <v>492</v>
      </c>
      <c r="E158" s="150" t="s">
        <v>1742</v>
      </c>
      <c r="F158" s="151" t="s">
        <v>1743</v>
      </c>
      <c r="G158" s="152" t="s">
        <v>168</v>
      </c>
      <c r="H158" s="153">
        <v>7.3949999999999996</v>
      </c>
      <c r="I158" s="154"/>
      <c r="J158" s="154"/>
      <c r="K158" s="155"/>
      <c r="L158" s="156"/>
      <c r="M158" s="157" t="s">
        <v>1</v>
      </c>
      <c r="N158" s="158" t="s">
        <v>38</v>
      </c>
      <c r="O158" s="141">
        <v>0</v>
      </c>
      <c r="P158" s="141">
        <f t="shared" si="9"/>
        <v>0</v>
      </c>
      <c r="Q158" s="141">
        <v>2.9999999999999997E-4</v>
      </c>
      <c r="R158" s="141">
        <f t="shared" si="10"/>
        <v>2.2184999999999996E-3</v>
      </c>
      <c r="S158" s="141">
        <v>0</v>
      </c>
      <c r="T158" s="142">
        <f t="shared" si="11"/>
        <v>0</v>
      </c>
      <c r="AR158" s="143" t="s">
        <v>193</v>
      </c>
      <c r="AT158" s="143" t="s">
        <v>492</v>
      </c>
      <c r="AU158" s="143" t="s">
        <v>84</v>
      </c>
      <c r="AY158" s="13" t="s">
        <v>162</v>
      </c>
      <c r="BE158" s="144">
        <f t="shared" si="12"/>
        <v>0</v>
      </c>
      <c r="BF158" s="144">
        <f t="shared" si="13"/>
        <v>0</v>
      </c>
      <c r="BG158" s="144">
        <f t="shared" si="14"/>
        <v>0</v>
      </c>
      <c r="BH158" s="144">
        <f t="shared" si="15"/>
        <v>0</v>
      </c>
      <c r="BI158" s="144">
        <f t="shared" si="16"/>
        <v>0</v>
      </c>
      <c r="BJ158" s="13" t="s">
        <v>84</v>
      </c>
      <c r="BK158" s="144">
        <f t="shared" si="17"/>
        <v>0</v>
      </c>
      <c r="BL158" s="13" t="s">
        <v>169</v>
      </c>
      <c r="BM158" s="143" t="s">
        <v>2391</v>
      </c>
    </row>
    <row r="159" spans="2:65" s="1" customFormat="1" ht="33" customHeight="1">
      <c r="B159" s="131"/>
      <c r="C159" s="132" t="s">
        <v>230</v>
      </c>
      <c r="D159" s="132" t="s">
        <v>165</v>
      </c>
      <c r="E159" s="133" t="s">
        <v>1745</v>
      </c>
      <c r="F159" s="134" t="s">
        <v>1746</v>
      </c>
      <c r="G159" s="135" t="s">
        <v>168</v>
      </c>
      <c r="H159" s="136">
        <v>29.92</v>
      </c>
      <c r="I159" s="137"/>
      <c r="J159" s="137"/>
      <c r="K159" s="138"/>
      <c r="L159" s="25"/>
      <c r="M159" s="139" t="s">
        <v>1</v>
      </c>
      <c r="N159" s="140" t="s">
        <v>38</v>
      </c>
      <c r="O159" s="141">
        <v>4.0000000000000001E-3</v>
      </c>
      <c r="P159" s="141">
        <f t="shared" si="9"/>
        <v>0.11968000000000001</v>
      </c>
      <c r="Q159" s="141">
        <v>0</v>
      </c>
      <c r="R159" s="141">
        <f t="shared" si="10"/>
        <v>0</v>
      </c>
      <c r="S159" s="141">
        <v>0</v>
      </c>
      <c r="T159" s="142">
        <f t="shared" si="11"/>
        <v>0</v>
      </c>
      <c r="AR159" s="143" t="s">
        <v>169</v>
      </c>
      <c r="AT159" s="143" t="s">
        <v>165</v>
      </c>
      <c r="AU159" s="143" t="s">
        <v>84</v>
      </c>
      <c r="AY159" s="13" t="s">
        <v>162</v>
      </c>
      <c r="BE159" s="144">
        <f t="shared" si="12"/>
        <v>0</v>
      </c>
      <c r="BF159" s="144">
        <f t="shared" si="13"/>
        <v>0</v>
      </c>
      <c r="BG159" s="144">
        <f t="shared" si="14"/>
        <v>0</v>
      </c>
      <c r="BH159" s="144">
        <f t="shared" si="15"/>
        <v>0</v>
      </c>
      <c r="BI159" s="144">
        <f t="shared" si="16"/>
        <v>0</v>
      </c>
      <c r="BJ159" s="13" t="s">
        <v>84</v>
      </c>
      <c r="BK159" s="144">
        <f t="shared" si="17"/>
        <v>0</v>
      </c>
      <c r="BL159" s="13" t="s">
        <v>169</v>
      </c>
      <c r="BM159" s="143" t="s">
        <v>2392</v>
      </c>
    </row>
    <row r="160" spans="2:65" s="1" customFormat="1" ht="24.2" customHeight="1">
      <c r="B160" s="131"/>
      <c r="C160" s="132" t="s">
        <v>234</v>
      </c>
      <c r="D160" s="132" t="s">
        <v>165</v>
      </c>
      <c r="E160" s="133" t="s">
        <v>1748</v>
      </c>
      <c r="F160" s="134" t="s">
        <v>1749</v>
      </c>
      <c r="G160" s="135" t="s">
        <v>173</v>
      </c>
      <c r="H160" s="136">
        <v>2.2869999999999999</v>
      </c>
      <c r="I160" s="137"/>
      <c r="J160" s="137"/>
      <c r="K160" s="138"/>
      <c r="L160" s="25"/>
      <c r="M160" s="139" t="s">
        <v>1</v>
      </c>
      <c r="N160" s="140" t="s">
        <v>38</v>
      </c>
      <c r="O160" s="141">
        <v>1.1319999999999999</v>
      </c>
      <c r="P160" s="141">
        <f t="shared" si="9"/>
        <v>2.5888839999999997</v>
      </c>
      <c r="Q160" s="141">
        <v>2.0699999999999998</v>
      </c>
      <c r="R160" s="141">
        <f t="shared" si="10"/>
        <v>4.7340899999999992</v>
      </c>
      <c r="S160" s="141">
        <v>0</v>
      </c>
      <c r="T160" s="142">
        <f t="shared" si="11"/>
        <v>0</v>
      </c>
      <c r="AR160" s="143" t="s">
        <v>169</v>
      </c>
      <c r="AT160" s="143" t="s">
        <v>165</v>
      </c>
      <c r="AU160" s="143" t="s">
        <v>84</v>
      </c>
      <c r="AY160" s="13" t="s">
        <v>162</v>
      </c>
      <c r="BE160" s="144">
        <f t="shared" si="12"/>
        <v>0</v>
      </c>
      <c r="BF160" s="144">
        <f t="shared" si="13"/>
        <v>0</v>
      </c>
      <c r="BG160" s="144">
        <f t="shared" si="14"/>
        <v>0</v>
      </c>
      <c r="BH160" s="144">
        <f t="shared" si="15"/>
        <v>0</v>
      </c>
      <c r="BI160" s="144">
        <f t="shared" si="16"/>
        <v>0</v>
      </c>
      <c r="BJ160" s="13" t="s">
        <v>84</v>
      </c>
      <c r="BK160" s="144">
        <f t="shared" si="17"/>
        <v>0</v>
      </c>
      <c r="BL160" s="13" t="s">
        <v>169</v>
      </c>
      <c r="BM160" s="143" t="s">
        <v>2393</v>
      </c>
    </row>
    <row r="161" spans="2:65" s="1" customFormat="1" ht="24.2" customHeight="1">
      <c r="B161" s="131"/>
      <c r="C161" s="132" t="s">
        <v>238</v>
      </c>
      <c r="D161" s="132" t="s">
        <v>165</v>
      </c>
      <c r="E161" s="133" t="s">
        <v>1751</v>
      </c>
      <c r="F161" s="134" t="s">
        <v>1752</v>
      </c>
      <c r="G161" s="135" t="s">
        <v>173</v>
      </c>
      <c r="H161" s="136">
        <v>0.76200000000000001</v>
      </c>
      <c r="I161" s="137"/>
      <c r="J161" s="137"/>
      <c r="K161" s="138"/>
      <c r="L161" s="25"/>
      <c r="M161" s="139" t="s">
        <v>1</v>
      </c>
      <c r="N161" s="140" t="s">
        <v>38</v>
      </c>
      <c r="O161" s="141">
        <v>1.089</v>
      </c>
      <c r="P161" s="141">
        <f t="shared" si="9"/>
        <v>0.82981799999999994</v>
      </c>
      <c r="Q161" s="141">
        <v>1.9319999999999999</v>
      </c>
      <c r="R161" s="141">
        <f t="shared" si="10"/>
        <v>1.4721839999999999</v>
      </c>
      <c r="S161" s="141">
        <v>0</v>
      </c>
      <c r="T161" s="142">
        <f t="shared" si="11"/>
        <v>0</v>
      </c>
      <c r="AR161" s="143" t="s">
        <v>169</v>
      </c>
      <c r="AT161" s="143" t="s">
        <v>165</v>
      </c>
      <c r="AU161" s="143" t="s">
        <v>84</v>
      </c>
      <c r="AY161" s="13" t="s">
        <v>162</v>
      </c>
      <c r="BE161" s="144">
        <f t="shared" si="12"/>
        <v>0</v>
      </c>
      <c r="BF161" s="144">
        <f t="shared" si="13"/>
        <v>0</v>
      </c>
      <c r="BG161" s="144">
        <f t="shared" si="14"/>
        <v>0</v>
      </c>
      <c r="BH161" s="144">
        <f t="shared" si="15"/>
        <v>0</v>
      </c>
      <c r="BI161" s="144">
        <f t="shared" si="16"/>
        <v>0</v>
      </c>
      <c r="BJ161" s="13" t="s">
        <v>84</v>
      </c>
      <c r="BK161" s="144">
        <f t="shared" si="17"/>
        <v>0</v>
      </c>
      <c r="BL161" s="13" t="s">
        <v>169</v>
      </c>
      <c r="BM161" s="143" t="s">
        <v>2394</v>
      </c>
    </row>
    <row r="162" spans="2:65" s="1" customFormat="1" ht="24.2" customHeight="1">
      <c r="B162" s="131"/>
      <c r="C162" s="132" t="s">
        <v>7</v>
      </c>
      <c r="D162" s="132" t="s">
        <v>165</v>
      </c>
      <c r="E162" s="133" t="s">
        <v>1754</v>
      </c>
      <c r="F162" s="134" t="s">
        <v>1755</v>
      </c>
      <c r="G162" s="135" t="s">
        <v>173</v>
      </c>
      <c r="H162" s="136">
        <v>2.2869999999999999</v>
      </c>
      <c r="I162" s="137"/>
      <c r="J162" s="137"/>
      <c r="K162" s="138"/>
      <c r="L162" s="25"/>
      <c r="M162" s="139" t="s">
        <v>1</v>
      </c>
      <c r="N162" s="140" t="s">
        <v>38</v>
      </c>
      <c r="O162" s="141">
        <v>1.097</v>
      </c>
      <c r="P162" s="141">
        <f t="shared" si="9"/>
        <v>2.508839</v>
      </c>
      <c r="Q162" s="141">
        <v>2.0699999999999998</v>
      </c>
      <c r="R162" s="141">
        <f t="shared" si="10"/>
        <v>4.7340899999999992</v>
      </c>
      <c r="S162" s="141">
        <v>0</v>
      </c>
      <c r="T162" s="142">
        <f t="shared" si="11"/>
        <v>0</v>
      </c>
      <c r="AR162" s="143" t="s">
        <v>169</v>
      </c>
      <c r="AT162" s="143" t="s">
        <v>165</v>
      </c>
      <c r="AU162" s="143" t="s">
        <v>84</v>
      </c>
      <c r="AY162" s="13" t="s">
        <v>162</v>
      </c>
      <c r="BE162" s="144">
        <f t="shared" si="12"/>
        <v>0</v>
      </c>
      <c r="BF162" s="144">
        <f t="shared" si="13"/>
        <v>0</v>
      </c>
      <c r="BG162" s="144">
        <f t="shared" si="14"/>
        <v>0</v>
      </c>
      <c r="BH162" s="144">
        <f t="shared" si="15"/>
        <v>0</v>
      </c>
      <c r="BI162" s="144">
        <f t="shared" si="16"/>
        <v>0</v>
      </c>
      <c r="BJ162" s="13" t="s">
        <v>84</v>
      </c>
      <c r="BK162" s="144">
        <f t="shared" si="17"/>
        <v>0</v>
      </c>
      <c r="BL162" s="13" t="s">
        <v>169</v>
      </c>
      <c r="BM162" s="143" t="s">
        <v>2395</v>
      </c>
    </row>
    <row r="163" spans="2:65" s="1" customFormat="1" ht="24.2" customHeight="1">
      <c r="B163" s="131"/>
      <c r="C163" s="132" t="s">
        <v>245</v>
      </c>
      <c r="D163" s="132" t="s">
        <v>165</v>
      </c>
      <c r="E163" s="133" t="s">
        <v>1757</v>
      </c>
      <c r="F163" s="134" t="s">
        <v>1758</v>
      </c>
      <c r="G163" s="135" t="s">
        <v>173</v>
      </c>
      <c r="H163" s="136">
        <v>3.0430000000000001</v>
      </c>
      <c r="I163" s="137"/>
      <c r="J163" s="137"/>
      <c r="K163" s="138"/>
      <c r="L163" s="25"/>
      <c r="M163" s="139" t="s">
        <v>1</v>
      </c>
      <c r="N163" s="140" t="s">
        <v>38</v>
      </c>
      <c r="O163" s="141">
        <v>0.61899999999999999</v>
      </c>
      <c r="P163" s="141">
        <f t="shared" si="9"/>
        <v>1.8836170000000001</v>
      </c>
      <c r="Q163" s="141">
        <v>2.4157199999999999</v>
      </c>
      <c r="R163" s="141">
        <f t="shared" si="10"/>
        <v>7.3510359599999999</v>
      </c>
      <c r="S163" s="141">
        <v>0</v>
      </c>
      <c r="T163" s="142">
        <f t="shared" si="11"/>
        <v>0</v>
      </c>
      <c r="AR163" s="143" t="s">
        <v>169</v>
      </c>
      <c r="AT163" s="143" t="s">
        <v>165</v>
      </c>
      <c r="AU163" s="143" t="s">
        <v>84</v>
      </c>
      <c r="AY163" s="13" t="s">
        <v>162</v>
      </c>
      <c r="BE163" s="144">
        <f t="shared" si="12"/>
        <v>0</v>
      </c>
      <c r="BF163" s="144">
        <f t="shared" si="13"/>
        <v>0</v>
      </c>
      <c r="BG163" s="144">
        <f t="shared" si="14"/>
        <v>0</v>
      </c>
      <c r="BH163" s="144">
        <f t="shared" si="15"/>
        <v>0</v>
      </c>
      <c r="BI163" s="144">
        <f t="shared" si="16"/>
        <v>0</v>
      </c>
      <c r="BJ163" s="13" t="s">
        <v>84</v>
      </c>
      <c r="BK163" s="144">
        <f t="shared" si="17"/>
        <v>0</v>
      </c>
      <c r="BL163" s="13" t="s">
        <v>169</v>
      </c>
      <c r="BM163" s="143" t="s">
        <v>2396</v>
      </c>
    </row>
    <row r="164" spans="2:65" s="1" customFormat="1" ht="21.75" customHeight="1">
      <c r="B164" s="131"/>
      <c r="C164" s="132" t="s">
        <v>249</v>
      </c>
      <c r="D164" s="132" t="s">
        <v>165</v>
      </c>
      <c r="E164" s="133" t="s">
        <v>1760</v>
      </c>
      <c r="F164" s="134" t="s">
        <v>1761</v>
      </c>
      <c r="G164" s="135" t="s">
        <v>168</v>
      </c>
      <c r="H164" s="136">
        <v>2.76</v>
      </c>
      <c r="I164" s="137"/>
      <c r="J164" s="137"/>
      <c r="K164" s="138"/>
      <c r="L164" s="25"/>
      <c r="M164" s="139" t="s">
        <v>1</v>
      </c>
      <c r="N164" s="140" t="s">
        <v>38</v>
      </c>
      <c r="O164" s="141">
        <v>0.35799999999999998</v>
      </c>
      <c r="P164" s="141">
        <f t="shared" si="9"/>
        <v>0.98807999999999985</v>
      </c>
      <c r="Q164" s="141">
        <v>1.6000000000000001E-3</v>
      </c>
      <c r="R164" s="141">
        <f t="shared" si="10"/>
        <v>4.4159999999999998E-3</v>
      </c>
      <c r="S164" s="141">
        <v>0</v>
      </c>
      <c r="T164" s="142">
        <f t="shared" si="11"/>
        <v>0</v>
      </c>
      <c r="AR164" s="143" t="s">
        <v>169</v>
      </c>
      <c r="AT164" s="143" t="s">
        <v>165</v>
      </c>
      <c r="AU164" s="143" t="s">
        <v>84</v>
      </c>
      <c r="AY164" s="13" t="s">
        <v>162</v>
      </c>
      <c r="BE164" s="144">
        <f t="shared" si="12"/>
        <v>0</v>
      </c>
      <c r="BF164" s="144">
        <f t="shared" si="13"/>
        <v>0</v>
      </c>
      <c r="BG164" s="144">
        <f t="shared" si="14"/>
        <v>0</v>
      </c>
      <c r="BH164" s="144">
        <f t="shared" si="15"/>
        <v>0</v>
      </c>
      <c r="BI164" s="144">
        <f t="shared" si="16"/>
        <v>0</v>
      </c>
      <c r="BJ164" s="13" t="s">
        <v>84</v>
      </c>
      <c r="BK164" s="144">
        <f t="shared" si="17"/>
        <v>0</v>
      </c>
      <c r="BL164" s="13" t="s">
        <v>169</v>
      </c>
      <c r="BM164" s="143" t="s">
        <v>2397</v>
      </c>
    </row>
    <row r="165" spans="2:65" s="1" customFormat="1" ht="21.75" customHeight="1">
      <c r="B165" s="131"/>
      <c r="C165" s="132" t="s">
        <v>253</v>
      </c>
      <c r="D165" s="132" t="s">
        <v>165</v>
      </c>
      <c r="E165" s="133" t="s">
        <v>1763</v>
      </c>
      <c r="F165" s="134" t="s">
        <v>1764</v>
      </c>
      <c r="G165" s="135" t="s">
        <v>168</v>
      </c>
      <c r="H165" s="136">
        <v>2.76</v>
      </c>
      <c r="I165" s="137"/>
      <c r="J165" s="137"/>
      <c r="K165" s="138"/>
      <c r="L165" s="25"/>
      <c r="M165" s="139" t="s">
        <v>1</v>
      </c>
      <c r="N165" s="140" t="s">
        <v>38</v>
      </c>
      <c r="O165" s="141">
        <v>0.19900000000000001</v>
      </c>
      <c r="P165" s="141">
        <f t="shared" si="9"/>
        <v>0.54923999999999995</v>
      </c>
      <c r="Q165" s="141">
        <v>0</v>
      </c>
      <c r="R165" s="141">
        <f t="shared" si="10"/>
        <v>0</v>
      </c>
      <c r="S165" s="141">
        <v>0</v>
      </c>
      <c r="T165" s="142">
        <f t="shared" si="11"/>
        <v>0</v>
      </c>
      <c r="AR165" s="143" t="s">
        <v>169</v>
      </c>
      <c r="AT165" s="143" t="s">
        <v>165</v>
      </c>
      <c r="AU165" s="143" t="s">
        <v>84</v>
      </c>
      <c r="AY165" s="13" t="s">
        <v>162</v>
      </c>
      <c r="BE165" s="144">
        <f t="shared" si="12"/>
        <v>0</v>
      </c>
      <c r="BF165" s="144">
        <f t="shared" si="13"/>
        <v>0</v>
      </c>
      <c r="BG165" s="144">
        <f t="shared" si="14"/>
        <v>0</v>
      </c>
      <c r="BH165" s="144">
        <f t="shared" si="15"/>
        <v>0</v>
      </c>
      <c r="BI165" s="144">
        <f t="shared" si="16"/>
        <v>0</v>
      </c>
      <c r="BJ165" s="13" t="s">
        <v>84</v>
      </c>
      <c r="BK165" s="144">
        <f t="shared" si="17"/>
        <v>0</v>
      </c>
      <c r="BL165" s="13" t="s">
        <v>169</v>
      </c>
      <c r="BM165" s="143" t="s">
        <v>2398</v>
      </c>
    </row>
    <row r="166" spans="2:65" s="1" customFormat="1" ht="33" customHeight="1">
      <c r="B166" s="131"/>
      <c r="C166" s="132" t="s">
        <v>257</v>
      </c>
      <c r="D166" s="132" t="s">
        <v>165</v>
      </c>
      <c r="E166" s="133" t="s">
        <v>1766</v>
      </c>
      <c r="F166" s="134" t="s">
        <v>1767</v>
      </c>
      <c r="G166" s="135" t="s">
        <v>168</v>
      </c>
      <c r="H166" s="136">
        <v>47.033999999999999</v>
      </c>
      <c r="I166" s="137"/>
      <c r="J166" s="137"/>
      <c r="K166" s="138"/>
      <c r="L166" s="25"/>
      <c r="M166" s="139" t="s">
        <v>1</v>
      </c>
      <c r="N166" s="140" t="s">
        <v>38</v>
      </c>
      <c r="O166" s="141">
        <v>4.7E-2</v>
      </c>
      <c r="P166" s="141">
        <f t="shared" si="9"/>
        <v>2.2105980000000001</v>
      </c>
      <c r="Q166" s="141">
        <v>6.2700000000000004E-3</v>
      </c>
      <c r="R166" s="141">
        <f t="shared" si="10"/>
        <v>0.29490317999999999</v>
      </c>
      <c r="S166" s="141">
        <v>0</v>
      </c>
      <c r="T166" s="142">
        <f t="shared" si="11"/>
        <v>0</v>
      </c>
      <c r="AR166" s="143" t="s">
        <v>169</v>
      </c>
      <c r="AT166" s="143" t="s">
        <v>165</v>
      </c>
      <c r="AU166" s="143" t="s">
        <v>84</v>
      </c>
      <c r="AY166" s="13" t="s">
        <v>162</v>
      </c>
      <c r="BE166" s="144">
        <f t="shared" si="12"/>
        <v>0</v>
      </c>
      <c r="BF166" s="144">
        <f t="shared" si="13"/>
        <v>0</v>
      </c>
      <c r="BG166" s="144">
        <f t="shared" si="14"/>
        <v>0</v>
      </c>
      <c r="BH166" s="144">
        <f t="shared" si="15"/>
        <v>0</v>
      </c>
      <c r="BI166" s="144">
        <f t="shared" si="16"/>
        <v>0</v>
      </c>
      <c r="BJ166" s="13" t="s">
        <v>84</v>
      </c>
      <c r="BK166" s="144">
        <f t="shared" si="17"/>
        <v>0</v>
      </c>
      <c r="BL166" s="13" t="s">
        <v>169</v>
      </c>
      <c r="BM166" s="143" t="s">
        <v>2399</v>
      </c>
    </row>
    <row r="167" spans="2:65" s="1" customFormat="1" ht="37.9" customHeight="1">
      <c r="B167" s="131"/>
      <c r="C167" s="132" t="s">
        <v>261</v>
      </c>
      <c r="D167" s="132" t="s">
        <v>165</v>
      </c>
      <c r="E167" s="133" t="s">
        <v>2400</v>
      </c>
      <c r="F167" s="134" t="s">
        <v>2401</v>
      </c>
      <c r="G167" s="135" t="s">
        <v>173</v>
      </c>
      <c r="H167" s="136">
        <v>2.1760000000000002</v>
      </c>
      <c r="I167" s="137"/>
      <c r="J167" s="137"/>
      <c r="K167" s="138"/>
      <c r="L167" s="25"/>
      <c r="M167" s="139" t="s">
        <v>1</v>
      </c>
      <c r="N167" s="140" t="s">
        <v>38</v>
      </c>
      <c r="O167" s="141">
        <v>3.3660000000000001</v>
      </c>
      <c r="P167" s="141">
        <f t="shared" si="9"/>
        <v>7.3244160000000011</v>
      </c>
      <c r="Q167" s="141">
        <v>2.2629999999999999</v>
      </c>
      <c r="R167" s="141">
        <f t="shared" si="10"/>
        <v>4.9242879999999998</v>
      </c>
      <c r="S167" s="141">
        <v>0</v>
      </c>
      <c r="T167" s="142">
        <f t="shared" si="11"/>
        <v>0</v>
      </c>
      <c r="AR167" s="143" t="s">
        <v>169</v>
      </c>
      <c r="AT167" s="143" t="s">
        <v>165</v>
      </c>
      <c r="AU167" s="143" t="s">
        <v>84</v>
      </c>
      <c r="AY167" s="13" t="s">
        <v>162</v>
      </c>
      <c r="BE167" s="144">
        <f t="shared" si="12"/>
        <v>0</v>
      </c>
      <c r="BF167" s="144">
        <f t="shared" si="13"/>
        <v>0</v>
      </c>
      <c r="BG167" s="144">
        <f t="shared" si="14"/>
        <v>0</v>
      </c>
      <c r="BH167" s="144">
        <f t="shared" si="15"/>
        <v>0</v>
      </c>
      <c r="BI167" s="144">
        <f t="shared" si="16"/>
        <v>0</v>
      </c>
      <c r="BJ167" s="13" t="s">
        <v>84</v>
      </c>
      <c r="BK167" s="144">
        <f t="shared" si="17"/>
        <v>0</v>
      </c>
      <c r="BL167" s="13" t="s">
        <v>169</v>
      </c>
      <c r="BM167" s="143" t="s">
        <v>2402</v>
      </c>
    </row>
    <row r="168" spans="2:65" s="1" customFormat="1" ht="16.5" customHeight="1">
      <c r="B168" s="131"/>
      <c r="C168" s="132" t="s">
        <v>265</v>
      </c>
      <c r="D168" s="132" t="s">
        <v>165</v>
      </c>
      <c r="E168" s="133" t="s">
        <v>1772</v>
      </c>
      <c r="F168" s="134" t="s">
        <v>1773</v>
      </c>
      <c r="G168" s="135" t="s">
        <v>173</v>
      </c>
      <c r="H168" s="136">
        <v>1.081</v>
      </c>
      <c r="I168" s="137"/>
      <c r="J168" s="137"/>
      <c r="K168" s="138"/>
      <c r="L168" s="25"/>
      <c r="M168" s="139" t="s">
        <v>1</v>
      </c>
      <c r="N168" s="140" t="s">
        <v>38</v>
      </c>
      <c r="O168" s="141">
        <v>0.58099999999999996</v>
      </c>
      <c r="P168" s="141">
        <f t="shared" si="9"/>
        <v>0.62806099999999998</v>
      </c>
      <c r="Q168" s="141">
        <v>2.19407</v>
      </c>
      <c r="R168" s="141">
        <f t="shared" si="10"/>
        <v>2.3717896700000001</v>
      </c>
      <c r="S168" s="141">
        <v>0</v>
      </c>
      <c r="T168" s="142">
        <f t="shared" si="11"/>
        <v>0</v>
      </c>
      <c r="AR168" s="143" t="s">
        <v>169</v>
      </c>
      <c r="AT168" s="143" t="s">
        <v>165</v>
      </c>
      <c r="AU168" s="143" t="s">
        <v>84</v>
      </c>
      <c r="AY168" s="13" t="s">
        <v>162</v>
      </c>
      <c r="BE168" s="144">
        <f t="shared" si="12"/>
        <v>0</v>
      </c>
      <c r="BF168" s="144">
        <f t="shared" si="13"/>
        <v>0</v>
      </c>
      <c r="BG168" s="144">
        <f t="shared" si="14"/>
        <v>0</v>
      </c>
      <c r="BH168" s="144">
        <f t="shared" si="15"/>
        <v>0</v>
      </c>
      <c r="BI168" s="144">
        <f t="shared" si="16"/>
        <v>0</v>
      </c>
      <c r="BJ168" s="13" t="s">
        <v>84</v>
      </c>
      <c r="BK168" s="144">
        <f t="shared" si="17"/>
        <v>0</v>
      </c>
      <c r="BL168" s="13" t="s">
        <v>169</v>
      </c>
      <c r="BM168" s="143" t="s">
        <v>2403</v>
      </c>
    </row>
    <row r="169" spans="2:65" s="1" customFormat="1" ht="24.2" customHeight="1">
      <c r="B169" s="131"/>
      <c r="C169" s="132" t="s">
        <v>269</v>
      </c>
      <c r="D169" s="132" t="s">
        <v>165</v>
      </c>
      <c r="E169" s="133" t="s">
        <v>1775</v>
      </c>
      <c r="F169" s="134" t="s">
        <v>1776</v>
      </c>
      <c r="G169" s="135" t="s">
        <v>173</v>
      </c>
      <c r="H169" s="136">
        <v>5.4029999999999996</v>
      </c>
      <c r="I169" s="137"/>
      <c r="J169" s="137"/>
      <c r="K169" s="138"/>
      <c r="L169" s="25"/>
      <c r="M169" s="139" t="s">
        <v>1</v>
      </c>
      <c r="N169" s="140" t="s">
        <v>38</v>
      </c>
      <c r="O169" s="141">
        <v>0.58299999999999996</v>
      </c>
      <c r="P169" s="141">
        <f t="shared" si="9"/>
        <v>3.1499489999999994</v>
      </c>
      <c r="Q169" s="141">
        <v>2.4157199999999999</v>
      </c>
      <c r="R169" s="141">
        <f t="shared" si="10"/>
        <v>13.052135159999999</v>
      </c>
      <c r="S169" s="141">
        <v>0</v>
      </c>
      <c r="T169" s="142">
        <f t="shared" si="11"/>
        <v>0</v>
      </c>
      <c r="AR169" s="143" t="s">
        <v>169</v>
      </c>
      <c r="AT169" s="143" t="s">
        <v>165</v>
      </c>
      <c r="AU169" s="143" t="s">
        <v>84</v>
      </c>
      <c r="AY169" s="13" t="s">
        <v>162</v>
      </c>
      <c r="BE169" s="144">
        <f t="shared" si="12"/>
        <v>0</v>
      </c>
      <c r="BF169" s="144">
        <f t="shared" si="13"/>
        <v>0</v>
      </c>
      <c r="BG169" s="144">
        <f t="shared" si="14"/>
        <v>0</v>
      </c>
      <c r="BH169" s="144">
        <f t="shared" si="15"/>
        <v>0</v>
      </c>
      <c r="BI169" s="144">
        <f t="shared" si="16"/>
        <v>0</v>
      </c>
      <c r="BJ169" s="13" t="s">
        <v>84</v>
      </c>
      <c r="BK169" s="144">
        <f t="shared" si="17"/>
        <v>0</v>
      </c>
      <c r="BL169" s="13" t="s">
        <v>169</v>
      </c>
      <c r="BM169" s="143" t="s">
        <v>2404</v>
      </c>
    </row>
    <row r="170" spans="2:65" s="1" customFormat="1" ht="21.75" customHeight="1">
      <c r="B170" s="131"/>
      <c r="C170" s="132" t="s">
        <v>273</v>
      </c>
      <c r="D170" s="132" t="s">
        <v>165</v>
      </c>
      <c r="E170" s="133" t="s">
        <v>1778</v>
      </c>
      <c r="F170" s="134" t="s">
        <v>1779</v>
      </c>
      <c r="G170" s="135" t="s">
        <v>168</v>
      </c>
      <c r="H170" s="136">
        <v>20.88</v>
      </c>
      <c r="I170" s="137"/>
      <c r="J170" s="137"/>
      <c r="K170" s="138"/>
      <c r="L170" s="25"/>
      <c r="M170" s="139" t="s">
        <v>1</v>
      </c>
      <c r="N170" s="140" t="s">
        <v>38</v>
      </c>
      <c r="O170" s="141">
        <v>0.35799999999999998</v>
      </c>
      <c r="P170" s="141">
        <f t="shared" si="9"/>
        <v>7.475039999999999</v>
      </c>
      <c r="Q170" s="141">
        <v>1.6000000000000001E-3</v>
      </c>
      <c r="R170" s="141">
        <f t="shared" si="10"/>
        <v>3.3408E-2</v>
      </c>
      <c r="S170" s="141">
        <v>0</v>
      </c>
      <c r="T170" s="142">
        <f t="shared" si="11"/>
        <v>0</v>
      </c>
      <c r="AR170" s="143" t="s">
        <v>169</v>
      </c>
      <c r="AT170" s="143" t="s">
        <v>165</v>
      </c>
      <c r="AU170" s="143" t="s">
        <v>84</v>
      </c>
      <c r="AY170" s="13" t="s">
        <v>162</v>
      </c>
      <c r="BE170" s="144">
        <f t="shared" si="12"/>
        <v>0</v>
      </c>
      <c r="BF170" s="144">
        <f t="shared" si="13"/>
        <v>0</v>
      </c>
      <c r="BG170" s="144">
        <f t="shared" si="14"/>
        <v>0</v>
      </c>
      <c r="BH170" s="144">
        <f t="shared" si="15"/>
        <v>0</v>
      </c>
      <c r="BI170" s="144">
        <f t="shared" si="16"/>
        <v>0</v>
      </c>
      <c r="BJ170" s="13" t="s">
        <v>84</v>
      </c>
      <c r="BK170" s="144">
        <f t="shared" si="17"/>
        <v>0</v>
      </c>
      <c r="BL170" s="13" t="s">
        <v>169</v>
      </c>
      <c r="BM170" s="143" t="s">
        <v>2405</v>
      </c>
    </row>
    <row r="171" spans="2:65" s="1" customFormat="1" ht="21.75" customHeight="1">
      <c r="B171" s="131"/>
      <c r="C171" s="132" t="s">
        <v>277</v>
      </c>
      <c r="D171" s="132" t="s">
        <v>165</v>
      </c>
      <c r="E171" s="133" t="s">
        <v>1781</v>
      </c>
      <c r="F171" s="134" t="s">
        <v>1782</v>
      </c>
      <c r="G171" s="135" t="s">
        <v>168</v>
      </c>
      <c r="H171" s="136">
        <v>20.88</v>
      </c>
      <c r="I171" s="137"/>
      <c r="J171" s="137"/>
      <c r="K171" s="138"/>
      <c r="L171" s="25"/>
      <c r="M171" s="139" t="s">
        <v>1</v>
      </c>
      <c r="N171" s="140" t="s">
        <v>38</v>
      </c>
      <c r="O171" s="141">
        <v>0.19900000000000001</v>
      </c>
      <c r="P171" s="141">
        <f t="shared" si="9"/>
        <v>4.1551200000000001</v>
      </c>
      <c r="Q171" s="141">
        <v>0</v>
      </c>
      <c r="R171" s="141">
        <f t="shared" si="10"/>
        <v>0</v>
      </c>
      <c r="S171" s="141">
        <v>0</v>
      </c>
      <c r="T171" s="142">
        <f t="shared" si="11"/>
        <v>0</v>
      </c>
      <c r="AR171" s="143" t="s">
        <v>169</v>
      </c>
      <c r="AT171" s="143" t="s">
        <v>165</v>
      </c>
      <c r="AU171" s="143" t="s">
        <v>84</v>
      </c>
      <c r="AY171" s="13" t="s">
        <v>162</v>
      </c>
      <c r="BE171" s="144">
        <f t="shared" si="12"/>
        <v>0</v>
      </c>
      <c r="BF171" s="144">
        <f t="shared" si="13"/>
        <v>0</v>
      </c>
      <c r="BG171" s="144">
        <f t="shared" si="14"/>
        <v>0</v>
      </c>
      <c r="BH171" s="144">
        <f t="shared" si="15"/>
        <v>0</v>
      </c>
      <c r="BI171" s="144">
        <f t="shared" si="16"/>
        <v>0</v>
      </c>
      <c r="BJ171" s="13" t="s">
        <v>84</v>
      </c>
      <c r="BK171" s="144">
        <f t="shared" si="17"/>
        <v>0</v>
      </c>
      <c r="BL171" s="13" t="s">
        <v>169</v>
      </c>
      <c r="BM171" s="143" t="s">
        <v>2406</v>
      </c>
    </row>
    <row r="172" spans="2:65" s="1" customFormat="1" ht="37.9" customHeight="1">
      <c r="B172" s="131"/>
      <c r="C172" s="132" t="s">
        <v>281</v>
      </c>
      <c r="D172" s="132" t="s">
        <v>165</v>
      </c>
      <c r="E172" s="133" t="s">
        <v>1784</v>
      </c>
      <c r="F172" s="134" t="s">
        <v>1785</v>
      </c>
      <c r="G172" s="135" t="s">
        <v>300</v>
      </c>
      <c r="H172" s="136">
        <v>0.39200000000000002</v>
      </c>
      <c r="I172" s="137"/>
      <c r="J172" s="137"/>
      <c r="K172" s="138"/>
      <c r="L172" s="25"/>
      <c r="M172" s="139" t="s">
        <v>1</v>
      </c>
      <c r="N172" s="140" t="s">
        <v>38</v>
      </c>
      <c r="O172" s="141">
        <v>14.8</v>
      </c>
      <c r="P172" s="141">
        <f t="shared" si="9"/>
        <v>5.8016000000000005</v>
      </c>
      <c r="Q172" s="141">
        <v>1.002</v>
      </c>
      <c r="R172" s="141">
        <f t="shared" si="10"/>
        <v>0.39278400000000002</v>
      </c>
      <c r="S172" s="141">
        <v>0</v>
      </c>
      <c r="T172" s="142">
        <f t="shared" si="11"/>
        <v>0</v>
      </c>
      <c r="AR172" s="143" t="s">
        <v>169</v>
      </c>
      <c r="AT172" s="143" t="s">
        <v>165</v>
      </c>
      <c r="AU172" s="143" t="s">
        <v>84</v>
      </c>
      <c r="AY172" s="13" t="s">
        <v>162</v>
      </c>
      <c r="BE172" s="144">
        <f t="shared" si="12"/>
        <v>0</v>
      </c>
      <c r="BF172" s="144">
        <f t="shared" si="13"/>
        <v>0</v>
      </c>
      <c r="BG172" s="144">
        <f t="shared" si="14"/>
        <v>0</v>
      </c>
      <c r="BH172" s="144">
        <f t="shared" si="15"/>
        <v>0</v>
      </c>
      <c r="BI172" s="144">
        <f t="shared" si="16"/>
        <v>0</v>
      </c>
      <c r="BJ172" s="13" t="s">
        <v>84</v>
      </c>
      <c r="BK172" s="144">
        <f t="shared" si="17"/>
        <v>0</v>
      </c>
      <c r="BL172" s="13" t="s">
        <v>169</v>
      </c>
      <c r="BM172" s="143" t="s">
        <v>2407</v>
      </c>
    </row>
    <row r="173" spans="2:65" s="11" customFormat="1" ht="22.9" customHeight="1">
      <c r="B173" s="120"/>
      <c r="D173" s="121" t="s">
        <v>71</v>
      </c>
      <c r="E173" s="129" t="s">
        <v>169</v>
      </c>
      <c r="F173" s="129" t="s">
        <v>440</v>
      </c>
      <c r="J173" s="130"/>
      <c r="L173" s="120"/>
      <c r="M173" s="124"/>
      <c r="P173" s="125">
        <f>P174</f>
        <v>3.0296699999999999</v>
      </c>
      <c r="R173" s="125">
        <f>R174</f>
        <v>3.5735552999999998</v>
      </c>
      <c r="T173" s="126">
        <f>T174</f>
        <v>0</v>
      </c>
      <c r="AR173" s="121" t="s">
        <v>79</v>
      </c>
      <c r="AT173" s="127" t="s">
        <v>71</v>
      </c>
      <c r="AU173" s="127" t="s">
        <v>79</v>
      </c>
      <c r="AY173" s="121" t="s">
        <v>162</v>
      </c>
      <c r="BK173" s="128">
        <f>BK174</f>
        <v>0</v>
      </c>
    </row>
    <row r="174" spans="2:65" s="1" customFormat="1" ht="37.9" customHeight="1">
      <c r="B174" s="131"/>
      <c r="C174" s="132" t="s">
        <v>285</v>
      </c>
      <c r="D174" s="132" t="s">
        <v>165</v>
      </c>
      <c r="E174" s="133" t="s">
        <v>1809</v>
      </c>
      <c r="F174" s="134" t="s">
        <v>1810</v>
      </c>
      <c r="G174" s="135" t="s">
        <v>173</v>
      </c>
      <c r="H174" s="136">
        <v>1.89</v>
      </c>
      <c r="I174" s="137"/>
      <c r="J174" s="137"/>
      <c r="K174" s="138"/>
      <c r="L174" s="25"/>
      <c r="M174" s="139" t="s">
        <v>1</v>
      </c>
      <c r="N174" s="140" t="s">
        <v>38</v>
      </c>
      <c r="O174" s="141">
        <v>1.603</v>
      </c>
      <c r="P174" s="141">
        <f>O174*H174</f>
        <v>3.0296699999999999</v>
      </c>
      <c r="Q174" s="141">
        <v>1.8907700000000001</v>
      </c>
      <c r="R174" s="141">
        <f>Q174*H174</f>
        <v>3.5735552999999998</v>
      </c>
      <c r="S174" s="141">
        <v>0</v>
      </c>
      <c r="T174" s="142">
        <f>S174*H174</f>
        <v>0</v>
      </c>
      <c r="AR174" s="143" t="s">
        <v>169</v>
      </c>
      <c r="AT174" s="143" t="s">
        <v>165</v>
      </c>
      <c r="AU174" s="143" t="s">
        <v>84</v>
      </c>
      <c r="AY174" s="13" t="s">
        <v>162</v>
      </c>
      <c r="BE174" s="144">
        <f>IF(N174="základná",J174,0)</f>
        <v>0</v>
      </c>
      <c r="BF174" s="144">
        <f>IF(N174="znížená",J174,0)</f>
        <v>0</v>
      </c>
      <c r="BG174" s="144">
        <f>IF(N174="zákl. prenesená",J174,0)</f>
        <v>0</v>
      </c>
      <c r="BH174" s="144">
        <f>IF(N174="zníž. prenesená",J174,0)</f>
        <v>0</v>
      </c>
      <c r="BI174" s="144">
        <f>IF(N174="nulová",J174,0)</f>
        <v>0</v>
      </c>
      <c r="BJ174" s="13" t="s">
        <v>84</v>
      </c>
      <c r="BK174" s="144">
        <f>ROUND(I174*H174,2)</f>
        <v>0</v>
      </c>
      <c r="BL174" s="13" t="s">
        <v>169</v>
      </c>
      <c r="BM174" s="143" t="s">
        <v>2408</v>
      </c>
    </row>
    <row r="175" spans="2:65" s="11" customFormat="1" ht="22.9" customHeight="1">
      <c r="B175" s="120"/>
      <c r="D175" s="121" t="s">
        <v>71</v>
      </c>
      <c r="E175" s="129" t="s">
        <v>181</v>
      </c>
      <c r="F175" s="129" t="s">
        <v>1812</v>
      </c>
      <c r="J175" s="130"/>
      <c r="L175" s="120"/>
      <c r="M175" s="124"/>
      <c r="P175" s="125">
        <f>P176</f>
        <v>0.18125000000000002</v>
      </c>
      <c r="R175" s="125">
        <f>R176</f>
        <v>1.4674</v>
      </c>
      <c r="T175" s="126">
        <f>T176</f>
        <v>0</v>
      </c>
      <c r="AR175" s="121" t="s">
        <v>79</v>
      </c>
      <c r="AT175" s="127" t="s">
        <v>71</v>
      </c>
      <c r="AU175" s="127" t="s">
        <v>79</v>
      </c>
      <c r="AY175" s="121" t="s">
        <v>162</v>
      </c>
      <c r="BK175" s="128">
        <f>BK176</f>
        <v>0</v>
      </c>
    </row>
    <row r="176" spans="2:65" s="1" customFormat="1" ht="16.5" customHeight="1">
      <c r="B176" s="131"/>
      <c r="C176" s="132" t="s">
        <v>289</v>
      </c>
      <c r="D176" s="132" t="s">
        <v>165</v>
      </c>
      <c r="E176" s="133" t="s">
        <v>1813</v>
      </c>
      <c r="F176" s="134" t="s">
        <v>1814</v>
      </c>
      <c r="G176" s="135" t="s">
        <v>168</v>
      </c>
      <c r="H176" s="136">
        <v>7.25</v>
      </c>
      <c r="I176" s="137"/>
      <c r="J176" s="137"/>
      <c r="K176" s="138"/>
      <c r="L176" s="25"/>
      <c r="M176" s="139" t="s">
        <v>1</v>
      </c>
      <c r="N176" s="140" t="s">
        <v>38</v>
      </c>
      <c r="O176" s="141">
        <v>2.5000000000000001E-2</v>
      </c>
      <c r="P176" s="141">
        <f>O176*H176</f>
        <v>0.18125000000000002</v>
      </c>
      <c r="Q176" s="141">
        <v>0.2024</v>
      </c>
      <c r="R176" s="141">
        <f>Q176*H176</f>
        <v>1.4674</v>
      </c>
      <c r="S176" s="141">
        <v>0</v>
      </c>
      <c r="T176" s="142">
        <f>S176*H176</f>
        <v>0</v>
      </c>
      <c r="AR176" s="143" t="s">
        <v>169</v>
      </c>
      <c r="AT176" s="143" t="s">
        <v>165</v>
      </c>
      <c r="AU176" s="143" t="s">
        <v>84</v>
      </c>
      <c r="AY176" s="13" t="s">
        <v>162</v>
      </c>
      <c r="BE176" s="144">
        <f>IF(N176="základná",J176,0)</f>
        <v>0</v>
      </c>
      <c r="BF176" s="144">
        <f>IF(N176="znížená",J176,0)</f>
        <v>0</v>
      </c>
      <c r="BG176" s="144">
        <f>IF(N176="zákl. prenesená",J176,0)</f>
        <v>0</v>
      </c>
      <c r="BH176" s="144">
        <f>IF(N176="zníž. prenesená",J176,0)</f>
        <v>0</v>
      </c>
      <c r="BI176" s="144">
        <f>IF(N176="nulová",J176,0)</f>
        <v>0</v>
      </c>
      <c r="BJ176" s="13" t="s">
        <v>84</v>
      </c>
      <c r="BK176" s="144">
        <f>ROUND(I176*H176,2)</f>
        <v>0</v>
      </c>
      <c r="BL176" s="13" t="s">
        <v>169</v>
      </c>
      <c r="BM176" s="143" t="s">
        <v>2409</v>
      </c>
    </row>
    <row r="177" spans="2:65" s="11" customFormat="1" ht="22.9" customHeight="1">
      <c r="B177" s="120"/>
      <c r="D177" s="121" t="s">
        <v>71</v>
      </c>
      <c r="E177" s="129" t="s">
        <v>185</v>
      </c>
      <c r="F177" s="129" t="s">
        <v>453</v>
      </c>
      <c r="J177" s="130"/>
      <c r="L177" s="120"/>
      <c r="M177" s="124"/>
      <c r="P177" s="125">
        <f>SUM(P178:P182)</f>
        <v>15.955110120000001</v>
      </c>
      <c r="R177" s="125">
        <f>SUM(R178:R182)</f>
        <v>5.8552117600000004</v>
      </c>
      <c r="T177" s="126">
        <f>SUM(T178:T182)</f>
        <v>0</v>
      </c>
      <c r="AR177" s="121" t="s">
        <v>79</v>
      </c>
      <c r="AT177" s="127" t="s">
        <v>71</v>
      </c>
      <c r="AU177" s="127" t="s">
        <v>79</v>
      </c>
      <c r="AY177" s="121" t="s">
        <v>162</v>
      </c>
      <c r="BK177" s="128">
        <f>SUM(BK178:BK182)</f>
        <v>0</v>
      </c>
    </row>
    <row r="178" spans="2:65" s="1" customFormat="1" ht="33" customHeight="1">
      <c r="B178" s="131"/>
      <c r="C178" s="132" t="s">
        <v>293</v>
      </c>
      <c r="D178" s="132" t="s">
        <v>165</v>
      </c>
      <c r="E178" s="133" t="s">
        <v>1840</v>
      </c>
      <c r="F178" s="134" t="s">
        <v>1841</v>
      </c>
      <c r="G178" s="135" t="s">
        <v>168</v>
      </c>
      <c r="H178" s="136">
        <v>12.064</v>
      </c>
      <c r="I178" s="137"/>
      <c r="J178" s="137"/>
      <c r="K178" s="138"/>
      <c r="L178" s="25"/>
      <c r="M178" s="139" t="s">
        <v>1</v>
      </c>
      <c r="N178" s="140" t="s">
        <v>38</v>
      </c>
      <c r="O178" s="141">
        <v>0.79232999999999998</v>
      </c>
      <c r="P178" s="141">
        <f>O178*H178</f>
        <v>9.5586691199999994</v>
      </c>
      <c r="Q178" s="141">
        <v>1.1039999999999999E-2</v>
      </c>
      <c r="R178" s="141">
        <f>Q178*H178</f>
        <v>0.13318655999999998</v>
      </c>
      <c r="S178" s="141">
        <v>0</v>
      </c>
      <c r="T178" s="142">
        <f>S178*H178</f>
        <v>0</v>
      </c>
      <c r="AR178" s="143" t="s">
        <v>169</v>
      </c>
      <c r="AT178" s="143" t="s">
        <v>165</v>
      </c>
      <c r="AU178" s="143" t="s">
        <v>84</v>
      </c>
      <c r="AY178" s="13" t="s">
        <v>162</v>
      </c>
      <c r="BE178" s="144">
        <f>IF(N178="základná",J178,0)</f>
        <v>0</v>
      </c>
      <c r="BF178" s="144">
        <f>IF(N178="znížená",J178,0)</f>
        <v>0</v>
      </c>
      <c r="BG178" s="144">
        <f>IF(N178="zákl. prenesená",J178,0)</f>
        <v>0</v>
      </c>
      <c r="BH178" s="144">
        <f>IF(N178="zníž. prenesená",J178,0)</f>
        <v>0</v>
      </c>
      <c r="BI178" s="144">
        <f>IF(N178="nulová",J178,0)</f>
        <v>0</v>
      </c>
      <c r="BJ178" s="13" t="s">
        <v>84</v>
      </c>
      <c r="BK178" s="144">
        <f>ROUND(I178*H178,2)</f>
        <v>0</v>
      </c>
      <c r="BL178" s="13" t="s">
        <v>169</v>
      </c>
      <c r="BM178" s="143" t="s">
        <v>2410</v>
      </c>
    </row>
    <row r="179" spans="2:65" s="1" customFormat="1" ht="24.2" customHeight="1">
      <c r="B179" s="131"/>
      <c r="C179" s="132" t="s">
        <v>297</v>
      </c>
      <c r="D179" s="132" t="s">
        <v>165</v>
      </c>
      <c r="E179" s="133" t="s">
        <v>2411</v>
      </c>
      <c r="F179" s="134" t="s">
        <v>2412</v>
      </c>
      <c r="G179" s="135" t="s">
        <v>173</v>
      </c>
      <c r="H179" s="136">
        <v>2.2000000000000002</v>
      </c>
      <c r="I179" s="137"/>
      <c r="J179" s="137"/>
      <c r="K179" s="138"/>
      <c r="L179" s="25"/>
      <c r="M179" s="139" t="s">
        <v>1</v>
      </c>
      <c r="N179" s="140" t="s">
        <v>38</v>
      </c>
      <c r="O179" s="141">
        <v>2.5821399999999999</v>
      </c>
      <c r="P179" s="141">
        <f>O179*H179</f>
        <v>5.6807080000000001</v>
      </c>
      <c r="Q179" s="141">
        <v>2.4157199999999999</v>
      </c>
      <c r="R179" s="141">
        <f>Q179*H179</f>
        <v>5.314584</v>
      </c>
      <c r="S179" s="141">
        <v>0</v>
      </c>
      <c r="T179" s="142">
        <f>S179*H179</f>
        <v>0</v>
      </c>
      <c r="AR179" s="143" t="s">
        <v>226</v>
      </c>
      <c r="AT179" s="143" t="s">
        <v>165</v>
      </c>
      <c r="AU179" s="143" t="s">
        <v>84</v>
      </c>
      <c r="AY179" s="13" t="s">
        <v>162</v>
      </c>
      <c r="BE179" s="144">
        <f>IF(N179="základná",J179,0)</f>
        <v>0</v>
      </c>
      <c r="BF179" s="144">
        <f>IF(N179="znížená",J179,0)</f>
        <v>0</v>
      </c>
      <c r="BG179" s="144">
        <f>IF(N179="zákl. prenesená",J179,0)</f>
        <v>0</v>
      </c>
      <c r="BH179" s="144">
        <f>IF(N179="zníž. prenesená",J179,0)</f>
        <v>0</v>
      </c>
      <c r="BI179" s="144">
        <f>IF(N179="nulová",J179,0)</f>
        <v>0</v>
      </c>
      <c r="BJ179" s="13" t="s">
        <v>84</v>
      </c>
      <c r="BK179" s="144">
        <f>ROUND(I179*H179,2)</f>
        <v>0</v>
      </c>
      <c r="BL179" s="13" t="s">
        <v>226</v>
      </c>
      <c r="BM179" s="143" t="s">
        <v>2413</v>
      </c>
    </row>
    <row r="180" spans="2:65" s="1" customFormat="1" ht="21.75" customHeight="1">
      <c r="B180" s="131"/>
      <c r="C180" s="132" t="s">
        <v>302</v>
      </c>
      <c r="D180" s="132" t="s">
        <v>165</v>
      </c>
      <c r="E180" s="133" t="s">
        <v>2414</v>
      </c>
      <c r="F180" s="134" t="s">
        <v>2415</v>
      </c>
      <c r="G180" s="135" t="s">
        <v>168</v>
      </c>
      <c r="H180" s="136">
        <v>0.42</v>
      </c>
      <c r="I180" s="137"/>
      <c r="J180" s="137"/>
      <c r="K180" s="138"/>
      <c r="L180" s="25"/>
      <c r="M180" s="139" t="s">
        <v>1</v>
      </c>
      <c r="N180" s="140" t="s">
        <v>38</v>
      </c>
      <c r="O180" s="141">
        <v>0.40845999999999999</v>
      </c>
      <c r="P180" s="141">
        <f>O180*H180</f>
        <v>0.17155319999999999</v>
      </c>
      <c r="Q180" s="141">
        <v>7.8600000000000007E-3</v>
      </c>
      <c r="R180" s="141">
        <f>Q180*H180</f>
        <v>3.3012000000000002E-3</v>
      </c>
      <c r="S180" s="141">
        <v>0</v>
      </c>
      <c r="T180" s="142">
        <f>S180*H180</f>
        <v>0</v>
      </c>
      <c r="AR180" s="143" t="s">
        <v>169</v>
      </c>
      <c r="AT180" s="143" t="s">
        <v>165</v>
      </c>
      <c r="AU180" s="143" t="s">
        <v>84</v>
      </c>
      <c r="AY180" s="13" t="s">
        <v>162</v>
      </c>
      <c r="BE180" s="144">
        <f>IF(N180="základná",J180,0)</f>
        <v>0</v>
      </c>
      <c r="BF180" s="144">
        <f>IF(N180="znížená",J180,0)</f>
        <v>0</v>
      </c>
      <c r="BG180" s="144">
        <f>IF(N180="zákl. prenesená",J180,0)</f>
        <v>0</v>
      </c>
      <c r="BH180" s="144">
        <f>IF(N180="zníž. prenesená",J180,0)</f>
        <v>0</v>
      </c>
      <c r="BI180" s="144">
        <f>IF(N180="nulová",J180,0)</f>
        <v>0</v>
      </c>
      <c r="BJ180" s="13" t="s">
        <v>84</v>
      </c>
      <c r="BK180" s="144">
        <f>ROUND(I180*H180,2)</f>
        <v>0</v>
      </c>
      <c r="BL180" s="13" t="s">
        <v>169</v>
      </c>
      <c r="BM180" s="143" t="s">
        <v>2416</v>
      </c>
    </row>
    <row r="181" spans="2:65" s="1" customFormat="1" ht="21.75" customHeight="1">
      <c r="B181" s="131"/>
      <c r="C181" s="132" t="s">
        <v>306</v>
      </c>
      <c r="D181" s="132" t="s">
        <v>165</v>
      </c>
      <c r="E181" s="133" t="s">
        <v>2417</v>
      </c>
      <c r="F181" s="134" t="s">
        <v>2418</v>
      </c>
      <c r="G181" s="135" t="s">
        <v>168</v>
      </c>
      <c r="H181" s="136">
        <v>0.42</v>
      </c>
      <c r="I181" s="137"/>
      <c r="J181" s="137"/>
      <c r="K181" s="138"/>
      <c r="L181" s="25"/>
      <c r="M181" s="139" t="s">
        <v>1</v>
      </c>
      <c r="N181" s="140" t="s">
        <v>38</v>
      </c>
      <c r="O181" s="141">
        <v>0.248</v>
      </c>
      <c r="P181" s="141">
        <f>O181*H181</f>
        <v>0.10415999999999999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169</v>
      </c>
      <c r="AT181" s="143" t="s">
        <v>165</v>
      </c>
      <c r="AU181" s="143" t="s">
        <v>84</v>
      </c>
      <c r="AY181" s="13" t="s">
        <v>162</v>
      </c>
      <c r="BE181" s="144">
        <f>IF(N181="základná",J181,0)</f>
        <v>0</v>
      </c>
      <c r="BF181" s="144">
        <f>IF(N181="znížená",J181,0)</f>
        <v>0</v>
      </c>
      <c r="BG181" s="144">
        <f>IF(N181="zákl. prenesená",J181,0)</f>
        <v>0</v>
      </c>
      <c r="BH181" s="144">
        <f>IF(N181="zníž. prenesená",J181,0)</f>
        <v>0</v>
      </c>
      <c r="BI181" s="144">
        <f>IF(N181="nulová",J181,0)</f>
        <v>0</v>
      </c>
      <c r="BJ181" s="13" t="s">
        <v>84</v>
      </c>
      <c r="BK181" s="144">
        <f>ROUND(I181*H181,2)</f>
        <v>0</v>
      </c>
      <c r="BL181" s="13" t="s">
        <v>169</v>
      </c>
      <c r="BM181" s="143" t="s">
        <v>2419</v>
      </c>
    </row>
    <row r="182" spans="2:65" s="1" customFormat="1" ht="21.75" customHeight="1">
      <c r="B182" s="131"/>
      <c r="C182" s="132" t="s">
        <v>310</v>
      </c>
      <c r="D182" s="132" t="s">
        <v>165</v>
      </c>
      <c r="E182" s="133" t="s">
        <v>2420</v>
      </c>
      <c r="F182" s="134" t="s">
        <v>2421</v>
      </c>
      <c r="G182" s="135" t="s">
        <v>173</v>
      </c>
      <c r="H182" s="136">
        <v>0.22</v>
      </c>
      <c r="I182" s="137"/>
      <c r="J182" s="137"/>
      <c r="K182" s="138"/>
      <c r="L182" s="25"/>
      <c r="M182" s="139" t="s">
        <v>1</v>
      </c>
      <c r="N182" s="140" t="s">
        <v>38</v>
      </c>
      <c r="O182" s="141">
        <v>2.0000900000000001</v>
      </c>
      <c r="P182" s="141">
        <f>O182*H182</f>
        <v>0.44001980000000002</v>
      </c>
      <c r="Q182" s="141">
        <v>1.837</v>
      </c>
      <c r="R182" s="141">
        <f>Q182*H182</f>
        <v>0.40414</v>
      </c>
      <c r="S182" s="141">
        <v>0</v>
      </c>
      <c r="T182" s="142">
        <f>S182*H182</f>
        <v>0</v>
      </c>
      <c r="AR182" s="143" t="s">
        <v>169</v>
      </c>
      <c r="AT182" s="143" t="s">
        <v>165</v>
      </c>
      <c r="AU182" s="143" t="s">
        <v>84</v>
      </c>
      <c r="AY182" s="13" t="s">
        <v>162</v>
      </c>
      <c r="BE182" s="144">
        <f>IF(N182="základná",J182,0)</f>
        <v>0</v>
      </c>
      <c r="BF182" s="144">
        <f>IF(N182="znížená",J182,0)</f>
        <v>0</v>
      </c>
      <c r="BG182" s="144">
        <f>IF(N182="zákl. prenesená",J182,0)</f>
        <v>0</v>
      </c>
      <c r="BH182" s="144">
        <f>IF(N182="zníž. prenesená",J182,0)</f>
        <v>0</v>
      </c>
      <c r="BI182" s="144">
        <f>IF(N182="nulová",J182,0)</f>
        <v>0</v>
      </c>
      <c r="BJ182" s="13" t="s">
        <v>84</v>
      </c>
      <c r="BK182" s="144">
        <f>ROUND(I182*H182,2)</f>
        <v>0</v>
      </c>
      <c r="BL182" s="13" t="s">
        <v>169</v>
      </c>
      <c r="BM182" s="143" t="s">
        <v>2422</v>
      </c>
    </row>
    <row r="183" spans="2:65" s="11" customFormat="1" ht="22.9" customHeight="1">
      <c r="B183" s="120"/>
      <c r="D183" s="121" t="s">
        <v>71</v>
      </c>
      <c r="E183" s="129" t="s">
        <v>163</v>
      </c>
      <c r="F183" s="129" t="s">
        <v>164</v>
      </c>
      <c r="J183" s="130"/>
      <c r="L183" s="120"/>
      <c r="M183" s="124"/>
      <c r="P183" s="125">
        <f>SUM(P184:P187)</f>
        <v>10.551872400000001</v>
      </c>
      <c r="R183" s="125">
        <f>SUM(R184:R187)</f>
        <v>2.5714569999999997</v>
      </c>
      <c r="T183" s="126">
        <f>SUM(T184:T187)</f>
        <v>0</v>
      </c>
      <c r="AR183" s="121" t="s">
        <v>79</v>
      </c>
      <c r="AT183" s="127" t="s">
        <v>71</v>
      </c>
      <c r="AU183" s="127" t="s">
        <v>79</v>
      </c>
      <c r="AY183" s="121" t="s">
        <v>162</v>
      </c>
      <c r="BK183" s="128">
        <f>SUM(BK184:BK187)</f>
        <v>0</v>
      </c>
    </row>
    <row r="184" spans="2:65" s="1" customFormat="1" ht="37.9" customHeight="1">
      <c r="B184" s="131"/>
      <c r="C184" s="132" t="s">
        <v>314</v>
      </c>
      <c r="D184" s="132" t="s">
        <v>165</v>
      </c>
      <c r="E184" s="133" t="s">
        <v>1860</v>
      </c>
      <c r="F184" s="134" t="s">
        <v>1861</v>
      </c>
      <c r="G184" s="135" t="s">
        <v>212</v>
      </c>
      <c r="H184" s="136">
        <v>20.88</v>
      </c>
      <c r="I184" s="137"/>
      <c r="J184" s="137"/>
      <c r="K184" s="138"/>
      <c r="L184" s="25"/>
      <c r="M184" s="139" t="s">
        <v>1</v>
      </c>
      <c r="N184" s="140" t="s">
        <v>38</v>
      </c>
      <c r="O184" s="141">
        <v>0.13200000000000001</v>
      </c>
      <c r="P184" s="141">
        <f>O184*H184</f>
        <v>2.7561599999999999</v>
      </c>
      <c r="Q184" s="141">
        <v>9.8530000000000006E-2</v>
      </c>
      <c r="R184" s="141">
        <f>Q184*H184</f>
        <v>2.0573063999999999</v>
      </c>
      <c r="S184" s="141">
        <v>0</v>
      </c>
      <c r="T184" s="142">
        <f>S184*H184</f>
        <v>0</v>
      </c>
      <c r="AR184" s="143" t="s">
        <v>169</v>
      </c>
      <c r="AT184" s="143" t="s">
        <v>165</v>
      </c>
      <c r="AU184" s="143" t="s">
        <v>84</v>
      </c>
      <c r="AY184" s="13" t="s">
        <v>162</v>
      </c>
      <c r="BE184" s="144">
        <f>IF(N184="základná",J184,0)</f>
        <v>0</v>
      </c>
      <c r="BF184" s="144">
        <f>IF(N184="znížená",J184,0)</f>
        <v>0</v>
      </c>
      <c r="BG184" s="144">
        <f>IF(N184="zákl. prenesená",J184,0)</f>
        <v>0</v>
      </c>
      <c r="BH184" s="144">
        <f>IF(N184="zníž. prenesená",J184,0)</f>
        <v>0</v>
      </c>
      <c r="BI184" s="144">
        <f>IF(N184="nulová",J184,0)</f>
        <v>0</v>
      </c>
      <c r="BJ184" s="13" t="s">
        <v>84</v>
      </c>
      <c r="BK184" s="144">
        <f>ROUND(I184*H184,2)</f>
        <v>0</v>
      </c>
      <c r="BL184" s="13" t="s">
        <v>169</v>
      </c>
      <c r="BM184" s="143" t="s">
        <v>2423</v>
      </c>
    </row>
    <row r="185" spans="2:65" s="1" customFormat="1" ht="21.75" customHeight="1">
      <c r="B185" s="131"/>
      <c r="C185" s="149" t="s">
        <v>318</v>
      </c>
      <c r="D185" s="149" t="s">
        <v>492</v>
      </c>
      <c r="E185" s="150" t="s">
        <v>1863</v>
      </c>
      <c r="F185" s="151" t="s">
        <v>1864</v>
      </c>
      <c r="G185" s="152" t="s">
        <v>196</v>
      </c>
      <c r="H185" s="153">
        <v>21.088999999999999</v>
      </c>
      <c r="I185" s="154"/>
      <c r="J185" s="154"/>
      <c r="K185" s="155"/>
      <c r="L185" s="156"/>
      <c r="M185" s="157" t="s">
        <v>1</v>
      </c>
      <c r="N185" s="158" t="s">
        <v>38</v>
      </c>
      <c r="O185" s="141">
        <v>0</v>
      </c>
      <c r="P185" s="141">
        <f>O185*H185</f>
        <v>0</v>
      </c>
      <c r="Q185" s="141">
        <v>2.3E-2</v>
      </c>
      <c r="R185" s="141">
        <f>Q185*H185</f>
        <v>0.48504699999999995</v>
      </c>
      <c r="S185" s="141">
        <v>0</v>
      </c>
      <c r="T185" s="142">
        <f>S185*H185</f>
        <v>0</v>
      </c>
      <c r="AR185" s="143" t="s">
        <v>193</v>
      </c>
      <c r="AT185" s="143" t="s">
        <v>492</v>
      </c>
      <c r="AU185" s="143" t="s">
        <v>84</v>
      </c>
      <c r="AY185" s="13" t="s">
        <v>162</v>
      </c>
      <c r="BE185" s="144">
        <f>IF(N185="základná",J185,0)</f>
        <v>0</v>
      </c>
      <c r="BF185" s="144">
        <f>IF(N185="znížená",J185,0)</f>
        <v>0</v>
      </c>
      <c r="BG185" s="144">
        <f>IF(N185="zákl. prenesená",J185,0)</f>
        <v>0</v>
      </c>
      <c r="BH185" s="144">
        <f>IF(N185="zníž. prenesená",J185,0)</f>
        <v>0</v>
      </c>
      <c r="BI185" s="144">
        <f>IF(N185="nulová",J185,0)</f>
        <v>0</v>
      </c>
      <c r="BJ185" s="13" t="s">
        <v>84</v>
      </c>
      <c r="BK185" s="144">
        <f>ROUND(I185*H185,2)</f>
        <v>0</v>
      </c>
      <c r="BL185" s="13" t="s">
        <v>169</v>
      </c>
      <c r="BM185" s="143" t="s">
        <v>2424</v>
      </c>
    </row>
    <row r="186" spans="2:65" s="1" customFormat="1" ht="24.2" customHeight="1">
      <c r="B186" s="131"/>
      <c r="C186" s="132" t="s">
        <v>326</v>
      </c>
      <c r="D186" s="132" t="s">
        <v>165</v>
      </c>
      <c r="E186" s="133" t="s">
        <v>1866</v>
      </c>
      <c r="F186" s="134" t="s">
        <v>1867</v>
      </c>
      <c r="G186" s="135" t="s">
        <v>168</v>
      </c>
      <c r="H186" s="136">
        <v>18.420000000000002</v>
      </c>
      <c r="I186" s="137"/>
      <c r="J186" s="137"/>
      <c r="K186" s="138"/>
      <c r="L186" s="25"/>
      <c r="M186" s="139" t="s">
        <v>1</v>
      </c>
      <c r="N186" s="140" t="s">
        <v>38</v>
      </c>
      <c r="O186" s="141">
        <v>9.9210000000000007E-2</v>
      </c>
      <c r="P186" s="141">
        <f>O186*H186</f>
        <v>1.8274482000000003</v>
      </c>
      <c r="Q186" s="141">
        <v>1.5299999999999999E-3</v>
      </c>
      <c r="R186" s="141">
        <f>Q186*H186</f>
        <v>2.8182600000000002E-2</v>
      </c>
      <c r="S186" s="141">
        <v>0</v>
      </c>
      <c r="T186" s="142">
        <f>S186*H186</f>
        <v>0</v>
      </c>
      <c r="AR186" s="143" t="s">
        <v>169</v>
      </c>
      <c r="AT186" s="143" t="s">
        <v>165</v>
      </c>
      <c r="AU186" s="143" t="s">
        <v>84</v>
      </c>
      <c r="AY186" s="13" t="s">
        <v>162</v>
      </c>
      <c r="BE186" s="144">
        <f>IF(N186="základná",J186,0)</f>
        <v>0</v>
      </c>
      <c r="BF186" s="144">
        <f>IF(N186="znížená",J186,0)</f>
        <v>0</v>
      </c>
      <c r="BG186" s="144">
        <f>IF(N186="zákl. prenesená",J186,0)</f>
        <v>0</v>
      </c>
      <c r="BH186" s="144">
        <f>IF(N186="zníž. prenesená",J186,0)</f>
        <v>0</v>
      </c>
      <c r="BI186" s="144">
        <f>IF(N186="nulová",J186,0)</f>
        <v>0</v>
      </c>
      <c r="BJ186" s="13" t="s">
        <v>84</v>
      </c>
      <c r="BK186" s="144">
        <f>ROUND(I186*H186,2)</f>
        <v>0</v>
      </c>
      <c r="BL186" s="13" t="s">
        <v>169</v>
      </c>
      <c r="BM186" s="143" t="s">
        <v>2425</v>
      </c>
    </row>
    <row r="187" spans="2:65" s="1" customFormat="1" ht="16.5" customHeight="1">
      <c r="B187" s="131"/>
      <c r="C187" s="132" t="s">
        <v>332</v>
      </c>
      <c r="D187" s="132" t="s">
        <v>165</v>
      </c>
      <c r="E187" s="133" t="s">
        <v>569</v>
      </c>
      <c r="F187" s="134" t="s">
        <v>570</v>
      </c>
      <c r="G187" s="135" t="s">
        <v>168</v>
      </c>
      <c r="H187" s="136">
        <v>18.420000000000002</v>
      </c>
      <c r="I187" s="137"/>
      <c r="J187" s="137"/>
      <c r="K187" s="138"/>
      <c r="L187" s="25"/>
      <c r="M187" s="139" t="s">
        <v>1</v>
      </c>
      <c r="N187" s="140" t="s">
        <v>38</v>
      </c>
      <c r="O187" s="141">
        <v>0.32401000000000002</v>
      </c>
      <c r="P187" s="141">
        <f>O187*H187</f>
        <v>5.968264200000001</v>
      </c>
      <c r="Q187" s="141">
        <v>5.0000000000000002E-5</v>
      </c>
      <c r="R187" s="141">
        <f>Q187*H187</f>
        <v>9.2100000000000016E-4</v>
      </c>
      <c r="S187" s="141">
        <v>0</v>
      </c>
      <c r="T187" s="142">
        <f>S187*H187</f>
        <v>0</v>
      </c>
      <c r="AR187" s="143" t="s">
        <v>169</v>
      </c>
      <c r="AT187" s="143" t="s">
        <v>165</v>
      </c>
      <c r="AU187" s="143" t="s">
        <v>84</v>
      </c>
      <c r="AY187" s="13" t="s">
        <v>162</v>
      </c>
      <c r="BE187" s="144">
        <f>IF(N187="základná",J187,0)</f>
        <v>0</v>
      </c>
      <c r="BF187" s="144">
        <f>IF(N187="znížená",J187,0)</f>
        <v>0</v>
      </c>
      <c r="BG187" s="144">
        <f>IF(N187="zákl. prenesená",J187,0)</f>
        <v>0</v>
      </c>
      <c r="BH187" s="144">
        <f>IF(N187="zníž. prenesená",J187,0)</f>
        <v>0</v>
      </c>
      <c r="BI187" s="144">
        <f>IF(N187="nulová",J187,0)</f>
        <v>0</v>
      </c>
      <c r="BJ187" s="13" t="s">
        <v>84</v>
      </c>
      <c r="BK187" s="144">
        <f>ROUND(I187*H187,2)</f>
        <v>0</v>
      </c>
      <c r="BL187" s="13" t="s">
        <v>169</v>
      </c>
      <c r="BM187" s="143" t="s">
        <v>2426</v>
      </c>
    </row>
    <row r="188" spans="2:65" s="11" customFormat="1" ht="22.9" customHeight="1">
      <c r="B188" s="120"/>
      <c r="D188" s="121" t="s">
        <v>71</v>
      </c>
      <c r="E188" s="129" t="s">
        <v>572</v>
      </c>
      <c r="F188" s="129" t="s">
        <v>573</v>
      </c>
      <c r="J188" s="130"/>
      <c r="L188" s="120"/>
      <c r="M188" s="124"/>
      <c r="P188" s="125">
        <f>P189</f>
        <v>48.785646</v>
      </c>
      <c r="R188" s="125">
        <f>R189</f>
        <v>0</v>
      </c>
      <c r="T188" s="126">
        <f>T189</f>
        <v>0</v>
      </c>
      <c r="AR188" s="121" t="s">
        <v>79</v>
      </c>
      <c r="AT188" s="127" t="s">
        <v>71</v>
      </c>
      <c r="AU188" s="127" t="s">
        <v>79</v>
      </c>
      <c r="AY188" s="121" t="s">
        <v>162</v>
      </c>
      <c r="BK188" s="128">
        <f>BK189</f>
        <v>0</v>
      </c>
    </row>
    <row r="189" spans="2:65" s="1" customFormat="1" ht="24.2" customHeight="1">
      <c r="B189" s="131"/>
      <c r="C189" s="132" t="s">
        <v>336</v>
      </c>
      <c r="D189" s="132" t="s">
        <v>165</v>
      </c>
      <c r="E189" s="133" t="s">
        <v>1875</v>
      </c>
      <c r="F189" s="134" t="s">
        <v>1876</v>
      </c>
      <c r="G189" s="135" t="s">
        <v>300</v>
      </c>
      <c r="H189" s="136">
        <v>54.326999999999998</v>
      </c>
      <c r="I189" s="137"/>
      <c r="J189" s="137"/>
      <c r="K189" s="138"/>
      <c r="L189" s="25"/>
      <c r="M189" s="139" t="s">
        <v>1</v>
      </c>
      <c r="N189" s="140" t="s">
        <v>38</v>
      </c>
      <c r="O189" s="141">
        <v>0.89800000000000002</v>
      </c>
      <c r="P189" s="141">
        <f>O189*H189</f>
        <v>48.785646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169</v>
      </c>
      <c r="AT189" s="143" t="s">
        <v>165</v>
      </c>
      <c r="AU189" s="143" t="s">
        <v>84</v>
      </c>
      <c r="AY189" s="13" t="s">
        <v>162</v>
      </c>
      <c r="BE189" s="144">
        <f>IF(N189="základná",J189,0)</f>
        <v>0</v>
      </c>
      <c r="BF189" s="144">
        <f>IF(N189="znížená",J189,0)</f>
        <v>0</v>
      </c>
      <c r="BG189" s="144">
        <f>IF(N189="zákl. prenesená",J189,0)</f>
        <v>0</v>
      </c>
      <c r="BH189" s="144">
        <f>IF(N189="zníž. prenesená",J189,0)</f>
        <v>0</v>
      </c>
      <c r="BI189" s="144">
        <f>IF(N189="nulová",J189,0)</f>
        <v>0</v>
      </c>
      <c r="BJ189" s="13" t="s">
        <v>84</v>
      </c>
      <c r="BK189" s="144">
        <f>ROUND(I189*H189,2)</f>
        <v>0</v>
      </c>
      <c r="BL189" s="13" t="s">
        <v>169</v>
      </c>
      <c r="BM189" s="143" t="s">
        <v>2427</v>
      </c>
    </row>
    <row r="190" spans="2:65" s="11" customFormat="1" ht="25.9" customHeight="1">
      <c r="B190" s="120"/>
      <c r="D190" s="121" t="s">
        <v>71</v>
      </c>
      <c r="E190" s="122" t="s">
        <v>322</v>
      </c>
      <c r="F190" s="122" t="s">
        <v>323</v>
      </c>
      <c r="J190" s="123"/>
      <c r="L190" s="120"/>
      <c r="M190" s="124"/>
      <c r="P190" s="125">
        <f>P191+P209+P224+P233+P245+P248</f>
        <v>162.159772</v>
      </c>
      <c r="R190" s="125">
        <f>R191+R209+R224+R233+R245+R248</f>
        <v>1.5472227000000003</v>
      </c>
      <c r="T190" s="126">
        <f>T191+T209+T224+T233+T245+T248</f>
        <v>0</v>
      </c>
      <c r="AR190" s="121" t="s">
        <v>84</v>
      </c>
      <c r="AT190" s="127" t="s">
        <v>71</v>
      </c>
      <c r="AU190" s="127" t="s">
        <v>72</v>
      </c>
      <c r="AY190" s="121" t="s">
        <v>162</v>
      </c>
      <c r="BK190" s="128">
        <f>BK191+BK209+BK224+BK233+BK245+BK248</f>
        <v>0</v>
      </c>
    </row>
    <row r="191" spans="2:65" s="11" customFormat="1" ht="22.9" customHeight="1">
      <c r="B191" s="120"/>
      <c r="D191" s="121" t="s">
        <v>71</v>
      </c>
      <c r="E191" s="129" t="s">
        <v>1878</v>
      </c>
      <c r="F191" s="129" t="s">
        <v>1879</v>
      </c>
      <c r="J191" s="130"/>
      <c r="L191" s="120"/>
      <c r="M191" s="124"/>
      <c r="P191" s="125">
        <f>SUM(P192:P204)</f>
        <v>19.377645659999999</v>
      </c>
      <c r="R191" s="125">
        <f>SUM(R192:R204)</f>
        <v>4.2167160000000002E-2</v>
      </c>
      <c r="T191" s="126">
        <f>SUM(T192:T204)</f>
        <v>0</v>
      </c>
      <c r="AR191" s="121" t="s">
        <v>84</v>
      </c>
      <c r="AT191" s="127" t="s">
        <v>71</v>
      </c>
      <c r="AU191" s="127" t="s">
        <v>79</v>
      </c>
      <c r="AY191" s="121" t="s">
        <v>162</v>
      </c>
      <c r="BK191" s="128">
        <f>SUM(BK192:BK204)</f>
        <v>0</v>
      </c>
    </row>
    <row r="192" spans="2:65" s="1" customFormat="1" ht="24.2" customHeight="1">
      <c r="B192" s="131"/>
      <c r="C192" s="132" t="s">
        <v>342</v>
      </c>
      <c r="D192" s="132" t="s">
        <v>165</v>
      </c>
      <c r="E192" s="133" t="s">
        <v>1880</v>
      </c>
      <c r="F192" s="134" t="s">
        <v>1881</v>
      </c>
      <c r="G192" s="135" t="s">
        <v>168</v>
      </c>
      <c r="H192" s="136">
        <v>9.36</v>
      </c>
      <c r="I192" s="137"/>
      <c r="J192" s="137"/>
      <c r="K192" s="138"/>
      <c r="L192" s="25"/>
      <c r="M192" s="139" t="s">
        <v>1</v>
      </c>
      <c r="N192" s="140" t="s">
        <v>38</v>
      </c>
      <c r="O192" s="141">
        <v>0.16500000000000001</v>
      </c>
      <c r="P192" s="141">
        <f t="shared" ref="P192:P204" si="18">O192*H192</f>
        <v>1.5444</v>
      </c>
      <c r="Q192" s="141">
        <v>8.0000000000000007E-5</v>
      </c>
      <c r="R192" s="141">
        <f t="shared" ref="R192:R204" si="19">Q192*H192</f>
        <v>7.4879999999999999E-4</v>
      </c>
      <c r="S192" s="141">
        <v>0</v>
      </c>
      <c r="T192" s="142">
        <f t="shared" ref="T192:T204" si="20">S192*H192</f>
        <v>0</v>
      </c>
      <c r="AR192" s="143" t="s">
        <v>226</v>
      </c>
      <c r="AT192" s="143" t="s">
        <v>165</v>
      </c>
      <c r="AU192" s="143" t="s">
        <v>84</v>
      </c>
      <c r="AY192" s="13" t="s">
        <v>162</v>
      </c>
      <c r="BE192" s="144">
        <f t="shared" ref="BE192:BE204" si="21">IF(N192="základná",J192,0)</f>
        <v>0</v>
      </c>
      <c r="BF192" s="144">
        <f t="shared" ref="BF192:BF204" si="22">IF(N192="znížená",J192,0)</f>
        <v>0</v>
      </c>
      <c r="BG192" s="144">
        <f t="shared" ref="BG192:BG204" si="23">IF(N192="zákl. prenesená",J192,0)</f>
        <v>0</v>
      </c>
      <c r="BH192" s="144">
        <f t="shared" ref="BH192:BH204" si="24">IF(N192="zníž. prenesená",J192,0)</f>
        <v>0</v>
      </c>
      <c r="BI192" s="144">
        <f t="shared" ref="BI192:BI204" si="25">IF(N192="nulová",J192,0)</f>
        <v>0</v>
      </c>
      <c r="BJ192" s="13" t="s">
        <v>84</v>
      </c>
      <c r="BK192" s="144">
        <f t="shared" ref="BK192:BK204" si="26">ROUND(I192*H192,2)</f>
        <v>0</v>
      </c>
      <c r="BL192" s="13" t="s">
        <v>226</v>
      </c>
      <c r="BM192" s="143" t="s">
        <v>2428</v>
      </c>
    </row>
    <row r="193" spans="2:65" s="1" customFormat="1" ht="37.9" customHeight="1">
      <c r="B193" s="131"/>
      <c r="C193" s="149" t="s">
        <v>348</v>
      </c>
      <c r="D193" s="149" t="s">
        <v>492</v>
      </c>
      <c r="E193" s="150" t="s">
        <v>1883</v>
      </c>
      <c r="F193" s="151" t="s">
        <v>1884</v>
      </c>
      <c r="G193" s="152" t="s">
        <v>168</v>
      </c>
      <c r="H193" s="153">
        <v>10.763999999999999</v>
      </c>
      <c r="I193" s="154"/>
      <c r="J193" s="154"/>
      <c r="K193" s="155"/>
      <c r="L193" s="156"/>
      <c r="M193" s="157" t="s">
        <v>1</v>
      </c>
      <c r="N193" s="158" t="s">
        <v>38</v>
      </c>
      <c r="O193" s="141">
        <v>0</v>
      </c>
      <c r="P193" s="141">
        <f t="shared" si="18"/>
        <v>0</v>
      </c>
      <c r="Q193" s="141">
        <v>2E-3</v>
      </c>
      <c r="R193" s="141">
        <f t="shared" si="19"/>
        <v>2.1527999999999999E-2</v>
      </c>
      <c r="S193" s="141">
        <v>0</v>
      </c>
      <c r="T193" s="142">
        <f t="shared" si="20"/>
        <v>0</v>
      </c>
      <c r="AR193" s="143" t="s">
        <v>289</v>
      </c>
      <c r="AT193" s="143" t="s">
        <v>492</v>
      </c>
      <c r="AU193" s="143" t="s">
        <v>84</v>
      </c>
      <c r="AY193" s="13" t="s">
        <v>162</v>
      </c>
      <c r="BE193" s="144">
        <f t="shared" si="21"/>
        <v>0</v>
      </c>
      <c r="BF193" s="144">
        <f t="shared" si="22"/>
        <v>0</v>
      </c>
      <c r="BG193" s="144">
        <f t="shared" si="23"/>
        <v>0</v>
      </c>
      <c r="BH193" s="144">
        <f t="shared" si="24"/>
        <v>0</v>
      </c>
      <c r="BI193" s="144">
        <f t="shared" si="25"/>
        <v>0</v>
      </c>
      <c r="BJ193" s="13" t="s">
        <v>84</v>
      </c>
      <c r="BK193" s="144">
        <f t="shared" si="26"/>
        <v>0</v>
      </c>
      <c r="BL193" s="13" t="s">
        <v>226</v>
      </c>
      <c r="BM193" s="143" t="s">
        <v>2429</v>
      </c>
    </row>
    <row r="194" spans="2:65" s="1" customFormat="1" ht="37.9" customHeight="1">
      <c r="B194" s="131"/>
      <c r="C194" s="132" t="s">
        <v>354</v>
      </c>
      <c r="D194" s="132" t="s">
        <v>165</v>
      </c>
      <c r="E194" s="133" t="s">
        <v>1886</v>
      </c>
      <c r="F194" s="134" t="s">
        <v>1887</v>
      </c>
      <c r="G194" s="135" t="s">
        <v>168</v>
      </c>
      <c r="H194" s="136">
        <v>19.597999999999999</v>
      </c>
      <c r="I194" s="137"/>
      <c r="J194" s="137"/>
      <c r="K194" s="138"/>
      <c r="L194" s="25"/>
      <c r="M194" s="139" t="s">
        <v>1</v>
      </c>
      <c r="N194" s="140" t="s">
        <v>38</v>
      </c>
      <c r="O194" s="141">
        <v>0.27315</v>
      </c>
      <c r="P194" s="141">
        <f t="shared" si="18"/>
        <v>5.3531936999999994</v>
      </c>
      <c r="Q194" s="141">
        <v>0</v>
      </c>
      <c r="R194" s="141">
        <f t="shared" si="19"/>
        <v>0</v>
      </c>
      <c r="S194" s="141">
        <v>0</v>
      </c>
      <c r="T194" s="142">
        <f t="shared" si="20"/>
        <v>0</v>
      </c>
      <c r="AR194" s="143" t="s">
        <v>226</v>
      </c>
      <c r="AT194" s="143" t="s">
        <v>165</v>
      </c>
      <c r="AU194" s="143" t="s">
        <v>84</v>
      </c>
      <c r="AY194" s="13" t="s">
        <v>162</v>
      </c>
      <c r="BE194" s="144">
        <f t="shared" si="21"/>
        <v>0</v>
      </c>
      <c r="BF194" s="144">
        <f t="shared" si="22"/>
        <v>0</v>
      </c>
      <c r="BG194" s="144">
        <f t="shared" si="23"/>
        <v>0</v>
      </c>
      <c r="BH194" s="144">
        <f t="shared" si="24"/>
        <v>0</v>
      </c>
      <c r="BI194" s="144">
        <f t="shared" si="25"/>
        <v>0</v>
      </c>
      <c r="BJ194" s="13" t="s">
        <v>84</v>
      </c>
      <c r="BK194" s="144">
        <f t="shared" si="26"/>
        <v>0</v>
      </c>
      <c r="BL194" s="13" t="s">
        <v>226</v>
      </c>
      <c r="BM194" s="143" t="s">
        <v>2430</v>
      </c>
    </row>
    <row r="195" spans="2:65" s="1" customFormat="1" ht="16.5" customHeight="1">
      <c r="B195" s="131"/>
      <c r="C195" s="149" t="s">
        <v>358</v>
      </c>
      <c r="D195" s="149" t="s">
        <v>492</v>
      </c>
      <c r="E195" s="150" t="s">
        <v>1889</v>
      </c>
      <c r="F195" s="151" t="s">
        <v>1890</v>
      </c>
      <c r="G195" s="152" t="s">
        <v>168</v>
      </c>
      <c r="H195" s="153">
        <v>22.538</v>
      </c>
      <c r="I195" s="154"/>
      <c r="J195" s="154"/>
      <c r="K195" s="155"/>
      <c r="L195" s="156"/>
      <c r="M195" s="157" t="s">
        <v>1</v>
      </c>
      <c r="N195" s="158" t="s">
        <v>38</v>
      </c>
      <c r="O195" s="141">
        <v>0</v>
      </c>
      <c r="P195" s="141">
        <f t="shared" si="18"/>
        <v>0</v>
      </c>
      <c r="Q195" s="141">
        <v>1.8000000000000001E-4</v>
      </c>
      <c r="R195" s="141">
        <f t="shared" si="19"/>
        <v>4.0568399999999999E-3</v>
      </c>
      <c r="S195" s="141">
        <v>0</v>
      </c>
      <c r="T195" s="142">
        <f t="shared" si="20"/>
        <v>0</v>
      </c>
      <c r="AR195" s="143" t="s">
        <v>289</v>
      </c>
      <c r="AT195" s="143" t="s">
        <v>492</v>
      </c>
      <c r="AU195" s="143" t="s">
        <v>84</v>
      </c>
      <c r="AY195" s="13" t="s">
        <v>162</v>
      </c>
      <c r="BE195" s="144">
        <f t="shared" si="21"/>
        <v>0</v>
      </c>
      <c r="BF195" s="144">
        <f t="shared" si="22"/>
        <v>0</v>
      </c>
      <c r="BG195" s="144">
        <f t="shared" si="23"/>
        <v>0</v>
      </c>
      <c r="BH195" s="144">
        <f t="shared" si="24"/>
        <v>0</v>
      </c>
      <c r="BI195" s="144">
        <f t="shared" si="25"/>
        <v>0</v>
      </c>
      <c r="BJ195" s="13" t="s">
        <v>84</v>
      </c>
      <c r="BK195" s="144">
        <f t="shared" si="26"/>
        <v>0</v>
      </c>
      <c r="BL195" s="13" t="s">
        <v>226</v>
      </c>
      <c r="BM195" s="143" t="s">
        <v>2431</v>
      </c>
    </row>
    <row r="196" spans="2:65" s="1" customFormat="1" ht="33" customHeight="1">
      <c r="B196" s="131"/>
      <c r="C196" s="132" t="s">
        <v>364</v>
      </c>
      <c r="D196" s="132" t="s">
        <v>165</v>
      </c>
      <c r="E196" s="133" t="s">
        <v>1892</v>
      </c>
      <c r="F196" s="134" t="s">
        <v>1893</v>
      </c>
      <c r="G196" s="135" t="s">
        <v>168</v>
      </c>
      <c r="H196" s="136">
        <v>5.52</v>
      </c>
      <c r="I196" s="137"/>
      <c r="J196" s="137"/>
      <c r="K196" s="138"/>
      <c r="L196" s="25"/>
      <c r="M196" s="139" t="s">
        <v>1</v>
      </c>
      <c r="N196" s="140" t="s">
        <v>38</v>
      </c>
      <c r="O196" s="141">
        <v>0.33800000000000002</v>
      </c>
      <c r="P196" s="141">
        <f t="shared" si="18"/>
        <v>1.8657600000000001</v>
      </c>
      <c r="Q196" s="141">
        <v>0</v>
      </c>
      <c r="R196" s="141">
        <f t="shared" si="19"/>
        <v>0</v>
      </c>
      <c r="S196" s="141">
        <v>0</v>
      </c>
      <c r="T196" s="142">
        <f t="shared" si="20"/>
        <v>0</v>
      </c>
      <c r="AR196" s="143" t="s">
        <v>226</v>
      </c>
      <c r="AT196" s="143" t="s">
        <v>165</v>
      </c>
      <c r="AU196" s="143" t="s">
        <v>84</v>
      </c>
      <c r="AY196" s="13" t="s">
        <v>162</v>
      </c>
      <c r="BE196" s="144">
        <f t="shared" si="21"/>
        <v>0</v>
      </c>
      <c r="BF196" s="144">
        <f t="shared" si="22"/>
        <v>0</v>
      </c>
      <c r="BG196" s="144">
        <f t="shared" si="23"/>
        <v>0</v>
      </c>
      <c r="BH196" s="144">
        <f t="shared" si="24"/>
        <v>0</v>
      </c>
      <c r="BI196" s="144">
        <f t="shared" si="25"/>
        <v>0</v>
      </c>
      <c r="BJ196" s="13" t="s">
        <v>84</v>
      </c>
      <c r="BK196" s="144">
        <f t="shared" si="26"/>
        <v>0</v>
      </c>
      <c r="BL196" s="13" t="s">
        <v>226</v>
      </c>
      <c r="BM196" s="143" t="s">
        <v>2432</v>
      </c>
    </row>
    <row r="197" spans="2:65" s="1" customFormat="1" ht="16.5" customHeight="1">
      <c r="B197" s="131"/>
      <c r="C197" s="149" t="s">
        <v>368</v>
      </c>
      <c r="D197" s="149" t="s">
        <v>492</v>
      </c>
      <c r="E197" s="150" t="s">
        <v>1889</v>
      </c>
      <c r="F197" s="151" t="s">
        <v>1890</v>
      </c>
      <c r="G197" s="152" t="s">
        <v>168</v>
      </c>
      <c r="H197" s="153">
        <v>6.6239999999999997</v>
      </c>
      <c r="I197" s="154"/>
      <c r="J197" s="154"/>
      <c r="K197" s="155"/>
      <c r="L197" s="156"/>
      <c r="M197" s="157" t="s">
        <v>1</v>
      </c>
      <c r="N197" s="158" t="s">
        <v>38</v>
      </c>
      <c r="O197" s="141">
        <v>0</v>
      </c>
      <c r="P197" s="141">
        <f t="shared" si="18"/>
        <v>0</v>
      </c>
      <c r="Q197" s="141">
        <v>1.8000000000000001E-4</v>
      </c>
      <c r="R197" s="141">
        <f t="shared" si="19"/>
        <v>1.19232E-3</v>
      </c>
      <c r="S197" s="141">
        <v>0</v>
      </c>
      <c r="T197" s="142">
        <f t="shared" si="20"/>
        <v>0</v>
      </c>
      <c r="AR197" s="143" t="s">
        <v>289</v>
      </c>
      <c r="AT197" s="143" t="s">
        <v>492</v>
      </c>
      <c r="AU197" s="143" t="s">
        <v>84</v>
      </c>
      <c r="AY197" s="13" t="s">
        <v>162</v>
      </c>
      <c r="BE197" s="144">
        <f t="shared" si="21"/>
        <v>0</v>
      </c>
      <c r="BF197" s="144">
        <f t="shared" si="22"/>
        <v>0</v>
      </c>
      <c r="BG197" s="144">
        <f t="shared" si="23"/>
        <v>0</v>
      </c>
      <c r="BH197" s="144">
        <f t="shared" si="24"/>
        <v>0</v>
      </c>
      <c r="BI197" s="144">
        <f t="shared" si="25"/>
        <v>0</v>
      </c>
      <c r="BJ197" s="13" t="s">
        <v>84</v>
      </c>
      <c r="BK197" s="144">
        <f t="shared" si="26"/>
        <v>0</v>
      </c>
      <c r="BL197" s="13" t="s">
        <v>226</v>
      </c>
      <c r="BM197" s="143" t="s">
        <v>2433</v>
      </c>
    </row>
    <row r="198" spans="2:65" s="1" customFormat="1" ht="37.9" customHeight="1">
      <c r="B198" s="131"/>
      <c r="C198" s="132" t="s">
        <v>374</v>
      </c>
      <c r="D198" s="132" t="s">
        <v>165</v>
      </c>
      <c r="E198" s="133" t="s">
        <v>1896</v>
      </c>
      <c r="F198" s="134" t="s">
        <v>1897</v>
      </c>
      <c r="G198" s="135" t="s">
        <v>168</v>
      </c>
      <c r="H198" s="136">
        <v>19.597999999999999</v>
      </c>
      <c r="I198" s="137"/>
      <c r="J198" s="137"/>
      <c r="K198" s="138"/>
      <c r="L198" s="25"/>
      <c r="M198" s="139" t="s">
        <v>1</v>
      </c>
      <c r="N198" s="140" t="s">
        <v>38</v>
      </c>
      <c r="O198" s="141">
        <v>9.0020000000000003E-2</v>
      </c>
      <c r="P198" s="141">
        <f t="shared" si="18"/>
        <v>1.7642119599999999</v>
      </c>
      <c r="Q198" s="141">
        <v>0</v>
      </c>
      <c r="R198" s="141">
        <f t="shared" si="19"/>
        <v>0</v>
      </c>
      <c r="S198" s="141">
        <v>0</v>
      </c>
      <c r="T198" s="142">
        <f t="shared" si="20"/>
        <v>0</v>
      </c>
      <c r="AR198" s="143" t="s">
        <v>226</v>
      </c>
      <c r="AT198" s="143" t="s">
        <v>165</v>
      </c>
      <c r="AU198" s="143" t="s">
        <v>84</v>
      </c>
      <c r="AY198" s="13" t="s">
        <v>162</v>
      </c>
      <c r="BE198" s="144">
        <f t="shared" si="21"/>
        <v>0</v>
      </c>
      <c r="BF198" s="144">
        <f t="shared" si="22"/>
        <v>0</v>
      </c>
      <c r="BG198" s="144">
        <f t="shared" si="23"/>
        <v>0</v>
      </c>
      <c r="BH198" s="144">
        <f t="shared" si="24"/>
        <v>0</v>
      </c>
      <c r="BI198" s="144">
        <f t="shared" si="25"/>
        <v>0</v>
      </c>
      <c r="BJ198" s="13" t="s">
        <v>84</v>
      </c>
      <c r="BK198" s="144">
        <f t="shared" si="26"/>
        <v>0</v>
      </c>
      <c r="BL198" s="13" t="s">
        <v>226</v>
      </c>
      <c r="BM198" s="143" t="s">
        <v>2434</v>
      </c>
    </row>
    <row r="199" spans="2:65" s="1" customFormat="1" ht="16.5" customHeight="1">
      <c r="B199" s="131"/>
      <c r="C199" s="149" t="s">
        <v>545</v>
      </c>
      <c r="D199" s="149" t="s">
        <v>492</v>
      </c>
      <c r="E199" s="150" t="s">
        <v>1742</v>
      </c>
      <c r="F199" s="151" t="s">
        <v>1743</v>
      </c>
      <c r="G199" s="152" t="s">
        <v>168</v>
      </c>
      <c r="H199" s="153">
        <v>22.538</v>
      </c>
      <c r="I199" s="154"/>
      <c r="J199" s="154"/>
      <c r="K199" s="155"/>
      <c r="L199" s="156"/>
      <c r="M199" s="157" t="s">
        <v>1</v>
      </c>
      <c r="N199" s="158" t="s">
        <v>38</v>
      </c>
      <c r="O199" s="141">
        <v>0</v>
      </c>
      <c r="P199" s="141">
        <f t="shared" si="18"/>
        <v>0</v>
      </c>
      <c r="Q199" s="141">
        <v>2.9999999999999997E-4</v>
      </c>
      <c r="R199" s="141">
        <f t="shared" si="19"/>
        <v>6.7613999999999999E-3</v>
      </c>
      <c r="S199" s="141">
        <v>0</v>
      </c>
      <c r="T199" s="142">
        <f t="shared" si="20"/>
        <v>0</v>
      </c>
      <c r="AR199" s="143" t="s">
        <v>289</v>
      </c>
      <c r="AT199" s="143" t="s">
        <v>492</v>
      </c>
      <c r="AU199" s="143" t="s">
        <v>84</v>
      </c>
      <c r="AY199" s="13" t="s">
        <v>162</v>
      </c>
      <c r="BE199" s="144">
        <f t="shared" si="21"/>
        <v>0</v>
      </c>
      <c r="BF199" s="144">
        <f t="shared" si="22"/>
        <v>0</v>
      </c>
      <c r="BG199" s="144">
        <f t="shared" si="23"/>
        <v>0</v>
      </c>
      <c r="BH199" s="144">
        <f t="shared" si="24"/>
        <v>0</v>
      </c>
      <c r="BI199" s="144">
        <f t="shared" si="25"/>
        <v>0</v>
      </c>
      <c r="BJ199" s="13" t="s">
        <v>84</v>
      </c>
      <c r="BK199" s="144">
        <f t="shared" si="26"/>
        <v>0</v>
      </c>
      <c r="BL199" s="13" t="s">
        <v>226</v>
      </c>
      <c r="BM199" s="143" t="s">
        <v>2435</v>
      </c>
    </row>
    <row r="200" spans="2:65" s="1" customFormat="1" ht="37.9" customHeight="1">
      <c r="B200" s="131"/>
      <c r="C200" s="132" t="s">
        <v>549</v>
      </c>
      <c r="D200" s="132" t="s">
        <v>165</v>
      </c>
      <c r="E200" s="133" t="s">
        <v>1900</v>
      </c>
      <c r="F200" s="134" t="s">
        <v>1901</v>
      </c>
      <c r="G200" s="135" t="s">
        <v>168</v>
      </c>
      <c r="H200" s="136">
        <v>5.52</v>
      </c>
      <c r="I200" s="137"/>
      <c r="J200" s="137"/>
      <c r="K200" s="138"/>
      <c r="L200" s="25"/>
      <c r="M200" s="139" t="s">
        <v>1</v>
      </c>
      <c r="N200" s="140" t="s">
        <v>38</v>
      </c>
      <c r="O200" s="141">
        <v>0.14899999999999999</v>
      </c>
      <c r="P200" s="141">
        <f t="shared" si="18"/>
        <v>0.82247999999999988</v>
      </c>
      <c r="Q200" s="141">
        <v>0</v>
      </c>
      <c r="R200" s="141">
        <f t="shared" si="19"/>
        <v>0</v>
      </c>
      <c r="S200" s="141">
        <v>0</v>
      </c>
      <c r="T200" s="142">
        <f t="shared" si="20"/>
        <v>0</v>
      </c>
      <c r="AR200" s="143" t="s">
        <v>226</v>
      </c>
      <c r="AT200" s="143" t="s">
        <v>165</v>
      </c>
      <c r="AU200" s="143" t="s">
        <v>84</v>
      </c>
      <c r="AY200" s="13" t="s">
        <v>162</v>
      </c>
      <c r="BE200" s="144">
        <f t="shared" si="21"/>
        <v>0</v>
      </c>
      <c r="BF200" s="144">
        <f t="shared" si="22"/>
        <v>0</v>
      </c>
      <c r="BG200" s="144">
        <f t="shared" si="23"/>
        <v>0</v>
      </c>
      <c r="BH200" s="144">
        <f t="shared" si="24"/>
        <v>0</v>
      </c>
      <c r="BI200" s="144">
        <f t="shared" si="25"/>
        <v>0</v>
      </c>
      <c r="BJ200" s="13" t="s">
        <v>84</v>
      </c>
      <c r="BK200" s="144">
        <f t="shared" si="26"/>
        <v>0</v>
      </c>
      <c r="BL200" s="13" t="s">
        <v>226</v>
      </c>
      <c r="BM200" s="143" t="s">
        <v>2436</v>
      </c>
    </row>
    <row r="201" spans="2:65" s="1" customFormat="1" ht="16.5" customHeight="1">
      <c r="B201" s="131"/>
      <c r="C201" s="149" t="s">
        <v>553</v>
      </c>
      <c r="D201" s="149" t="s">
        <v>492</v>
      </c>
      <c r="E201" s="150" t="s">
        <v>1742</v>
      </c>
      <c r="F201" s="151" t="s">
        <v>1743</v>
      </c>
      <c r="G201" s="152" t="s">
        <v>168</v>
      </c>
      <c r="H201" s="153">
        <v>6.6239999999999997</v>
      </c>
      <c r="I201" s="154"/>
      <c r="J201" s="154"/>
      <c r="K201" s="155"/>
      <c r="L201" s="156"/>
      <c r="M201" s="157" t="s">
        <v>1</v>
      </c>
      <c r="N201" s="158" t="s">
        <v>38</v>
      </c>
      <c r="O201" s="141">
        <v>0</v>
      </c>
      <c r="P201" s="141">
        <f t="shared" si="18"/>
        <v>0</v>
      </c>
      <c r="Q201" s="141">
        <v>2.9999999999999997E-4</v>
      </c>
      <c r="R201" s="141">
        <f t="shared" si="19"/>
        <v>1.9871999999999997E-3</v>
      </c>
      <c r="S201" s="141">
        <v>0</v>
      </c>
      <c r="T201" s="142">
        <f t="shared" si="20"/>
        <v>0</v>
      </c>
      <c r="AR201" s="143" t="s">
        <v>289</v>
      </c>
      <c r="AT201" s="143" t="s">
        <v>492</v>
      </c>
      <c r="AU201" s="143" t="s">
        <v>84</v>
      </c>
      <c r="AY201" s="13" t="s">
        <v>162</v>
      </c>
      <c r="BE201" s="144">
        <f t="shared" si="21"/>
        <v>0</v>
      </c>
      <c r="BF201" s="144">
        <f t="shared" si="22"/>
        <v>0</v>
      </c>
      <c r="BG201" s="144">
        <f t="shared" si="23"/>
        <v>0</v>
      </c>
      <c r="BH201" s="144">
        <f t="shared" si="24"/>
        <v>0</v>
      </c>
      <c r="BI201" s="144">
        <f t="shared" si="25"/>
        <v>0</v>
      </c>
      <c r="BJ201" s="13" t="s">
        <v>84</v>
      </c>
      <c r="BK201" s="144">
        <f t="shared" si="26"/>
        <v>0</v>
      </c>
      <c r="BL201" s="13" t="s">
        <v>226</v>
      </c>
      <c r="BM201" s="143" t="s">
        <v>2437</v>
      </c>
    </row>
    <row r="202" spans="2:65" s="1" customFormat="1" ht="24.2" customHeight="1">
      <c r="B202" s="131"/>
      <c r="C202" s="132" t="s">
        <v>557</v>
      </c>
      <c r="D202" s="132" t="s">
        <v>165</v>
      </c>
      <c r="E202" s="133" t="s">
        <v>1904</v>
      </c>
      <c r="F202" s="134" t="s">
        <v>1905</v>
      </c>
      <c r="G202" s="135" t="s">
        <v>212</v>
      </c>
      <c r="H202" s="136">
        <v>17.079999999999998</v>
      </c>
      <c r="I202" s="137"/>
      <c r="J202" s="137"/>
      <c r="K202" s="138"/>
      <c r="L202" s="25"/>
      <c r="M202" s="139" t="s">
        <v>1</v>
      </c>
      <c r="N202" s="140" t="s">
        <v>38</v>
      </c>
      <c r="O202" s="141">
        <v>0.47</v>
      </c>
      <c r="P202" s="141">
        <f t="shared" si="18"/>
        <v>8.0275999999999996</v>
      </c>
      <c r="Q202" s="141">
        <v>3.0000000000000001E-5</v>
      </c>
      <c r="R202" s="141">
        <f t="shared" si="19"/>
        <v>5.1239999999999999E-4</v>
      </c>
      <c r="S202" s="141">
        <v>0</v>
      </c>
      <c r="T202" s="142">
        <f t="shared" si="20"/>
        <v>0</v>
      </c>
      <c r="AR202" s="143" t="s">
        <v>226</v>
      </c>
      <c r="AT202" s="143" t="s">
        <v>165</v>
      </c>
      <c r="AU202" s="143" t="s">
        <v>84</v>
      </c>
      <c r="AY202" s="13" t="s">
        <v>162</v>
      </c>
      <c r="BE202" s="144">
        <f t="shared" si="21"/>
        <v>0</v>
      </c>
      <c r="BF202" s="144">
        <f t="shared" si="22"/>
        <v>0</v>
      </c>
      <c r="BG202" s="144">
        <f t="shared" si="23"/>
        <v>0</v>
      </c>
      <c r="BH202" s="144">
        <f t="shared" si="24"/>
        <v>0</v>
      </c>
      <c r="BI202" s="144">
        <f t="shared" si="25"/>
        <v>0</v>
      </c>
      <c r="BJ202" s="13" t="s">
        <v>84</v>
      </c>
      <c r="BK202" s="144">
        <f t="shared" si="26"/>
        <v>0</v>
      </c>
      <c r="BL202" s="13" t="s">
        <v>226</v>
      </c>
      <c r="BM202" s="143" t="s">
        <v>2438</v>
      </c>
    </row>
    <row r="203" spans="2:65" s="1" customFormat="1" ht="33" customHeight="1">
      <c r="B203" s="131"/>
      <c r="C203" s="149" t="s">
        <v>561</v>
      </c>
      <c r="D203" s="149" t="s">
        <v>492</v>
      </c>
      <c r="E203" s="150" t="s">
        <v>1907</v>
      </c>
      <c r="F203" s="151" t="s">
        <v>2439</v>
      </c>
      <c r="G203" s="152" t="s">
        <v>212</v>
      </c>
      <c r="H203" s="153">
        <v>17.934000000000001</v>
      </c>
      <c r="I203" s="154"/>
      <c r="J203" s="154"/>
      <c r="K203" s="155"/>
      <c r="L203" s="156"/>
      <c r="M203" s="157" t="s">
        <v>1</v>
      </c>
      <c r="N203" s="158" t="s">
        <v>38</v>
      </c>
      <c r="O203" s="141">
        <v>0</v>
      </c>
      <c r="P203" s="141">
        <f t="shared" si="18"/>
        <v>0</v>
      </c>
      <c r="Q203" s="141">
        <v>2.9999999999999997E-4</v>
      </c>
      <c r="R203" s="141">
        <f t="shared" si="19"/>
        <v>5.3801999999999999E-3</v>
      </c>
      <c r="S203" s="141">
        <v>0</v>
      </c>
      <c r="T203" s="142">
        <f t="shared" si="20"/>
        <v>0</v>
      </c>
      <c r="AR203" s="143" t="s">
        <v>289</v>
      </c>
      <c r="AT203" s="143" t="s">
        <v>492</v>
      </c>
      <c r="AU203" s="143" t="s">
        <v>84</v>
      </c>
      <c r="AY203" s="13" t="s">
        <v>162</v>
      </c>
      <c r="BE203" s="144">
        <f t="shared" si="21"/>
        <v>0</v>
      </c>
      <c r="BF203" s="144">
        <f t="shared" si="22"/>
        <v>0</v>
      </c>
      <c r="BG203" s="144">
        <f t="shared" si="23"/>
        <v>0</v>
      </c>
      <c r="BH203" s="144">
        <f t="shared" si="24"/>
        <v>0</v>
      </c>
      <c r="BI203" s="144">
        <f t="shared" si="25"/>
        <v>0</v>
      </c>
      <c r="BJ203" s="13" t="s">
        <v>84</v>
      </c>
      <c r="BK203" s="144">
        <f t="shared" si="26"/>
        <v>0</v>
      </c>
      <c r="BL203" s="13" t="s">
        <v>226</v>
      </c>
      <c r="BM203" s="143" t="s">
        <v>2440</v>
      </c>
    </row>
    <row r="204" spans="2:65" s="1" customFormat="1" ht="24.2" customHeight="1">
      <c r="B204" s="131"/>
      <c r="C204" s="132" t="s">
        <v>564</v>
      </c>
      <c r="D204" s="132" t="s">
        <v>165</v>
      </c>
      <c r="E204" s="133" t="s">
        <v>1910</v>
      </c>
      <c r="F204" s="134" t="s">
        <v>1911</v>
      </c>
      <c r="G204" s="135" t="s">
        <v>595</v>
      </c>
      <c r="H204" s="136">
        <v>6.3730000000000002</v>
      </c>
      <c r="I204" s="137"/>
      <c r="J204" s="137"/>
      <c r="K204" s="138"/>
      <c r="L204" s="25"/>
      <c r="M204" s="139" t="s">
        <v>1</v>
      </c>
      <c r="N204" s="140" t="s">
        <v>38</v>
      </c>
      <c r="O204" s="141">
        <v>0</v>
      </c>
      <c r="P204" s="141">
        <f t="shared" si="18"/>
        <v>0</v>
      </c>
      <c r="Q204" s="141">
        <v>0</v>
      </c>
      <c r="R204" s="141">
        <f t="shared" si="19"/>
        <v>0</v>
      </c>
      <c r="S204" s="141">
        <v>0</v>
      </c>
      <c r="T204" s="142">
        <f t="shared" si="20"/>
        <v>0</v>
      </c>
      <c r="AR204" s="143" t="s">
        <v>226</v>
      </c>
      <c r="AT204" s="143" t="s">
        <v>165</v>
      </c>
      <c r="AU204" s="143" t="s">
        <v>84</v>
      </c>
      <c r="AY204" s="13" t="s">
        <v>162</v>
      </c>
      <c r="BE204" s="144">
        <f t="shared" si="21"/>
        <v>0</v>
      </c>
      <c r="BF204" s="144">
        <f t="shared" si="22"/>
        <v>0</v>
      </c>
      <c r="BG204" s="144">
        <f t="shared" si="23"/>
        <v>0</v>
      </c>
      <c r="BH204" s="144">
        <f t="shared" si="24"/>
        <v>0</v>
      </c>
      <c r="BI204" s="144">
        <f t="shared" si="25"/>
        <v>0</v>
      </c>
      <c r="BJ204" s="13" t="s">
        <v>84</v>
      </c>
      <c r="BK204" s="144">
        <f t="shared" si="26"/>
        <v>0</v>
      </c>
      <c r="BL204" s="13" t="s">
        <v>226</v>
      </c>
      <c r="BM204" s="143" t="s">
        <v>2441</v>
      </c>
    </row>
    <row r="205" spans="2:65" s="1" customFormat="1" ht="24.2" customHeight="1">
      <c r="B205" s="131"/>
      <c r="C205" s="176"/>
      <c r="D205" s="121" t="s">
        <v>71</v>
      </c>
      <c r="E205" s="129" t="s">
        <v>578</v>
      </c>
      <c r="F205" s="129" t="s">
        <v>579</v>
      </c>
      <c r="G205" s="169"/>
      <c r="H205" s="177"/>
      <c r="I205" s="178"/>
      <c r="J205" s="178"/>
      <c r="K205" s="179"/>
      <c r="L205" s="25"/>
      <c r="M205" s="139"/>
      <c r="N205" s="140"/>
      <c r="O205" s="141"/>
      <c r="P205" s="141"/>
      <c r="Q205" s="141"/>
      <c r="R205" s="141"/>
      <c r="S205" s="141"/>
      <c r="T205" s="142"/>
      <c r="AR205" s="143"/>
      <c r="AT205" s="143"/>
      <c r="AU205" s="143"/>
      <c r="AY205" s="13"/>
      <c r="BE205" s="144"/>
      <c r="BF205" s="144"/>
      <c r="BG205" s="144"/>
      <c r="BH205" s="144"/>
      <c r="BI205" s="144"/>
      <c r="BJ205" s="13"/>
      <c r="BK205" s="144"/>
      <c r="BL205" s="13"/>
      <c r="BM205" s="143"/>
    </row>
    <row r="206" spans="2:65" s="1" customFormat="1" ht="24.2" customHeight="1">
      <c r="B206" s="131"/>
      <c r="C206" s="132" t="s">
        <v>2829</v>
      </c>
      <c r="D206" s="132" t="s">
        <v>165</v>
      </c>
      <c r="E206" s="133" t="s">
        <v>581</v>
      </c>
      <c r="F206" s="134" t="s">
        <v>582</v>
      </c>
      <c r="G206" s="135" t="s">
        <v>196</v>
      </c>
      <c r="H206" s="175">
        <v>1</v>
      </c>
      <c r="I206" s="137"/>
      <c r="J206" s="137"/>
      <c r="K206" s="179"/>
      <c r="L206" s="25" t="s">
        <v>2815</v>
      </c>
      <c r="M206" s="139"/>
      <c r="N206" s="140"/>
      <c r="O206" s="141"/>
      <c r="P206" s="141"/>
      <c r="Q206" s="141"/>
      <c r="R206" s="141"/>
      <c r="S206" s="141"/>
      <c r="T206" s="142"/>
      <c r="AR206" s="143"/>
      <c r="AT206" s="143"/>
      <c r="AU206" s="143"/>
      <c r="AY206" s="13"/>
      <c r="BE206" s="144"/>
      <c r="BF206" s="144"/>
      <c r="BG206" s="144"/>
      <c r="BH206" s="144"/>
      <c r="BI206" s="144"/>
      <c r="BJ206" s="13"/>
      <c r="BK206" s="144"/>
      <c r="BL206" s="13"/>
      <c r="BM206" s="143"/>
    </row>
    <row r="207" spans="2:65" s="1" customFormat="1" ht="24.2" customHeight="1">
      <c r="B207" s="131"/>
      <c r="C207" s="149" t="s">
        <v>2830</v>
      </c>
      <c r="D207" s="149" t="s">
        <v>492</v>
      </c>
      <c r="E207" s="150" t="s">
        <v>585</v>
      </c>
      <c r="F207" s="151" t="s">
        <v>586</v>
      </c>
      <c r="G207" s="152" t="s">
        <v>196</v>
      </c>
      <c r="H207" s="180">
        <v>1</v>
      </c>
      <c r="I207" s="154"/>
      <c r="J207" s="154"/>
      <c r="K207" s="179"/>
      <c r="L207" s="25"/>
      <c r="M207" s="139"/>
      <c r="N207" s="140"/>
      <c r="O207" s="141"/>
      <c r="P207" s="141"/>
      <c r="Q207" s="141"/>
      <c r="R207" s="141"/>
      <c r="S207" s="141"/>
      <c r="T207" s="142"/>
      <c r="AR207" s="143"/>
      <c r="AT207" s="143"/>
      <c r="AU207" s="143"/>
      <c r="AY207" s="13"/>
      <c r="BE207" s="144"/>
      <c r="BF207" s="144"/>
      <c r="BG207" s="144"/>
      <c r="BH207" s="144"/>
      <c r="BI207" s="144"/>
      <c r="BJ207" s="13"/>
      <c r="BK207" s="144"/>
      <c r="BL207" s="13"/>
      <c r="BM207" s="143"/>
    </row>
    <row r="208" spans="2:65" s="1" customFormat="1" ht="24.2" customHeight="1">
      <c r="B208" s="131"/>
      <c r="C208" s="132" t="s">
        <v>2831</v>
      </c>
      <c r="D208" s="132" t="s">
        <v>165</v>
      </c>
      <c r="E208" s="133" t="s">
        <v>593</v>
      </c>
      <c r="F208" s="134" t="s">
        <v>594</v>
      </c>
      <c r="G208" s="135" t="s">
        <v>595</v>
      </c>
      <c r="H208" s="175"/>
      <c r="I208" s="137"/>
      <c r="J208" s="137"/>
      <c r="K208" s="179"/>
      <c r="L208" s="25"/>
      <c r="M208" s="139"/>
      <c r="N208" s="140"/>
      <c r="O208" s="141"/>
      <c r="P208" s="141"/>
      <c r="Q208" s="141"/>
      <c r="R208" s="141"/>
      <c r="S208" s="141"/>
      <c r="T208" s="142"/>
      <c r="AR208" s="143"/>
      <c r="AT208" s="143"/>
      <c r="AU208" s="143"/>
      <c r="AY208" s="13"/>
      <c r="BE208" s="144"/>
      <c r="BF208" s="144"/>
      <c r="BG208" s="144"/>
      <c r="BH208" s="144"/>
      <c r="BI208" s="144"/>
      <c r="BJ208" s="13"/>
      <c r="BK208" s="144"/>
      <c r="BL208" s="13"/>
      <c r="BM208" s="143"/>
    </row>
    <row r="209" spans="2:65" s="11" customFormat="1" ht="22.9" customHeight="1">
      <c r="B209" s="120"/>
      <c r="D209" s="121" t="s">
        <v>71</v>
      </c>
      <c r="E209" s="129" t="s">
        <v>340</v>
      </c>
      <c r="F209" s="129" t="s">
        <v>341</v>
      </c>
      <c r="J209" s="130"/>
      <c r="L209" s="120"/>
      <c r="M209" s="124"/>
      <c r="P209" s="125">
        <f>SUM(P210:P223)</f>
        <v>40.789421599999997</v>
      </c>
      <c r="R209" s="125">
        <f>SUM(R210:R223)</f>
        <v>0.1280588</v>
      </c>
      <c r="T209" s="126">
        <f>SUM(T210:T223)</f>
        <v>0</v>
      </c>
      <c r="AR209" s="121" t="s">
        <v>84</v>
      </c>
      <c r="AT209" s="127" t="s">
        <v>71</v>
      </c>
      <c r="AU209" s="127" t="s">
        <v>79</v>
      </c>
      <c r="AY209" s="121" t="s">
        <v>162</v>
      </c>
      <c r="BK209" s="128">
        <f>SUM(BK210:BK223)</f>
        <v>0</v>
      </c>
    </row>
    <row r="210" spans="2:65" s="1" customFormat="1" ht="24.2" customHeight="1">
      <c r="B210" s="131"/>
      <c r="C210" s="132" t="s">
        <v>568</v>
      </c>
      <c r="D210" s="132" t="s">
        <v>165</v>
      </c>
      <c r="E210" s="133" t="s">
        <v>1920</v>
      </c>
      <c r="F210" s="134" t="s">
        <v>2442</v>
      </c>
      <c r="G210" s="135" t="s">
        <v>212</v>
      </c>
      <c r="H210" s="136">
        <v>6.32</v>
      </c>
      <c r="I210" s="137"/>
      <c r="J210" s="137"/>
      <c r="K210" s="138"/>
      <c r="L210" s="25"/>
      <c r="M210" s="139" t="s">
        <v>1</v>
      </c>
      <c r="N210" s="140" t="s">
        <v>38</v>
      </c>
      <c r="O210" s="141">
        <v>0.44972000000000001</v>
      </c>
      <c r="P210" s="141">
        <f t="shared" ref="P210:P223" si="27">O210*H210</f>
        <v>2.8422304</v>
      </c>
      <c r="Q210" s="141">
        <v>2.0899999999999998E-3</v>
      </c>
      <c r="R210" s="141">
        <f t="shared" ref="R210:R223" si="28">Q210*H210</f>
        <v>1.32088E-2</v>
      </c>
      <c r="S210" s="141">
        <v>0</v>
      </c>
      <c r="T210" s="142">
        <f t="shared" ref="T210:T223" si="29">S210*H210</f>
        <v>0</v>
      </c>
      <c r="AR210" s="143" t="s">
        <v>226</v>
      </c>
      <c r="AT210" s="143" t="s">
        <v>165</v>
      </c>
      <c r="AU210" s="143" t="s">
        <v>84</v>
      </c>
      <c r="AY210" s="13" t="s">
        <v>162</v>
      </c>
      <c r="BE210" s="144">
        <f t="shared" ref="BE210:BE223" si="30">IF(N210="základná",J210,0)</f>
        <v>0</v>
      </c>
      <c r="BF210" s="144">
        <f t="shared" ref="BF210:BF223" si="31">IF(N210="znížená",J210,0)</f>
        <v>0</v>
      </c>
      <c r="BG210" s="144">
        <f t="shared" ref="BG210:BG223" si="32">IF(N210="zákl. prenesená",J210,0)</f>
        <v>0</v>
      </c>
      <c r="BH210" s="144">
        <f t="shared" ref="BH210:BH223" si="33">IF(N210="zníž. prenesená",J210,0)</f>
        <v>0</v>
      </c>
      <c r="BI210" s="144">
        <f t="shared" ref="BI210:BI223" si="34">IF(N210="nulová",J210,0)</f>
        <v>0</v>
      </c>
      <c r="BJ210" s="13" t="s">
        <v>84</v>
      </c>
      <c r="BK210" s="144">
        <f t="shared" ref="BK210:BK223" si="35">ROUND(I210*H210,2)</f>
        <v>0</v>
      </c>
      <c r="BL210" s="13" t="s">
        <v>226</v>
      </c>
      <c r="BM210" s="143" t="s">
        <v>2443</v>
      </c>
    </row>
    <row r="211" spans="2:65" s="1" customFormat="1" ht="44.25" customHeight="1">
      <c r="B211" s="131"/>
      <c r="C211" s="132" t="s">
        <v>574</v>
      </c>
      <c r="D211" s="132" t="s">
        <v>165</v>
      </c>
      <c r="E211" s="133" t="s">
        <v>1923</v>
      </c>
      <c r="F211" s="134" t="s">
        <v>1924</v>
      </c>
      <c r="G211" s="135" t="s">
        <v>212</v>
      </c>
      <c r="H211" s="136">
        <v>6.32</v>
      </c>
      <c r="I211" s="137"/>
      <c r="J211" s="137"/>
      <c r="K211" s="138"/>
      <c r="L211" s="25"/>
      <c r="M211" s="139" t="s">
        <v>1</v>
      </c>
      <c r="N211" s="140" t="s">
        <v>38</v>
      </c>
      <c r="O211" s="141">
        <v>0.89400000000000002</v>
      </c>
      <c r="P211" s="141">
        <f t="shared" si="27"/>
        <v>5.65008</v>
      </c>
      <c r="Q211" s="141">
        <v>1.66E-3</v>
      </c>
      <c r="R211" s="141">
        <f t="shared" si="28"/>
        <v>1.0491200000000001E-2</v>
      </c>
      <c r="S211" s="141">
        <v>0</v>
      </c>
      <c r="T211" s="142">
        <f t="shared" si="29"/>
        <v>0</v>
      </c>
      <c r="AR211" s="143" t="s">
        <v>226</v>
      </c>
      <c r="AT211" s="143" t="s">
        <v>165</v>
      </c>
      <c r="AU211" s="143" t="s">
        <v>84</v>
      </c>
      <c r="AY211" s="13" t="s">
        <v>162</v>
      </c>
      <c r="BE211" s="144">
        <f t="shared" si="30"/>
        <v>0</v>
      </c>
      <c r="BF211" s="144">
        <f t="shared" si="31"/>
        <v>0</v>
      </c>
      <c r="BG211" s="144">
        <f t="shared" si="32"/>
        <v>0</v>
      </c>
      <c r="BH211" s="144">
        <f t="shared" si="33"/>
        <v>0</v>
      </c>
      <c r="BI211" s="144">
        <f t="shared" si="34"/>
        <v>0</v>
      </c>
      <c r="BJ211" s="13" t="s">
        <v>84</v>
      </c>
      <c r="BK211" s="144">
        <f t="shared" si="35"/>
        <v>0</v>
      </c>
      <c r="BL211" s="13" t="s">
        <v>226</v>
      </c>
      <c r="BM211" s="143" t="s">
        <v>2444</v>
      </c>
    </row>
    <row r="212" spans="2:65" s="1" customFormat="1" ht="33" customHeight="1">
      <c r="B212" s="131"/>
      <c r="C212" s="132" t="s">
        <v>580</v>
      </c>
      <c r="D212" s="132" t="s">
        <v>165</v>
      </c>
      <c r="E212" s="133" t="s">
        <v>1926</v>
      </c>
      <c r="F212" s="134" t="s">
        <v>1927</v>
      </c>
      <c r="G212" s="135" t="s">
        <v>196</v>
      </c>
      <c r="H212" s="136">
        <v>2</v>
      </c>
      <c r="I212" s="137"/>
      <c r="J212" s="137"/>
      <c r="K212" s="138"/>
      <c r="L212" s="25"/>
      <c r="M212" s="139" t="s">
        <v>1</v>
      </c>
      <c r="N212" s="140" t="s">
        <v>38</v>
      </c>
      <c r="O212" s="141">
        <v>1.2385600000000001</v>
      </c>
      <c r="P212" s="141">
        <f t="shared" si="27"/>
        <v>2.4771200000000002</v>
      </c>
      <c r="Q212" s="141">
        <v>1.58E-3</v>
      </c>
      <c r="R212" s="141">
        <f t="shared" si="28"/>
        <v>3.16E-3</v>
      </c>
      <c r="S212" s="141">
        <v>0</v>
      </c>
      <c r="T212" s="142">
        <f t="shared" si="29"/>
        <v>0</v>
      </c>
      <c r="AR212" s="143" t="s">
        <v>226</v>
      </c>
      <c r="AT212" s="143" t="s">
        <v>165</v>
      </c>
      <c r="AU212" s="143" t="s">
        <v>84</v>
      </c>
      <c r="AY212" s="13" t="s">
        <v>162</v>
      </c>
      <c r="BE212" s="144">
        <f t="shared" si="30"/>
        <v>0</v>
      </c>
      <c r="BF212" s="144">
        <f t="shared" si="31"/>
        <v>0</v>
      </c>
      <c r="BG212" s="144">
        <f t="shared" si="32"/>
        <v>0</v>
      </c>
      <c r="BH212" s="144">
        <f t="shared" si="33"/>
        <v>0</v>
      </c>
      <c r="BI212" s="144">
        <f t="shared" si="34"/>
        <v>0</v>
      </c>
      <c r="BJ212" s="13" t="s">
        <v>84</v>
      </c>
      <c r="BK212" s="144">
        <f t="shared" si="35"/>
        <v>0</v>
      </c>
      <c r="BL212" s="13" t="s">
        <v>226</v>
      </c>
      <c r="BM212" s="143" t="s">
        <v>2445</v>
      </c>
    </row>
    <row r="213" spans="2:65" s="1" customFormat="1" ht="33" customHeight="1">
      <c r="B213" s="131"/>
      <c r="C213" s="132" t="s">
        <v>584</v>
      </c>
      <c r="D213" s="132" t="s">
        <v>165</v>
      </c>
      <c r="E213" s="133" t="s">
        <v>1929</v>
      </c>
      <c r="F213" s="134" t="s">
        <v>2446</v>
      </c>
      <c r="G213" s="135" t="s">
        <v>212</v>
      </c>
      <c r="H213" s="136">
        <v>1</v>
      </c>
      <c r="I213" s="137"/>
      <c r="J213" s="137"/>
      <c r="K213" s="138"/>
      <c r="L213" s="25"/>
      <c r="M213" s="139" t="s">
        <v>1</v>
      </c>
      <c r="N213" s="140" t="s">
        <v>38</v>
      </c>
      <c r="O213" s="141">
        <v>0.46300000000000002</v>
      </c>
      <c r="P213" s="141">
        <f t="shared" si="27"/>
        <v>0.46300000000000002</v>
      </c>
      <c r="Q213" s="141">
        <v>2E-3</v>
      </c>
      <c r="R213" s="141">
        <f t="shared" si="28"/>
        <v>2E-3</v>
      </c>
      <c r="S213" s="141">
        <v>0</v>
      </c>
      <c r="T213" s="142">
        <f t="shared" si="29"/>
        <v>0</v>
      </c>
      <c r="AR213" s="143" t="s">
        <v>226</v>
      </c>
      <c r="AT213" s="143" t="s">
        <v>165</v>
      </c>
      <c r="AU213" s="143" t="s">
        <v>84</v>
      </c>
      <c r="AY213" s="13" t="s">
        <v>162</v>
      </c>
      <c r="BE213" s="144">
        <f t="shared" si="30"/>
        <v>0</v>
      </c>
      <c r="BF213" s="144">
        <f t="shared" si="31"/>
        <v>0</v>
      </c>
      <c r="BG213" s="144">
        <f t="shared" si="32"/>
        <v>0</v>
      </c>
      <c r="BH213" s="144">
        <f t="shared" si="33"/>
        <v>0</v>
      </c>
      <c r="BI213" s="144">
        <f t="shared" si="34"/>
        <v>0</v>
      </c>
      <c r="BJ213" s="13" t="s">
        <v>84</v>
      </c>
      <c r="BK213" s="144">
        <f t="shared" si="35"/>
        <v>0</v>
      </c>
      <c r="BL213" s="13" t="s">
        <v>226</v>
      </c>
      <c r="BM213" s="143" t="s">
        <v>2447</v>
      </c>
    </row>
    <row r="214" spans="2:65" s="1" customFormat="1" ht="37.9" customHeight="1">
      <c r="B214" s="131"/>
      <c r="C214" s="132" t="s">
        <v>588</v>
      </c>
      <c r="D214" s="132" t="s">
        <v>165</v>
      </c>
      <c r="E214" s="133" t="s">
        <v>1932</v>
      </c>
      <c r="F214" s="134" t="s">
        <v>2448</v>
      </c>
      <c r="G214" s="135" t="s">
        <v>212</v>
      </c>
      <c r="H214" s="136">
        <v>1.6</v>
      </c>
      <c r="I214" s="137"/>
      <c r="J214" s="137"/>
      <c r="K214" s="138"/>
      <c r="L214" s="25"/>
      <c r="M214" s="139" t="s">
        <v>1</v>
      </c>
      <c r="N214" s="140" t="s">
        <v>38</v>
      </c>
      <c r="O214" s="141">
        <v>0.30399999999999999</v>
      </c>
      <c r="P214" s="141">
        <f t="shared" si="27"/>
        <v>0.4864</v>
      </c>
      <c r="Q214" s="141">
        <v>1E-3</v>
      </c>
      <c r="R214" s="141">
        <f t="shared" si="28"/>
        <v>1.6000000000000001E-3</v>
      </c>
      <c r="S214" s="141">
        <v>0</v>
      </c>
      <c r="T214" s="142">
        <f t="shared" si="29"/>
        <v>0</v>
      </c>
      <c r="AR214" s="143" t="s">
        <v>226</v>
      </c>
      <c r="AT214" s="143" t="s">
        <v>165</v>
      </c>
      <c r="AU214" s="143" t="s">
        <v>84</v>
      </c>
      <c r="AY214" s="13" t="s">
        <v>162</v>
      </c>
      <c r="BE214" s="144">
        <f t="shared" si="30"/>
        <v>0</v>
      </c>
      <c r="BF214" s="144">
        <f t="shared" si="31"/>
        <v>0</v>
      </c>
      <c r="BG214" s="144">
        <f t="shared" si="32"/>
        <v>0</v>
      </c>
      <c r="BH214" s="144">
        <f t="shared" si="33"/>
        <v>0</v>
      </c>
      <c r="BI214" s="144">
        <f t="shared" si="34"/>
        <v>0</v>
      </c>
      <c r="BJ214" s="13" t="s">
        <v>84</v>
      </c>
      <c r="BK214" s="144">
        <f t="shared" si="35"/>
        <v>0</v>
      </c>
      <c r="BL214" s="13" t="s">
        <v>226</v>
      </c>
      <c r="BM214" s="143" t="s">
        <v>2449</v>
      </c>
    </row>
    <row r="215" spans="2:65" s="1" customFormat="1" ht="37.9" customHeight="1">
      <c r="B215" s="131"/>
      <c r="C215" s="132" t="s">
        <v>592</v>
      </c>
      <c r="D215" s="132" t="s">
        <v>165</v>
      </c>
      <c r="E215" s="133" t="s">
        <v>1935</v>
      </c>
      <c r="F215" s="134" t="s">
        <v>2450</v>
      </c>
      <c r="G215" s="135" t="s">
        <v>212</v>
      </c>
      <c r="H215" s="136">
        <v>1.6</v>
      </c>
      <c r="I215" s="137"/>
      <c r="J215" s="137"/>
      <c r="K215" s="138"/>
      <c r="L215" s="25"/>
      <c r="M215" s="139" t="s">
        <v>1</v>
      </c>
      <c r="N215" s="140" t="s">
        <v>38</v>
      </c>
      <c r="O215" s="141">
        <v>0.30399999999999999</v>
      </c>
      <c r="P215" s="141">
        <f t="shared" si="27"/>
        <v>0.4864</v>
      </c>
      <c r="Q215" s="141">
        <v>1E-3</v>
      </c>
      <c r="R215" s="141">
        <f t="shared" si="28"/>
        <v>1.6000000000000001E-3</v>
      </c>
      <c r="S215" s="141">
        <v>0</v>
      </c>
      <c r="T215" s="142">
        <f t="shared" si="29"/>
        <v>0</v>
      </c>
      <c r="AR215" s="143" t="s">
        <v>226</v>
      </c>
      <c r="AT215" s="143" t="s">
        <v>165</v>
      </c>
      <c r="AU215" s="143" t="s">
        <v>84</v>
      </c>
      <c r="AY215" s="13" t="s">
        <v>162</v>
      </c>
      <c r="BE215" s="144">
        <f t="shared" si="30"/>
        <v>0</v>
      </c>
      <c r="BF215" s="144">
        <f t="shared" si="31"/>
        <v>0</v>
      </c>
      <c r="BG215" s="144">
        <f t="shared" si="32"/>
        <v>0</v>
      </c>
      <c r="BH215" s="144">
        <f t="shared" si="33"/>
        <v>0</v>
      </c>
      <c r="BI215" s="144">
        <f t="shared" si="34"/>
        <v>0</v>
      </c>
      <c r="BJ215" s="13" t="s">
        <v>84</v>
      </c>
      <c r="BK215" s="144">
        <f t="shared" si="35"/>
        <v>0</v>
      </c>
      <c r="BL215" s="13" t="s">
        <v>226</v>
      </c>
      <c r="BM215" s="143" t="s">
        <v>2451</v>
      </c>
    </row>
    <row r="216" spans="2:65" s="1" customFormat="1" ht="37.9" customHeight="1">
      <c r="B216" s="131"/>
      <c r="C216" s="132" t="s">
        <v>599</v>
      </c>
      <c r="D216" s="132" t="s">
        <v>165</v>
      </c>
      <c r="E216" s="133" t="s">
        <v>1938</v>
      </c>
      <c r="F216" s="134" t="s">
        <v>2452</v>
      </c>
      <c r="G216" s="135" t="s">
        <v>212</v>
      </c>
      <c r="H216" s="136">
        <v>5.6</v>
      </c>
      <c r="I216" s="137"/>
      <c r="J216" s="137"/>
      <c r="K216" s="138"/>
      <c r="L216" s="25"/>
      <c r="M216" s="139" t="s">
        <v>1</v>
      </c>
      <c r="N216" s="140" t="s">
        <v>38</v>
      </c>
      <c r="O216" s="141">
        <v>0.30399999999999999</v>
      </c>
      <c r="P216" s="141">
        <f t="shared" si="27"/>
        <v>1.7023999999999999</v>
      </c>
      <c r="Q216" s="141">
        <v>1E-3</v>
      </c>
      <c r="R216" s="141">
        <f t="shared" si="28"/>
        <v>5.5999999999999999E-3</v>
      </c>
      <c r="S216" s="141">
        <v>0</v>
      </c>
      <c r="T216" s="142">
        <f t="shared" si="29"/>
        <v>0</v>
      </c>
      <c r="AR216" s="143" t="s">
        <v>226</v>
      </c>
      <c r="AT216" s="143" t="s">
        <v>165</v>
      </c>
      <c r="AU216" s="143" t="s">
        <v>84</v>
      </c>
      <c r="AY216" s="13" t="s">
        <v>162</v>
      </c>
      <c r="BE216" s="144">
        <f t="shared" si="30"/>
        <v>0</v>
      </c>
      <c r="BF216" s="144">
        <f t="shared" si="31"/>
        <v>0</v>
      </c>
      <c r="BG216" s="144">
        <f t="shared" si="32"/>
        <v>0</v>
      </c>
      <c r="BH216" s="144">
        <f t="shared" si="33"/>
        <v>0</v>
      </c>
      <c r="BI216" s="144">
        <f t="shared" si="34"/>
        <v>0</v>
      </c>
      <c r="BJ216" s="13" t="s">
        <v>84</v>
      </c>
      <c r="BK216" s="144">
        <f t="shared" si="35"/>
        <v>0</v>
      </c>
      <c r="BL216" s="13" t="s">
        <v>226</v>
      </c>
      <c r="BM216" s="143" t="s">
        <v>2453</v>
      </c>
    </row>
    <row r="217" spans="2:65" s="1" customFormat="1" ht="37.9" customHeight="1">
      <c r="B217" s="131"/>
      <c r="C217" s="132" t="s">
        <v>603</v>
      </c>
      <c r="D217" s="132" t="s">
        <v>165</v>
      </c>
      <c r="E217" s="133" t="s">
        <v>1941</v>
      </c>
      <c r="F217" s="134" t="s">
        <v>1942</v>
      </c>
      <c r="G217" s="135" t="s">
        <v>212</v>
      </c>
      <c r="H217" s="136">
        <v>17.079999999999998</v>
      </c>
      <c r="I217" s="137"/>
      <c r="J217" s="137"/>
      <c r="K217" s="138"/>
      <c r="L217" s="25"/>
      <c r="M217" s="139" t="s">
        <v>1</v>
      </c>
      <c r="N217" s="140" t="s">
        <v>38</v>
      </c>
      <c r="O217" s="141">
        <v>0.30403999999999998</v>
      </c>
      <c r="P217" s="141">
        <f t="shared" si="27"/>
        <v>5.1930031999999988</v>
      </c>
      <c r="Q217" s="141">
        <v>8.9999999999999998E-4</v>
      </c>
      <c r="R217" s="141">
        <f t="shared" si="28"/>
        <v>1.5371999999999999E-2</v>
      </c>
      <c r="S217" s="141">
        <v>0</v>
      </c>
      <c r="T217" s="142">
        <f t="shared" si="29"/>
        <v>0</v>
      </c>
      <c r="AR217" s="143" t="s">
        <v>226</v>
      </c>
      <c r="AT217" s="143" t="s">
        <v>165</v>
      </c>
      <c r="AU217" s="143" t="s">
        <v>84</v>
      </c>
      <c r="AY217" s="13" t="s">
        <v>162</v>
      </c>
      <c r="BE217" s="144">
        <f t="shared" si="30"/>
        <v>0</v>
      </c>
      <c r="BF217" s="144">
        <f t="shared" si="31"/>
        <v>0</v>
      </c>
      <c r="BG217" s="144">
        <f t="shared" si="32"/>
        <v>0</v>
      </c>
      <c r="BH217" s="144">
        <f t="shared" si="33"/>
        <v>0</v>
      </c>
      <c r="BI217" s="144">
        <f t="shared" si="34"/>
        <v>0</v>
      </c>
      <c r="BJ217" s="13" t="s">
        <v>84</v>
      </c>
      <c r="BK217" s="144">
        <f t="shared" si="35"/>
        <v>0</v>
      </c>
      <c r="BL217" s="13" t="s">
        <v>226</v>
      </c>
      <c r="BM217" s="143" t="s">
        <v>2454</v>
      </c>
    </row>
    <row r="218" spans="2:65" s="1" customFormat="1" ht="37.9" customHeight="1">
      <c r="B218" s="131"/>
      <c r="C218" s="132" t="s">
        <v>606</v>
      </c>
      <c r="D218" s="132" t="s">
        <v>165</v>
      </c>
      <c r="E218" s="133" t="s">
        <v>1944</v>
      </c>
      <c r="F218" s="134" t="s">
        <v>2455</v>
      </c>
      <c r="G218" s="135" t="s">
        <v>212</v>
      </c>
      <c r="H218" s="136">
        <v>4</v>
      </c>
      <c r="I218" s="137"/>
      <c r="J218" s="137"/>
      <c r="K218" s="138"/>
      <c r="L218" s="25"/>
      <c r="M218" s="139" t="s">
        <v>1</v>
      </c>
      <c r="N218" s="140" t="s">
        <v>38</v>
      </c>
      <c r="O218" s="141">
        <v>0.371</v>
      </c>
      <c r="P218" s="141">
        <f t="shared" si="27"/>
        <v>1.484</v>
      </c>
      <c r="Q218" s="141">
        <v>1E-3</v>
      </c>
      <c r="R218" s="141">
        <f t="shared" si="28"/>
        <v>4.0000000000000001E-3</v>
      </c>
      <c r="S218" s="141">
        <v>0</v>
      </c>
      <c r="T218" s="142">
        <f t="shared" si="29"/>
        <v>0</v>
      </c>
      <c r="AR218" s="143" t="s">
        <v>226</v>
      </c>
      <c r="AT218" s="143" t="s">
        <v>165</v>
      </c>
      <c r="AU218" s="143" t="s">
        <v>84</v>
      </c>
      <c r="AY218" s="13" t="s">
        <v>162</v>
      </c>
      <c r="BE218" s="144">
        <f t="shared" si="30"/>
        <v>0</v>
      </c>
      <c r="BF218" s="144">
        <f t="shared" si="31"/>
        <v>0</v>
      </c>
      <c r="BG218" s="144">
        <f t="shared" si="32"/>
        <v>0</v>
      </c>
      <c r="BH218" s="144">
        <f t="shared" si="33"/>
        <v>0</v>
      </c>
      <c r="BI218" s="144">
        <f t="shared" si="34"/>
        <v>0</v>
      </c>
      <c r="BJ218" s="13" t="s">
        <v>84</v>
      </c>
      <c r="BK218" s="144">
        <f t="shared" si="35"/>
        <v>0</v>
      </c>
      <c r="BL218" s="13" t="s">
        <v>226</v>
      </c>
      <c r="BM218" s="143" t="s">
        <v>2456</v>
      </c>
    </row>
    <row r="219" spans="2:65" s="1" customFormat="1" ht="37.9" customHeight="1">
      <c r="B219" s="131"/>
      <c r="C219" s="132" t="s">
        <v>610</v>
      </c>
      <c r="D219" s="132" t="s">
        <v>165</v>
      </c>
      <c r="E219" s="133" t="s">
        <v>1947</v>
      </c>
      <c r="F219" s="134" t="s">
        <v>1948</v>
      </c>
      <c r="G219" s="135" t="s">
        <v>212</v>
      </c>
      <c r="H219" s="136">
        <v>12.54</v>
      </c>
      <c r="I219" s="137"/>
      <c r="J219" s="137"/>
      <c r="K219" s="138"/>
      <c r="L219" s="25"/>
      <c r="M219" s="139" t="s">
        <v>1</v>
      </c>
      <c r="N219" s="140" t="s">
        <v>38</v>
      </c>
      <c r="O219" s="141">
        <v>0.371</v>
      </c>
      <c r="P219" s="141">
        <f t="shared" si="27"/>
        <v>4.6523399999999997</v>
      </c>
      <c r="Q219" s="141">
        <v>1E-3</v>
      </c>
      <c r="R219" s="141">
        <f t="shared" si="28"/>
        <v>1.2539999999999999E-2</v>
      </c>
      <c r="S219" s="141">
        <v>0</v>
      </c>
      <c r="T219" s="142">
        <f t="shared" si="29"/>
        <v>0</v>
      </c>
      <c r="AR219" s="143" t="s">
        <v>226</v>
      </c>
      <c r="AT219" s="143" t="s">
        <v>165</v>
      </c>
      <c r="AU219" s="143" t="s">
        <v>84</v>
      </c>
      <c r="AY219" s="13" t="s">
        <v>162</v>
      </c>
      <c r="BE219" s="144">
        <f t="shared" si="30"/>
        <v>0</v>
      </c>
      <c r="BF219" s="144">
        <f t="shared" si="31"/>
        <v>0</v>
      </c>
      <c r="BG219" s="144">
        <f t="shared" si="32"/>
        <v>0</v>
      </c>
      <c r="BH219" s="144">
        <f t="shared" si="33"/>
        <v>0</v>
      </c>
      <c r="BI219" s="144">
        <f t="shared" si="34"/>
        <v>0</v>
      </c>
      <c r="BJ219" s="13" t="s">
        <v>84</v>
      </c>
      <c r="BK219" s="144">
        <f t="shared" si="35"/>
        <v>0</v>
      </c>
      <c r="BL219" s="13" t="s">
        <v>226</v>
      </c>
      <c r="BM219" s="143" t="s">
        <v>2457</v>
      </c>
    </row>
    <row r="220" spans="2:65" s="1" customFormat="1" ht="37.9" customHeight="1">
      <c r="B220" s="131"/>
      <c r="C220" s="132" t="s">
        <v>613</v>
      </c>
      <c r="D220" s="132" t="s">
        <v>165</v>
      </c>
      <c r="E220" s="133" t="s">
        <v>1950</v>
      </c>
      <c r="F220" s="134" t="s">
        <v>2458</v>
      </c>
      <c r="G220" s="135" t="s">
        <v>212</v>
      </c>
      <c r="H220" s="136">
        <v>5.6</v>
      </c>
      <c r="I220" s="137"/>
      <c r="J220" s="137"/>
      <c r="K220" s="138"/>
      <c r="L220" s="25"/>
      <c r="M220" s="139" t="s">
        <v>1</v>
      </c>
      <c r="N220" s="140" t="s">
        <v>38</v>
      </c>
      <c r="O220" s="141">
        <v>0.438</v>
      </c>
      <c r="P220" s="141">
        <f t="shared" si="27"/>
        <v>2.4527999999999999</v>
      </c>
      <c r="Q220" s="141">
        <v>1E-3</v>
      </c>
      <c r="R220" s="141">
        <f t="shared" si="28"/>
        <v>5.5999999999999999E-3</v>
      </c>
      <c r="S220" s="141">
        <v>0</v>
      </c>
      <c r="T220" s="142">
        <f t="shared" si="29"/>
        <v>0</v>
      </c>
      <c r="AR220" s="143" t="s">
        <v>226</v>
      </c>
      <c r="AT220" s="143" t="s">
        <v>165</v>
      </c>
      <c r="AU220" s="143" t="s">
        <v>84</v>
      </c>
      <c r="AY220" s="13" t="s">
        <v>162</v>
      </c>
      <c r="BE220" s="144">
        <f t="shared" si="30"/>
        <v>0</v>
      </c>
      <c r="BF220" s="144">
        <f t="shared" si="31"/>
        <v>0</v>
      </c>
      <c r="BG220" s="144">
        <f t="shared" si="32"/>
        <v>0</v>
      </c>
      <c r="BH220" s="144">
        <f t="shared" si="33"/>
        <v>0</v>
      </c>
      <c r="BI220" s="144">
        <f t="shared" si="34"/>
        <v>0</v>
      </c>
      <c r="BJ220" s="13" t="s">
        <v>84</v>
      </c>
      <c r="BK220" s="144">
        <f t="shared" si="35"/>
        <v>0</v>
      </c>
      <c r="BL220" s="13" t="s">
        <v>226</v>
      </c>
      <c r="BM220" s="143" t="s">
        <v>2459</v>
      </c>
    </row>
    <row r="221" spans="2:65" s="1" customFormat="1" ht="37.9" customHeight="1">
      <c r="B221" s="131"/>
      <c r="C221" s="132" t="s">
        <v>617</v>
      </c>
      <c r="D221" s="132" t="s">
        <v>165</v>
      </c>
      <c r="E221" s="133" t="s">
        <v>1956</v>
      </c>
      <c r="F221" s="134" t="s">
        <v>1957</v>
      </c>
      <c r="G221" s="135" t="s">
        <v>212</v>
      </c>
      <c r="H221" s="136">
        <v>13.52</v>
      </c>
      <c r="I221" s="137"/>
      <c r="J221" s="137"/>
      <c r="K221" s="138"/>
      <c r="L221" s="25"/>
      <c r="M221" s="139" t="s">
        <v>1</v>
      </c>
      <c r="N221" s="140" t="s">
        <v>38</v>
      </c>
      <c r="O221" s="141">
        <v>0.61240000000000006</v>
      </c>
      <c r="P221" s="141">
        <f t="shared" si="27"/>
        <v>8.2796479999999999</v>
      </c>
      <c r="Q221" s="141">
        <v>2.8400000000000001E-3</v>
      </c>
      <c r="R221" s="141">
        <f t="shared" si="28"/>
        <v>3.8396800000000002E-2</v>
      </c>
      <c r="S221" s="141">
        <v>0</v>
      </c>
      <c r="T221" s="142">
        <f t="shared" si="29"/>
        <v>0</v>
      </c>
      <c r="AR221" s="143" t="s">
        <v>226</v>
      </c>
      <c r="AT221" s="143" t="s">
        <v>165</v>
      </c>
      <c r="AU221" s="143" t="s">
        <v>84</v>
      </c>
      <c r="AY221" s="13" t="s">
        <v>162</v>
      </c>
      <c r="BE221" s="144">
        <f t="shared" si="30"/>
        <v>0</v>
      </c>
      <c r="BF221" s="144">
        <f t="shared" si="31"/>
        <v>0</v>
      </c>
      <c r="BG221" s="144">
        <f t="shared" si="32"/>
        <v>0</v>
      </c>
      <c r="BH221" s="144">
        <f t="shared" si="33"/>
        <v>0</v>
      </c>
      <c r="BI221" s="144">
        <f t="shared" si="34"/>
        <v>0</v>
      </c>
      <c r="BJ221" s="13" t="s">
        <v>84</v>
      </c>
      <c r="BK221" s="144">
        <f t="shared" si="35"/>
        <v>0</v>
      </c>
      <c r="BL221" s="13" t="s">
        <v>226</v>
      </c>
      <c r="BM221" s="143" t="s">
        <v>2460</v>
      </c>
    </row>
    <row r="222" spans="2:65" s="1" customFormat="1" ht="55.5" customHeight="1">
      <c r="B222" s="131"/>
      <c r="C222" s="132" t="s">
        <v>621</v>
      </c>
      <c r="D222" s="132" t="s">
        <v>165</v>
      </c>
      <c r="E222" s="133" t="s">
        <v>1959</v>
      </c>
      <c r="F222" s="134" t="s">
        <v>1960</v>
      </c>
      <c r="G222" s="135" t="s">
        <v>212</v>
      </c>
      <c r="H222" s="136">
        <v>7</v>
      </c>
      <c r="I222" s="137"/>
      <c r="J222" s="137"/>
      <c r="K222" s="138"/>
      <c r="L222" s="25"/>
      <c r="M222" s="139" t="s">
        <v>1</v>
      </c>
      <c r="N222" s="140" t="s">
        <v>38</v>
      </c>
      <c r="O222" s="141">
        <v>0.66</v>
      </c>
      <c r="P222" s="141">
        <f t="shared" si="27"/>
        <v>4.62</v>
      </c>
      <c r="Q222" s="141">
        <v>2.0699999999999998E-3</v>
      </c>
      <c r="R222" s="141">
        <f t="shared" si="28"/>
        <v>1.4489999999999999E-2</v>
      </c>
      <c r="S222" s="141">
        <v>0</v>
      </c>
      <c r="T222" s="142">
        <f t="shared" si="29"/>
        <v>0</v>
      </c>
      <c r="AR222" s="143" t="s">
        <v>226</v>
      </c>
      <c r="AT222" s="143" t="s">
        <v>165</v>
      </c>
      <c r="AU222" s="143" t="s">
        <v>84</v>
      </c>
      <c r="AY222" s="13" t="s">
        <v>162</v>
      </c>
      <c r="BE222" s="144">
        <f t="shared" si="30"/>
        <v>0</v>
      </c>
      <c r="BF222" s="144">
        <f t="shared" si="31"/>
        <v>0</v>
      </c>
      <c r="BG222" s="144">
        <f t="shared" si="32"/>
        <v>0</v>
      </c>
      <c r="BH222" s="144">
        <f t="shared" si="33"/>
        <v>0</v>
      </c>
      <c r="BI222" s="144">
        <f t="shared" si="34"/>
        <v>0</v>
      </c>
      <c r="BJ222" s="13" t="s">
        <v>84</v>
      </c>
      <c r="BK222" s="144">
        <f t="shared" si="35"/>
        <v>0</v>
      </c>
      <c r="BL222" s="13" t="s">
        <v>226</v>
      </c>
      <c r="BM222" s="143" t="s">
        <v>2461</v>
      </c>
    </row>
    <row r="223" spans="2:65" s="1" customFormat="1" ht="24.2" customHeight="1">
      <c r="B223" s="131"/>
      <c r="C223" s="132" t="s">
        <v>625</v>
      </c>
      <c r="D223" s="132" t="s">
        <v>165</v>
      </c>
      <c r="E223" s="133" t="s">
        <v>1962</v>
      </c>
      <c r="F223" s="134" t="s">
        <v>1963</v>
      </c>
      <c r="G223" s="135" t="s">
        <v>595</v>
      </c>
      <c r="H223" s="136">
        <v>14.352</v>
      </c>
      <c r="I223" s="137"/>
      <c r="J223" s="137"/>
      <c r="K223" s="138"/>
      <c r="L223" s="25"/>
      <c r="M223" s="139" t="s">
        <v>1</v>
      </c>
      <c r="N223" s="140" t="s">
        <v>38</v>
      </c>
      <c r="O223" s="141">
        <v>0</v>
      </c>
      <c r="P223" s="141">
        <f t="shared" si="27"/>
        <v>0</v>
      </c>
      <c r="Q223" s="141">
        <v>0</v>
      </c>
      <c r="R223" s="141">
        <f t="shared" si="28"/>
        <v>0</v>
      </c>
      <c r="S223" s="141">
        <v>0</v>
      </c>
      <c r="T223" s="142">
        <f t="shared" si="29"/>
        <v>0</v>
      </c>
      <c r="AR223" s="143" t="s">
        <v>226</v>
      </c>
      <c r="AT223" s="143" t="s">
        <v>165</v>
      </c>
      <c r="AU223" s="143" t="s">
        <v>84</v>
      </c>
      <c r="AY223" s="13" t="s">
        <v>162</v>
      </c>
      <c r="BE223" s="144">
        <f t="shared" si="30"/>
        <v>0</v>
      </c>
      <c r="BF223" s="144">
        <f t="shared" si="31"/>
        <v>0</v>
      </c>
      <c r="BG223" s="144">
        <f t="shared" si="32"/>
        <v>0</v>
      </c>
      <c r="BH223" s="144">
        <f t="shared" si="33"/>
        <v>0</v>
      </c>
      <c r="BI223" s="144">
        <f t="shared" si="34"/>
        <v>0</v>
      </c>
      <c r="BJ223" s="13" t="s">
        <v>84</v>
      </c>
      <c r="BK223" s="144">
        <f t="shared" si="35"/>
        <v>0</v>
      </c>
      <c r="BL223" s="13" t="s">
        <v>226</v>
      </c>
      <c r="BM223" s="143" t="s">
        <v>2462</v>
      </c>
    </row>
    <row r="224" spans="2:65" s="11" customFormat="1" ht="22.9" customHeight="1">
      <c r="B224" s="120"/>
      <c r="D224" s="121" t="s">
        <v>71</v>
      </c>
      <c r="E224" s="129" t="s">
        <v>330</v>
      </c>
      <c r="F224" s="129" t="s">
        <v>331</v>
      </c>
      <c r="J224" s="130"/>
      <c r="L224" s="120"/>
      <c r="M224" s="124"/>
      <c r="P224" s="125">
        <f>SUM(P225:P232)</f>
        <v>3.8021548000000003</v>
      </c>
      <c r="R224" s="125">
        <f>SUM(R225:R232)</f>
        <v>9.4808799999999999E-2</v>
      </c>
      <c r="T224" s="126">
        <f>SUM(T225:T232)</f>
        <v>0</v>
      </c>
      <c r="AR224" s="121" t="s">
        <v>84</v>
      </c>
      <c r="AT224" s="127" t="s">
        <v>71</v>
      </c>
      <c r="AU224" s="127" t="s">
        <v>79</v>
      </c>
      <c r="AY224" s="121" t="s">
        <v>162</v>
      </c>
      <c r="BK224" s="128">
        <f>SUM(BK225:BK232)</f>
        <v>0</v>
      </c>
    </row>
    <row r="225" spans="2:65" s="1" customFormat="1" ht="16.5" customHeight="1">
      <c r="B225" s="131"/>
      <c r="C225" s="132" t="s">
        <v>629</v>
      </c>
      <c r="D225" s="132" t="s">
        <v>165</v>
      </c>
      <c r="E225" s="133" t="s">
        <v>1965</v>
      </c>
      <c r="F225" s="134" t="s">
        <v>1966</v>
      </c>
      <c r="G225" s="135" t="s">
        <v>212</v>
      </c>
      <c r="H225" s="136">
        <v>4</v>
      </c>
      <c r="I225" s="137"/>
      <c r="J225" s="137"/>
      <c r="K225" s="138"/>
      <c r="L225" s="25"/>
      <c r="M225" s="139" t="s">
        <v>1</v>
      </c>
      <c r="N225" s="140" t="s">
        <v>38</v>
      </c>
      <c r="O225" s="141">
        <v>0.36459999999999998</v>
      </c>
      <c r="P225" s="141">
        <f t="shared" ref="P225:P232" si="36">O225*H225</f>
        <v>1.4583999999999999</v>
      </c>
      <c r="Q225" s="141">
        <v>1.8000000000000001E-4</v>
      </c>
      <c r="R225" s="141">
        <f t="shared" ref="R225:R232" si="37">Q225*H225</f>
        <v>7.2000000000000005E-4</v>
      </c>
      <c r="S225" s="141">
        <v>0</v>
      </c>
      <c r="T225" s="142">
        <f t="shared" ref="T225:T232" si="38">S225*H225</f>
        <v>0</v>
      </c>
      <c r="AR225" s="143" t="s">
        <v>226</v>
      </c>
      <c r="AT225" s="143" t="s">
        <v>165</v>
      </c>
      <c r="AU225" s="143" t="s">
        <v>84</v>
      </c>
      <c r="AY225" s="13" t="s">
        <v>162</v>
      </c>
      <c r="BE225" s="144">
        <f t="shared" ref="BE225:BE232" si="39">IF(N225="základná",J225,0)</f>
        <v>0</v>
      </c>
      <c r="BF225" s="144">
        <f t="shared" ref="BF225:BF232" si="40">IF(N225="znížená",J225,0)</f>
        <v>0</v>
      </c>
      <c r="BG225" s="144">
        <f t="shared" ref="BG225:BG232" si="41">IF(N225="zákl. prenesená",J225,0)</f>
        <v>0</v>
      </c>
      <c r="BH225" s="144">
        <f t="shared" ref="BH225:BH232" si="42">IF(N225="zníž. prenesená",J225,0)</f>
        <v>0</v>
      </c>
      <c r="BI225" s="144">
        <f t="shared" ref="BI225:BI232" si="43">IF(N225="nulová",J225,0)</f>
        <v>0</v>
      </c>
      <c r="BJ225" s="13" t="s">
        <v>84</v>
      </c>
      <c r="BK225" s="144">
        <f t="shared" ref="BK225:BK232" si="44">ROUND(I225*H225,2)</f>
        <v>0</v>
      </c>
      <c r="BL225" s="13" t="s">
        <v>226</v>
      </c>
      <c r="BM225" s="143" t="s">
        <v>2463</v>
      </c>
    </row>
    <row r="226" spans="2:65" s="1" customFormat="1" ht="33" customHeight="1">
      <c r="B226" s="131"/>
      <c r="C226" s="149" t="s">
        <v>633</v>
      </c>
      <c r="D226" s="149" t="s">
        <v>492</v>
      </c>
      <c r="E226" s="150" t="s">
        <v>1968</v>
      </c>
      <c r="F226" s="151" t="s">
        <v>2464</v>
      </c>
      <c r="G226" s="152" t="s">
        <v>196</v>
      </c>
      <c r="H226" s="153">
        <v>1</v>
      </c>
      <c r="I226" s="154"/>
      <c r="J226" s="154"/>
      <c r="K226" s="155"/>
      <c r="L226" s="156"/>
      <c r="M226" s="157" t="s">
        <v>1</v>
      </c>
      <c r="N226" s="158" t="s">
        <v>38</v>
      </c>
      <c r="O226" s="141">
        <v>0</v>
      </c>
      <c r="P226" s="141">
        <f t="shared" si="36"/>
        <v>0</v>
      </c>
      <c r="Q226" s="141">
        <v>5.1999999999999998E-2</v>
      </c>
      <c r="R226" s="141">
        <f t="shared" si="37"/>
        <v>5.1999999999999998E-2</v>
      </c>
      <c r="S226" s="141">
        <v>0</v>
      </c>
      <c r="T226" s="142">
        <f t="shared" si="38"/>
        <v>0</v>
      </c>
      <c r="AR226" s="143" t="s">
        <v>289</v>
      </c>
      <c r="AT226" s="143" t="s">
        <v>492</v>
      </c>
      <c r="AU226" s="143" t="s">
        <v>84</v>
      </c>
      <c r="AY226" s="13" t="s">
        <v>162</v>
      </c>
      <c r="BE226" s="144">
        <f t="shared" si="39"/>
        <v>0</v>
      </c>
      <c r="BF226" s="144">
        <f t="shared" si="40"/>
        <v>0</v>
      </c>
      <c r="BG226" s="144">
        <f t="shared" si="41"/>
        <v>0</v>
      </c>
      <c r="BH226" s="144">
        <f t="shared" si="42"/>
        <v>0</v>
      </c>
      <c r="BI226" s="144">
        <f t="shared" si="43"/>
        <v>0</v>
      </c>
      <c r="BJ226" s="13" t="s">
        <v>84</v>
      </c>
      <c r="BK226" s="144">
        <f t="shared" si="44"/>
        <v>0</v>
      </c>
      <c r="BL226" s="13" t="s">
        <v>226</v>
      </c>
      <c r="BM226" s="143" t="s">
        <v>2465</v>
      </c>
    </row>
    <row r="227" spans="2:65" s="1" customFormat="1" ht="21.75" customHeight="1">
      <c r="B227" s="131"/>
      <c r="C227" s="132" t="s">
        <v>637</v>
      </c>
      <c r="D227" s="132" t="s">
        <v>165</v>
      </c>
      <c r="E227" s="133" t="s">
        <v>2466</v>
      </c>
      <c r="F227" s="134" t="s">
        <v>2467</v>
      </c>
      <c r="G227" s="135" t="s">
        <v>212</v>
      </c>
      <c r="H227" s="136">
        <v>7.14</v>
      </c>
      <c r="I227" s="137"/>
      <c r="J227" s="137"/>
      <c r="K227" s="138"/>
      <c r="L227" s="25"/>
      <c r="M227" s="139" t="s">
        <v>1</v>
      </c>
      <c r="N227" s="140" t="s">
        <v>38</v>
      </c>
      <c r="O227" s="141">
        <v>0.28082000000000001</v>
      </c>
      <c r="P227" s="141">
        <f t="shared" si="36"/>
        <v>2.0050547999999999</v>
      </c>
      <c r="Q227" s="141">
        <v>4.2000000000000002E-4</v>
      </c>
      <c r="R227" s="141">
        <f t="shared" si="37"/>
        <v>2.9987999999999998E-3</v>
      </c>
      <c r="S227" s="141">
        <v>0</v>
      </c>
      <c r="T227" s="142">
        <f t="shared" si="38"/>
        <v>0</v>
      </c>
      <c r="AR227" s="143" t="s">
        <v>226</v>
      </c>
      <c r="AT227" s="143" t="s">
        <v>165</v>
      </c>
      <c r="AU227" s="143" t="s">
        <v>84</v>
      </c>
      <c r="AY227" s="13" t="s">
        <v>162</v>
      </c>
      <c r="BE227" s="144">
        <f t="shared" si="39"/>
        <v>0</v>
      </c>
      <c r="BF227" s="144">
        <f t="shared" si="40"/>
        <v>0</v>
      </c>
      <c r="BG227" s="144">
        <f t="shared" si="41"/>
        <v>0</v>
      </c>
      <c r="BH227" s="144">
        <f t="shared" si="42"/>
        <v>0</v>
      </c>
      <c r="BI227" s="144">
        <f t="shared" si="43"/>
        <v>0</v>
      </c>
      <c r="BJ227" s="13" t="s">
        <v>84</v>
      </c>
      <c r="BK227" s="144">
        <f t="shared" si="44"/>
        <v>0</v>
      </c>
      <c r="BL227" s="13" t="s">
        <v>226</v>
      </c>
      <c r="BM227" s="143" t="s">
        <v>2468</v>
      </c>
    </row>
    <row r="228" spans="2:65" s="1" customFormat="1" ht="49.15" customHeight="1">
      <c r="B228" s="131"/>
      <c r="C228" s="149" t="s">
        <v>641</v>
      </c>
      <c r="D228" s="149" t="s">
        <v>492</v>
      </c>
      <c r="E228" s="150" t="s">
        <v>2469</v>
      </c>
      <c r="F228" s="151" t="s">
        <v>2470</v>
      </c>
      <c r="G228" s="152" t="s">
        <v>196</v>
      </c>
      <c r="H228" s="153">
        <v>1</v>
      </c>
      <c r="I228" s="154"/>
      <c r="J228" s="154"/>
      <c r="K228" s="155"/>
      <c r="L228" s="156"/>
      <c r="M228" s="157" t="s">
        <v>1</v>
      </c>
      <c r="N228" s="158" t="s">
        <v>38</v>
      </c>
      <c r="O228" s="141">
        <v>0</v>
      </c>
      <c r="P228" s="141">
        <f t="shared" si="36"/>
        <v>0</v>
      </c>
      <c r="Q228" s="141">
        <v>3.7999999999999999E-2</v>
      </c>
      <c r="R228" s="141">
        <f t="shared" si="37"/>
        <v>3.7999999999999999E-2</v>
      </c>
      <c r="S228" s="141">
        <v>0</v>
      </c>
      <c r="T228" s="142">
        <f t="shared" si="38"/>
        <v>0</v>
      </c>
      <c r="AR228" s="143" t="s">
        <v>289</v>
      </c>
      <c r="AT228" s="143" t="s">
        <v>492</v>
      </c>
      <c r="AU228" s="143" t="s">
        <v>84</v>
      </c>
      <c r="AY228" s="13" t="s">
        <v>162</v>
      </c>
      <c r="BE228" s="144">
        <f t="shared" si="39"/>
        <v>0</v>
      </c>
      <c r="BF228" s="144">
        <f t="shared" si="40"/>
        <v>0</v>
      </c>
      <c r="BG228" s="144">
        <f t="shared" si="41"/>
        <v>0</v>
      </c>
      <c r="BH228" s="144">
        <f t="shared" si="42"/>
        <v>0</v>
      </c>
      <c r="BI228" s="144">
        <f t="shared" si="43"/>
        <v>0</v>
      </c>
      <c r="BJ228" s="13" t="s">
        <v>84</v>
      </c>
      <c r="BK228" s="144">
        <f t="shared" si="44"/>
        <v>0</v>
      </c>
      <c r="BL228" s="13" t="s">
        <v>226</v>
      </c>
      <c r="BM228" s="143" t="s">
        <v>2471</v>
      </c>
    </row>
    <row r="229" spans="2:65" s="1" customFormat="1" ht="24.2" customHeight="1">
      <c r="B229" s="131"/>
      <c r="C229" s="132" t="s">
        <v>645</v>
      </c>
      <c r="D229" s="132" t="s">
        <v>165</v>
      </c>
      <c r="E229" s="133" t="s">
        <v>1979</v>
      </c>
      <c r="F229" s="134" t="s">
        <v>1980</v>
      </c>
      <c r="G229" s="135" t="s">
        <v>196</v>
      </c>
      <c r="H229" s="136">
        <v>1</v>
      </c>
      <c r="I229" s="137"/>
      <c r="J229" s="137"/>
      <c r="K229" s="138"/>
      <c r="L229" s="25"/>
      <c r="M229" s="139" t="s">
        <v>1</v>
      </c>
      <c r="N229" s="140" t="s">
        <v>38</v>
      </c>
      <c r="O229" s="141">
        <v>0.3387</v>
      </c>
      <c r="P229" s="141">
        <f t="shared" si="36"/>
        <v>0.3387</v>
      </c>
      <c r="Q229" s="141">
        <v>2.5000000000000001E-4</v>
      </c>
      <c r="R229" s="141">
        <f t="shared" si="37"/>
        <v>2.5000000000000001E-4</v>
      </c>
      <c r="S229" s="141">
        <v>0</v>
      </c>
      <c r="T229" s="142">
        <f t="shared" si="38"/>
        <v>0</v>
      </c>
      <c r="AR229" s="143" t="s">
        <v>226</v>
      </c>
      <c r="AT229" s="143" t="s">
        <v>165</v>
      </c>
      <c r="AU229" s="143" t="s">
        <v>84</v>
      </c>
      <c r="AY229" s="13" t="s">
        <v>162</v>
      </c>
      <c r="BE229" s="144">
        <f t="shared" si="39"/>
        <v>0</v>
      </c>
      <c r="BF229" s="144">
        <f t="shared" si="40"/>
        <v>0</v>
      </c>
      <c r="BG229" s="144">
        <f t="shared" si="41"/>
        <v>0</v>
      </c>
      <c r="BH229" s="144">
        <f t="shared" si="42"/>
        <v>0</v>
      </c>
      <c r="BI229" s="144">
        <f t="shared" si="43"/>
        <v>0</v>
      </c>
      <c r="BJ229" s="13" t="s">
        <v>84</v>
      </c>
      <c r="BK229" s="144">
        <f t="shared" si="44"/>
        <v>0</v>
      </c>
      <c r="BL229" s="13" t="s">
        <v>226</v>
      </c>
      <c r="BM229" s="143" t="s">
        <v>2472</v>
      </c>
    </row>
    <row r="230" spans="2:65" s="1" customFormat="1" ht="29.25" customHeight="1">
      <c r="B230" s="131"/>
      <c r="C230" s="149" t="s">
        <v>649</v>
      </c>
      <c r="D230" s="149" t="s">
        <v>492</v>
      </c>
      <c r="E230" s="150" t="s">
        <v>1985</v>
      </c>
      <c r="F230" s="151" t="s">
        <v>1986</v>
      </c>
      <c r="G230" s="152" t="s">
        <v>212</v>
      </c>
      <c r="H230" s="153">
        <v>1</v>
      </c>
      <c r="I230" s="154"/>
      <c r="J230" s="154"/>
      <c r="K230" s="155"/>
      <c r="L230" s="156"/>
      <c r="M230" s="157" t="s">
        <v>1</v>
      </c>
      <c r="N230" s="158" t="s">
        <v>38</v>
      </c>
      <c r="O230" s="141">
        <v>0</v>
      </c>
      <c r="P230" s="141">
        <f t="shared" si="36"/>
        <v>0</v>
      </c>
      <c r="Q230" s="141">
        <v>7.3999999999999999E-4</v>
      </c>
      <c r="R230" s="141">
        <f t="shared" si="37"/>
        <v>7.3999999999999999E-4</v>
      </c>
      <c r="S230" s="141">
        <v>0</v>
      </c>
      <c r="T230" s="142">
        <f t="shared" si="38"/>
        <v>0</v>
      </c>
      <c r="AR230" s="143" t="s">
        <v>289</v>
      </c>
      <c r="AT230" s="143" t="s">
        <v>492</v>
      </c>
      <c r="AU230" s="143" t="s">
        <v>84</v>
      </c>
      <c r="AY230" s="13" t="s">
        <v>162</v>
      </c>
      <c r="BE230" s="144">
        <f t="shared" si="39"/>
        <v>0</v>
      </c>
      <c r="BF230" s="144">
        <f t="shared" si="40"/>
        <v>0</v>
      </c>
      <c r="BG230" s="144">
        <f t="shared" si="41"/>
        <v>0</v>
      </c>
      <c r="BH230" s="144">
        <f t="shared" si="42"/>
        <v>0</v>
      </c>
      <c r="BI230" s="144">
        <f t="shared" si="43"/>
        <v>0</v>
      </c>
      <c r="BJ230" s="13" t="s">
        <v>84</v>
      </c>
      <c r="BK230" s="144">
        <f t="shared" si="44"/>
        <v>0</v>
      </c>
      <c r="BL230" s="13" t="s">
        <v>226</v>
      </c>
      <c r="BM230" s="143" t="s">
        <v>2473</v>
      </c>
    </row>
    <row r="231" spans="2:65" s="1" customFormat="1" ht="33" customHeight="1">
      <c r="B231" s="131"/>
      <c r="C231" s="149" t="s">
        <v>653</v>
      </c>
      <c r="D231" s="149" t="s">
        <v>492</v>
      </c>
      <c r="E231" s="150" t="s">
        <v>1988</v>
      </c>
      <c r="F231" s="151" t="s">
        <v>1989</v>
      </c>
      <c r="G231" s="152" t="s">
        <v>196</v>
      </c>
      <c r="H231" s="153">
        <v>1</v>
      </c>
      <c r="I231" s="154"/>
      <c r="J231" s="154"/>
      <c r="K231" s="155"/>
      <c r="L231" s="156"/>
      <c r="M231" s="157" t="s">
        <v>1</v>
      </c>
      <c r="N231" s="158" t="s">
        <v>38</v>
      </c>
      <c r="O231" s="141">
        <v>0</v>
      </c>
      <c r="P231" s="141">
        <f t="shared" si="36"/>
        <v>0</v>
      </c>
      <c r="Q231" s="141">
        <v>1E-4</v>
      </c>
      <c r="R231" s="141">
        <f t="shared" si="37"/>
        <v>1E-4</v>
      </c>
      <c r="S231" s="141">
        <v>0</v>
      </c>
      <c r="T231" s="142">
        <f t="shared" si="38"/>
        <v>0</v>
      </c>
      <c r="AR231" s="143" t="s">
        <v>289</v>
      </c>
      <c r="AT231" s="143" t="s">
        <v>492</v>
      </c>
      <c r="AU231" s="143" t="s">
        <v>84</v>
      </c>
      <c r="AY231" s="13" t="s">
        <v>162</v>
      </c>
      <c r="BE231" s="144">
        <f t="shared" si="39"/>
        <v>0</v>
      </c>
      <c r="BF231" s="144">
        <f t="shared" si="40"/>
        <v>0</v>
      </c>
      <c r="BG231" s="144">
        <f t="shared" si="41"/>
        <v>0</v>
      </c>
      <c r="BH231" s="144">
        <f t="shared" si="42"/>
        <v>0</v>
      </c>
      <c r="BI231" s="144">
        <f t="shared" si="43"/>
        <v>0</v>
      </c>
      <c r="BJ231" s="13" t="s">
        <v>84</v>
      </c>
      <c r="BK231" s="144">
        <f t="shared" si="44"/>
        <v>0</v>
      </c>
      <c r="BL231" s="13" t="s">
        <v>226</v>
      </c>
      <c r="BM231" s="143" t="s">
        <v>2474</v>
      </c>
    </row>
    <row r="232" spans="2:65" s="1" customFormat="1" ht="24.2" customHeight="1">
      <c r="B232" s="131"/>
      <c r="C232" s="132" t="s">
        <v>657</v>
      </c>
      <c r="D232" s="132" t="s">
        <v>165</v>
      </c>
      <c r="E232" s="133" t="s">
        <v>744</v>
      </c>
      <c r="F232" s="134" t="s">
        <v>745</v>
      </c>
      <c r="G232" s="135" t="s">
        <v>595</v>
      </c>
      <c r="H232" s="136">
        <v>9.4589999999999996</v>
      </c>
      <c r="I232" s="137"/>
      <c r="J232" s="137"/>
      <c r="K232" s="138"/>
      <c r="L232" s="25"/>
      <c r="M232" s="139" t="s">
        <v>1</v>
      </c>
      <c r="N232" s="140" t="s">
        <v>38</v>
      </c>
      <c r="O232" s="141">
        <v>0</v>
      </c>
      <c r="P232" s="141">
        <f t="shared" si="36"/>
        <v>0</v>
      </c>
      <c r="Q232" s="141">
        <v>0</v>
      </c>
      <c r="R232" s="141">
        <f t="shared" si="37"/>
        <v>0</v>
      </c>
      <c r="S232" s="141">
        <v>0</v>
      </c>
      <c r="T232" s="142">
        <f t="shared" si="38"/>
        <v>0</v>
      </c>
      <c r="AR232" s="143" t="s">
        <v>226</v>
      </c>
      <c r="AT232" s="143" t="s">
        <v>165</v>
      </c>
      <c r="AU232" s="143" t="s">
        <v>84</v>
      </c>
      <c r="AY232" s="13" t="s">
        <v>162</v>
      </c>
      <c r="BE232" s="144">
        <f t="shared" si="39"/>
        <v>0</v>
      </c>
      <c r="BF232" s="144">
        <f t="shared" si="40"/>
        <v>0</v>
      </c>
      <c r="BG232" s="144">
        <f t="shared" si="41"/>
        <v>0</v>
      </c>
      <c r="BH232" s="144">
        <f t="shared" si="42"/>
        <v>0</v>
      </c>
      <c r="BI232" s="144">
        <f t="shared" si="43"/>
        <v>0</v>
      </c>
      <c r="BJ232" s="13" t="s">
        <v>84</v>
      </c>
      <c r="BK232" s="144">
        <f t="shared" si="44"/>
        <v>0</v>
      </c>
      <c r="BL232" s="13" t="s">
        <v>226</v>
      </c>
      <c r="BM232" s="143" t="s">
        <v>2475</v>
      </c>
    </row>
    <row r="233" spans="2:65" s="11" customFormat="1" ht="22.9" customHeight="1">
      <c r="B233" s="120"/>
      <c r="D233" s="121" t="s">
        <v>71</v>
      </c>
      <c r="E233" s="129" t="s">
        <v>346</v>
      </c>
      <c r="F233" s="129" t="s">
        <v>347</v>
      </c>
      <c r="J233" s="130"/>
      <c r="L233" s="120"/>
      <c r="M233" s="124"/>
      <c r="P233" s="125">
        <f>SUM(P234:P244)</f>
        <v>62.208680939999994</v>
      </c>
      <c r="R233" s="125">
        <f>SUM(R234:R244)</f>
        <v>1.1849641400000002</v>
      </c>
      <c r="T233" s="126">
        <f>SUM(T234:T244)</f>
        <v>0</v>
      </c>
      <c r="AR233" s="121" t="s">
        <v>84</v>
      </c>
      <c r="AT233" s="127" t="s">
        <v>71</v>
      </c>
      <c r="AU233" s="127" t="s">
        <v>79</v>
      </c>
      <c r="AY233" s="121" t="s">
        <v>162</v>
      </c>
      <c r="BK233" s="128">
        <f>SUM(BK234:BK244)</f>
        <v>0</v>
      </c>
    </row>
    <row r="234" spans="2:65" s="1" customFormat="1" ht="37.9" customHeight="1">
      <c r="B234" s="131"/>
      <c r="C234" s="132" t="s">
        <v>659</v>
      </c>
      <c r="D234" s="132" t="s">
        <v>165</v>
      </c>
      <c r="E234" s="133" t="s">
        <v>2476</v>
      </c>
      <c r="F234" s="134" t="s">
        <v>2477</v>
      </c>
      <c r="G234" s="135" t="s">
        <v>196</v>
      </c>
      <c r="H234" s="136">
        <v>1</v>
      </c>
      <c r="I234" s="137"/>
      <c r="J234" s="137"/>
      <c r="K234" s="138"/>
      <c r="L234" s="25"/>
      <c r="M234" s="139" t="s">
        <v>1</v>
      </c>
      <c r="N234" s="140" t="s">
        <v>38</v>
      </c>
      <c r="O234" s="141">
        <v>0.59450999999999998</v>
      </c>
      <c r="P234" s="141">
        <f t="shared" ref="P234:P244" si="45">O234*H234</f>
        <v>0.59450999999999998</v>
      </c>
      <c r="Q234" s="141">
        <v>7.9000000000000001E-4</v>
      </c>
      <c r="R234" s="141">
        <f t="shared" ref="R234:R244" si="46">Q234*H234</f>
        <v>7.9000000000000001E-4</v>
      </c>
      <c r="S234" s="141">
        <v>0</v>
      </c>
      <c r="T234" s="142">
        <f t="shared" ref="T234:T244" si="47">S234*H234</f>
        <v>0</v>
      </c>
      <c r="AR234" s="143" t="s">
        <v>226</v>
      </c>
      <c r="AT234" s="143" t="s">
        <v>165</v>
      </c>
      <c r="AU234" s="143" t="s">
        <v>84</v>
      </c>
      <c r="AY234" s="13" t="s">
        <v>162</v>
      </c>
      <c r="BE234" s="144">
        <f t="shared" ref="BE234:BE244" si="48">IF(N234="základná",J234,0)</f>
        <v>0</v>
      </c>
      <c r="BF234" s="144">
        <f t="shared" ref="BF234:BF244" si="49">IF(N234="znížená",J234,0)</f>
        <v>0</v>
      </c>
      <c r="BG234" s="144">
        <f t="shared" ref="BG234:BG244" si="50">IF(N234="zákl. prenesená",J234,0)</f>
        <v>0</v>
      </c>
      <c r="BH234" s="144">
        <f t="shared" ref="BH234:BH244" si="51">IF(N234="zníž. prenesená",J234,0)</f>
        <v>0</v>
      </c>
      <c r="BI234" s="144">
        <f t="shared" ref="BI234:BI244" si="52">IF(N234="nulová",J234,0)</f>
        <v>0</v>
      </c>
      <c r="BJ234" s="13" t="s">
        <v>84</v>
      </c>
      <c r="BK234" s="144">
        <f t="shared" ref="BK234:BK244" si="53">ROUND(I234*H234,2)</f>
        <v>0</v>
      </c>
      <c r="BL234" s="13" t="s">
        <v>226</v>
      </c>
      <c r="BM234" s="143" t="s">
        <v>2478</v>
      </c>
    </row>
    <row r="235" spans="2:65" s="1" customFormat="1" ht="37.9" customHeight="1">
      <c r="B235" s="131"/>
      <c r="C235" s="149" t="s">
        <v>661</v>
      </c>
      <c r="D235" s="149" t="s">
        <v>492</v>
      </c>
      <c r="E235" s="150" t="s">
        <v>2002</v>
      </c>
      <c r="F235" s="151" t="s">
        <v>2641</v>
      </c>
      <c r="G235" s="152" t="s">
        <v>196</v>
      </c>
      <c r="H235" s="153">
        <v>1</v>
      </c>
      <c r="I235" s="154"/>
      <c r="J235" s="154"/>
      <c r="K235" s="155"/>
      <c r="L235" s="156"/>
      <c r="M235" s="157" t="s">
        <v>1</v>
      </c>
      <c r="N235" s="158" t="s">
        <v>38</v>
      </c>
      <c r="O235" s="141">
        <v>0</v>
      </c>
      <c r="P235" s="141">
        <f t="shared" si="45"/>
        <v>0</v>
      </c>
      <c r="Q235" s="141">
        <v>2.5000000000000001E-2</v>
      </c>
      <c r="R235" s="141">
        <f t="shared" si="46"/>
        <v>2.5000000000000001E-2</v>
      </c>
      <c r="S235" s="141">
        <v>0</v>
      </c>
      <c r="T235" s="142">
        <f t="shared" si="47"/>
        <v>0</v>
      </c>
      <c r="AR235" s="143" t="s">
        <v>289</v>
      </c>
      <c r="AT235" s="143" t="s">
        <v>492</v>
      </c>
      <c r="AU235" s="143" t="s">
        <v>84</v>
      </c>
      <c r="AY235" s="13" t="s">
        <v>162</v>
      </c>
      <c r="BE235" s="144">
        <f t="shared" si="48"/>
        <v>0</v>
      </c>
      <c r="BF235" s="144">
        <f t="shared" si="49"/>
        <v>0</v>
      </c>
      <c r="BG235" s="144">
        <f t="shared" si="50"/>
        <v>0</v>
      </c>
      <c r="BH235" s="144">
        <f t="shared" si="51"/>
        <v>0</v>
      </c>
      <c r="BI235" s="144">
        <f t="shared" si="52"/>
        <v>0</v>
      </c>
      <c r="BJ235" s="13" t="s">
        <v>84</v>
      </c>
      <c r="BK235" s="144">
        <f t="shared" si="53"/>
        <v>0</v>
      </c>
      <c r="BL235" s="13" t="s">
        <v>226</v>
      </c>
      <c r="BM235" s="143" t="s">
        <v>2479</v>
      </c>
    </row>
    <row r="236" spans="2:65" s="1" customFormat="1" ht="24.2" customHeight="1">
      <c r="B236" s="131"/>
      <c r="C236" s="132" t="s">
        <v>665</v>
      </c>
      <c r="D236" s="132" t="s">
        <v>165</v>
      </c>
      <c r="E236" s="133" t="s">
        <v>2006</v>
      </c>
      <c r="F236" s="134" t="s">
        <v>2007</v>
      </c>
      <c r="G236" s="135" t="s">
        <v>168</v>
      </c>
      <c r="H236" s="136">
        <v>24.141999999999999</v>
      </c>
      <c r="I236" s="137"/>
      <c r="J236" s="137"/>
      <c r="K236" s="138"/>
      <c r="L236" s="25"/>
      <c r="M236" s="139" t="s">
        <v>1</v>
      </c>
      <c r="N236" s="140" t="s">
        <v>38</v>
      </c>
      <c r="O236" s="141">
        <v>0.71682000000000001</v>
      </c>
      <c r="P236" s="141">
        <f t="shared" si="45"/>
        <v>17.305468439999999</v>
      </c>
      <c r="Q236" s="141">
        <v>4.6999999999999999E-4</v>
      </c>
      <c r="R236" s="141">
        <f t="shared" si="46"/>
        <v>1.1346739999999999E-2</v>
      </c>
      <c r="S236" s="141">
        <v>0</v>
      </c>
      <c r="T236" s="142">
        <f t="shared" si="47"/>
        <v>0</v>
      </c>
      <c r="AR236" s="143" t="s">
        <v>226</v>
      </c>
      <c r="AT236" s="143" t="s">
        <v>165</v>
      </c>
      <c r="AU236" s="143" t="s">
        <v>84</v>
      </c>
      <c r="AY236" s="13" t="s">
        <v>162</v>
      </c>
      <c r="BE236" s="144">
        <f t="shared" si="48"/>
        <v>0</v>
      </c>
      <c r="BF236" s="144">
        <f t="shared" si="49"/>
        <v>0</v>
      </c>
      <c r="BG236" s="144">
        <f t="shared" si="50"/>
        <v>0</v>
      </c>
      <c r="BH236" s="144">
        <f t="shared" si="51"/>
        <v>0</v>
      </c>
      <c r="BI236" s="144">
        <f t="shared" si="52"/>
        <v>0</v>
      </c>
      <c r="BJ236" s="13" t="s">
        <v>84</v>
      </c>
      <c r="BK236" s="144">
        <f t="shared" si="53"/>
        <v>0</v>
      </c>
      <c r="BL236" s="13" t="s">
        <v>226</v>
      </c>
      <c r="BM236" s="143" t="s">
        <v>2480</v>
      </c>
    </row>
    <row r="237" spans="2:65" s="1" customFormat="1" ht="24.2" customHeight="1">
      <c r="B237" s="131"/>
      <c r="C237" s="149" t="s">
        <v>669</v>
      </c>
      <c r="D237" s="149" t="s">
        <v>492</v>
      </c>
      <c r="E237" s="150" t="s">
        <v>2009</v>
      </c>
      <c r="F237" s="151" t="s">
        <v>2010</v>
      </c>
      <c r="G237" s="152" t="s">
        <v>168</v>
      </c>
      <c r="H237" s="153">
        <v>24.141999999999999</v>
      </c>
      <c r="I237" s="154"/>
      <c r="J237" s="154"/>
      <c r="K237" s="155"/>
      <c r="L237" s="156"/>
      <c r="M237" s="157" t="s">
        <v>1</v>
      </c>
      <c r="N237" s="158" t="s">
        <v>38</v>
      </c>
      <c r="O237" s="141">
        <v>0</v>
      </c>
      <c r="P237" s="141">
        <f t="shared" si="45"/>
        <v>0</v>
      </c>
      <c r="Q237" s="141">
        <v>1.5699999999999999E-2</v>
      </c>
      <c r="R237" s="141">
        <f t="shared" si="46"/>
        <v>0.37902939999999996</v>
      </c>
      <c r="S237" s="141">
        <v>0</v>
      </c>
      <c r="T237" s="142">
        <f t="shared" si="47"/>
        <v>0</v>
      </c>
      <c r="AR237" s="143" t="s">
        <v>289</v>
      </c>
      <c r="AT237" s="143" t="s">
        <v>492</v>
      </c>
      <c r="AU237" s="143" t="s">
        <v>84</v>
      </c>
      <c r="AY237" s="13" t="s">
        <v>162</v>
      </c>
      <c r="BE237" s="144">
        <f t="shared" si="48"/>
        <v>0</v>
      </c>
      <c r="BF237" s="144">
        <f t="shared" si="49"/>
        <v>0</v>
      </c>
      <c r="BG237" s="144">
        <f t="shared" si="50"/>
        <v>0</v>
      </c>
      <c r="BH237" s="144">
        <f t="shared" si="51"/>
        <v>0</v>
      </c>
      <c r="BI237" s="144">
        <f t="shared" si="52"/>
        <v>0</v>
      </c>
      <c r="BJ237" s="13" t="s">
        <v>84</v>
      </c>
      <c r="BK237" s="144">
        <f t="shared" si="53"/>
        <v>0</v>
      </c>
      <c r="BL237" s="13" t="s">
        <v>226</v>
      </c>
      <c r="BM237" s="143" t="s">
        <v>2481</v>
      </c>
    </row>
    <row r="238" spans="2:65" s="1" customFormat="1" ht="33" customHeight="1">
      <c r="B238" s="131"/>
      <c r="C238" s="132" t="s">
        <v>672</v>
      </c>
      <c r="D238" s="132" t="s">
        <v>165</v>
      </c>
      <c r="E238" s="133" t="s">
        <v>2012</v>
      </c>
      <c r="F238" s="134" t="s">
        <v>2013</v>
      </c>
      <c r="G238" s="135" t="s">
        <v>168</v>
      </c>
      <c r="H238" s="136">
        <v>59.125999999999998</v>
      </c>
      <c r="I238" s="137"/>
      <c r="J238" s="137"/>
      <c r="K238" s="138"/>
      <c r="L238" s="25"/>
      <c r="M238" s="139" t="s">
        <v>1</v>
      </c>
      <c r="N238" s="140" t="s">
        <v>38</v>
      </c>
      <c r="O238" s="141">
        <v>0.73375000000000001</v>
      </c>
      <c r="P238" s="141">
        <f t="shared" si="45"/>
        <v>43.383702499999998</v>
      </c>
      <c r="Q238" s="141">
        <v>4.0000000000000002E-4</v>
      </c>
      <c r="R238" s="141">
        <f t="shared" si="46"/>
        <v>2.3650399999999999E-2</v>
      </c>
      <c r="S238" s="141">
        <v>0</v>
      </c>
      <c r="T238" s="142">
        <f t="shared" si="47"/>
        <v>0</v>
      </c>
      <c r="AR238" s="143" t="s">
        <v>226</v>
      </c>
      <c r="AT238" s="143" t="s">
        <v>165</v>
      </c>
      <c r="AU238" s="143" t="s">
        <v>84</v>
      </c>
      <c r="AY238" s="13" t="s">
        <v>162</v>
      </c>
      <c r="BE238" s="144">
        <f t="shared" si="48"/>
        <v>0</v>
      </c>
      <c r="BF238" s="144">
        <f t="shared" si="49"/>
        <v>0</v>
      </c>
      <c r="BG238" s="144">
        <f t="shared" si="50"/>
        <v>0</v>
      </c>
      <c r="BH238" s="144">
        <f t="shared" si="51"/>
        <v>0</v>
      </c>
      <c r="BI238" s="144">
        <f t="shared" si="52"/>
        <v>0</v>
      </c>
      <c r="BJ238" s="13" t="s">
        <v>84</v>
      </c>
      <c r="BK238" s="144">
        <f t="shared" si="53"/>
        <v>0</v>
      </c>
      <c r="BL238" s="13" t="s">
        <v>226</v>
      </c>
      <c r="BM238" s="143" t="s">
        <v>2482</v>
      </c>
    </row>
    <row r="239" spans="2:65" s="1" customFormat="1" ht="44.25" customHeight="1">
      <c r="B239" s="131"/>
      <c r="C239" s="149" t="s">
        <v>676</v>
      </c>
      <c r="D239" s="149" t="s">
        <v>492</v>
      </c>
      <c r="E239" s="150" t="s">
        <v>2015</v>
      </c>
      <c r="F239" s="151" t="s">
        <v>2016</v>
      </c>
      <c r="G239" s="152" t="s">
        <v>168</v>
      </c>
      <c r="H239" s="153">
        <v>59.125999999999998</v>
      </c>
      <c r="I239" s="154"/>
      <c r="J239" s="154"/>
      <c r="K239" s="155"/>
      <c r="L239" s="156"/>
      <c r="M239" s="157" t="s">
        <v>1</v>
      </c>
      <c r="N239" s="158" t="s">
        <v>38</v>
      </c>
      <c r="O239" s="141">
        <v>0</v>
      </c>
      <c r="P239" s="141">
        <f t="shared" si="45"/>
        <v>0</v>
      </c>
      <c r="Q239" s="141">
        <v>1.26E-2</v>
      </c>
      <c r="R239" s="141">
        <f t="shared" si="46"/>
        <v>0.74498759999999997</v>
      </c>
      <c r="S239" s="141">
        <v>0</v>
      </c>
      <c r="T239" s="142">
        <f t="shared" si="47"/>
        <v>0</v>
      </c>
      <c r="AR239" s="143" t="s">
        <v>289</v>
      </c>
      <c r="AT239" s="143" t="s">
        <v>492</v>
      </c>
      <c r="AU239" s="143" t="s">
        <v>84</v>
      </c>
      <c r="AY239" s="13" t="s">
        <v>162</v>
      </c>
      <c r="BE239" s="144">
        <f t="shared" si="48"/>
        <v>0</v>
      </c>
      <c r="BF239" s="144">
        <f t="shared" si="49"/>
        <v>0</v>
      </c>
      <c r="BG239" s="144">
        <f t="shared" si="50"/>
        <v>0</v>
      </c>
      <c r="BH239" s="144">
        <f t="shared" si="51"/>
        <v>0</v>
      </c>
      <c r="BI239" s="144">
        <f t="shared" si="52"/>
        <v>0</v>
      </c>
      <c r="BJ239" s="13" t="s">
        <v>84</v>
      </c>
      <c r="BK239" s="144">
        <f t="shared" si="53"/>
        <v>0</v>
      </c>
      <c r="BL239" s="13" t="s">
        <v>226</v>
      </c>
      <c r="BM239" s="143" t="s">
        <v>2483</v>
      </c>
    </row>
    <row r="240" spans="2:65" s="1" customFormat="1" ht="24.2" customHeight="1">
      <c r="B240" s="131"/>
      <c r="C240" s="132" t="s">
        <v>680</v>
      </c>
      <c r="D240" s="132" t="s">
        <v>165</v>
      </c>
      <c r="E240" s="133" t="s">
        <v>789</v>
      </c>
      <c r="F240" s="134" t="s">
        <v>790</v>
      </c>
      <c r="G240" s="135" t="s">
        <v>168</v>
      </c>
      <c r="H240" s="136">
        <v>1</v>
      </c>
      <c r="I240" s="137"/>
      <c r="J240" s="137"/>
      <c r="K240" s="138"/>
      <c r="L240" s="25"/>
      <c r="M240" s="139" t="s">
        <v>1</v>
      </c>
      <c r="N240" s="140" t="s">
        <v>38</v>
      </c>
      <c r="O240" s="141">
        <v>0.25</v>
      </c>
      <c r="P240" s="141">
        <f t="shared" si="45"/>
        <v>0.25</v>
      </c>
      <c r="Q240" s="141">
        <v>0</v>
      </c>
      <c r="R240" s="141">
        <f t="shared" si="46"/>
        <v>0</v>
      </c>
      <c r="S240" s="141">
        <v>0</v>
      </c>
      <c r="T240" s="142">
        <f t="shared" si="47"/>
        <v>0</v>
      </c>
      <c r="AR240" s="143" t="s">
        <v>226</v>
      </c>
      <c r="AT240" s="143" t="s">
        <v>165</v>
      </c>
      <c r="AU240" s="143" t="s">
        <v>84</v>
      </c>
      <c r="AY240" s="13" t="s">
        <v>162</v>
      </c>
      <c r="BE240" s="144">
        <f t="shared" si="48"/>
        <v>0</v>
      </c>
      <c r="BF240" s="144">
        <f t="shared" si="49"/>
        <v>0</v>
      </c>
      <c r="BG240" s="144">
        <f t="shared" si="50"/>
        <v>0</v>
      </c>
      <c r="BH240" s="144">
        <f t="shared" si="51"/>
        <v>0</v>
      </c>
      <c r="BI240" s="144">
        <f t="shared" si="52"/>
        <v>0</v>
      </c>
      <c r="BJ240" s="13" t="s">
        <v>84</v>
      </c>
      <c r="BK240" s="144">
        <f t="shared" si="53"/>
        <v>0</v>
      </c>
      <c r="BL240" s="13" t="s">
        <v>226</v>
      </c>
      <c r="BM240" s="143" t="s">
        <v>2484</v>
      </c>
    </row>
    <row r="241" spans="2:65" s="1" customFormat="1" ht="33" customHeight="1">
      <c r="B241" s="131"/>
      <c r="C241" s="149" t="s">
        <v>684</v>
      </c>
      <c r="D241" s="149" t="s">
        <v>492</v>
      </c>
      <c r="E241" s="150" t="s">
        <v>793</v>
      </c>
      <c r="F241" s="151" t="s">
        <v>2485</v>
      </c>
      <c r="G241" s="152" t="s">
        <v>168</v>
      </c>
      <c r="H241" s="153">
        <v>1</v>
      </c>
      <c r="I241" s="154"/>
      <c r="J241" s="154"/>
      <c r="K241" s="155"/>
      <c r="L241" s="156"/>
      <c r="M241" s="157" t="s">
        <v>1</v>
      </c>
      <c r="N241" s="158" t="s">
        <v>38</v>
      </c>
      <c r="O241" s="141">
        <v>0</v>
      </c>
      <c r="P241" s="141">
        <f t="shared" si="45"/>
        <v>0</v>
      </c>
      <c r="Q241" s="141">
        <v>1.4999999999999999E-4</v>
      </c>
      <c r="R241" s="141">
        <f t="shared" si="46"/>
        <v>1.4999999999999999E-4</v>
      </c>
      <c r="S241" s="141">
        <v>0</v>
      </c>
      <c r="T241" s="142">
        <f t="shared" si="47"/>
        <v>0</v>
      </c>
      <c r="AR241" s="143" t="s">
        <v>289</v>
      </c>
      <c r="AT241" s="143" t="s">
        <v>492</v>
      </c>
      <c r="AU241" s="143" t="s">
        <v>84</v>
      </c>
      <c r="AY241" s="13" t="s">
        <v>162</v>
      </c>
      <c r="BE241" s="144">
        <f t="shared" si="48"/>
        <v>0</v>
      </c>
      <c r="BF241" s="144">
        <f t="shared" si="49"/>
        <v>0</v>
      </c>
      <c r="BG241" s="144">
        <f t="shared" si="50"/>
        <v>0</v>
      </c>
      <c r="BH241" s="144">
        <f t="shared" si="51"/>
        <v>0</v>
      </c>
      <c r="BI241" s="144">
        <f t="shared" si="52"/>
        <v>0</v>
      </c>
      <c r="BJ241" s="13" t="s">
        <v>84</v>
      </c>
      <c r="BK241" s="144">
        <f t="shared" si="53"/>
        <v>0</v>
      </c>
      <c r="BL241" s="13" t="s">
        <v>226</v>
      </c>
      <c r="BM241" s="143" t="s">
        <v>2486</v>
      </c>
    </row>
    <row r="242" spans="2:65" s="1" customFormat="1" ht="16.5" customHeight="1">
      <c r="B242" s="131"/>
      <c r="C242" s="132" t="s">
        <v>688</v>
      </c>
      <c r="D242" s="132" t="s">
        <v>165</v>
      </c>
      <c r="E242" s="133" t="s">
        <v>797</v>
      </c>
      <c r="F242" s="134" t="s">
        <v>2031</v>
      </c>
      <c r="G242" s="135" t="s">
        <v>196</v>
      </c>
      <c r="H242" s="136">
        <v>1</v>
      </c>
      <c r="I242" s="137"/>
      <c r="J242" s="137"/>
      <c r="K242" s="138"/>
      <c r="L242" s="25"/>
      <c r="M242" s="139" t="s">
        <v>1</v>
      </c>
      <c r="N242" s="140" t="s">
        <v>38</v>
      </c>
      <c r="O242" s="141">
        <v>0.67500000000000004</v>
      </c>
      <c r="P242" s="141">
        <f t="shared" si="45"/>
        <v>0.67500000000000004</v>
      </c>
      <c r="Q242" s="141">
        <v>1.0000000000000001E-5</v>
      </c>
      <c r="R242" s="141">
        <f t="shared" si="46"/>
        <v>1.0000000000000001E-5</v>
      </c>
      <c r="S242" s="141">
        <v>0</v>
      </c>
      <c r="T242" s="142">
        <f t="shared" si="47"/>
        <v>0</v>
      </c>
      <c r="AR242" s="143" t="s">
        <v>226</v>
      </c>
      <c r="AT242" s="143" t="s">
        <v>165</v>
      </c>
      <c r="AU242" s="143" t="s">
        <v>84</v>
      </c>
      <c r="AY242" s="13" t="s">
        <v>162</v>
      </c>
      <c r="BE242" s="144">
        <f t="shared" si="48"/>
        <v>0</v>
      </c>
      <c r="BF242" s="144">
        <f t="shared" si="49"/>
        <v>0</v>
      </c>
      <c r="BG242" s="144">
        <f t="shared" si="50"/>
        <v>0</v>
      </c>
      <c r="BH242" s="144">
        <f t="shared" si="51"/>
        <v>0</v>
      </c>
      <c r="BI242" s="144">
        <f t="shared" si="52"/>
        <v>0</v>
      </c>
      <c r="BJ242" s="13" t="s">
        <v>84</v>
      </c>
      <c r="BK242" s="144">
        <f t="shared" si="53"/>
        <v>0</v>
      </c>
      <c r="BL242" s="13" t="s">
        <v>226</v>
      </c>
      <c r="BM242" s="143" t="s">
        <v>2487</v>
      </c>
    </row>
    <row r="243" spans="2:65" s="1" customFormat="1" ht="37.9" customHeight="1">
      <c r="B243" s="131"/>
      <c r="C243" s="149" t="s">
        <v>692</v>
      </c>
      <c r="D243" s="149" t="s">
        <v>492</v>
      </c>
      <c r="E243" s="150" t="s">
        <v>2488</v>
      </c>
      <c r="F243" s="151" t="s">
        <v>2489</v>
      </c>
      <c r="G243" s="152" t="s">
        <v>196</v>
      </c>
      <c r="H243" s="153">
        <v>1</v>
      </c>
      <c r="I243" s="154"/>
      <c r="J243" s="154"/>
      <c r="K243" s="155"/>
      <c r="L243" s="156"/>
      <c r="M243" s="157" t="s">
        <v>1</v>
      </c>
      <c r="N243" s="158" t="s">
        <v>38</v>
      </c>
      <c r="O243" s="141">
        <v>0</v>
      </c>
      <c r="P243" s="141">
        <f t="shared" si="45"/>
        <v>0</v>
      </c>
      <c r="Q243" s="141">
        <v>0</v>
      </c>
      <c r="R243" s="141">
        <f t="shared" si="46"/>
        <v>0</v>
      </c>
      <c r="S243" s="141">
        <v>0</v>
      </c>
      <c r="T243" s="142">
        <f t="shared" si="47"/>
        <v>0</v>
      </c>
      <c r="AR243" s="143" t="s">
        <v>289</v>
      </c>
      <c r="AT243" s="143" t="s">
        <v>492</v>
      </c>
      <c r="AU243" s="143" t="s">
        <v>84</v>
      </c>
      <c r="AY243" s="13" t="s">
        <v>162</v>
      </c>
      <c r="BE243" s="144">
        <f t="shared" si="48"/>
        <v>0</v>
      </c>
      <c r="BF243" s="144">
        <f t="shared" si="49"/>
        <v>0</v>
      </c>
      <c r="BG243" s="144">
        <f t="shared" si="50"/>
        <v>0</v>
      </c>
      <c r="BH243" s="144">
        <f t="shared" si="51"/>
        <v>0</v>
      </c>
      <c r="BI243" s="144">
        <f t="shared" si="52"/>
        <v>0</v>
      </c>
      <c r="BJ243" s="13" t="s">
        <v>84</v>
      </c>
      <c r="BK243" s="144">
        <f t="shared" si="53"/>
        <v>0</v>
      </c>
      <c r="BL243" s="13" t="s">
        <v>226</v>
      </c>
      <c r="BM243" s="143" t="s">
        <v>2490</v>
      </c>
    </row>
    <row r="244" spans="2:65" s="1" customFormat="1" ht="24.2" customHeight="1">
      <c r="B244" s="131"/>
      <c r="C244" s="132" t="s">
        <v>696</v>
      </c>
      <c r="D244" s="132" t="s">
        <v>165</v>
      </c>
      <c r="E244" s="133" t="s">
        <v>805</v>
      </c>
      <c r="F244" s="134" t="s">
        <v>806</v>
      </c>
      <c r="G244" s="135" t="s">
        <v>595</v>
      </c>
      <c r="H244" s="136">
        <v>68.915999999999997</v>
      </c>
      <c r="I244" s="137"/>
      <c r="J244" s="137"/>
      <c r="K244" s="138"/>
      <c r="L244" s="25"/>
      <c r="M244" s="139" t="s">
        <v>1</v>
      </c>
      <c r="N244" s="140" t="s">
        <v>38</v>
      </c>
      <c r="O244" s="141">
        <v>0</v>
      </c>
      <c r="P244" s="141">
        <f t="shared" si="45"/>
        <v>0</v>
      </c>
      <c r="Q244" s="141">
        <v>0</v>
      </c>
      <c r="R244" s="141">
        <f t="shared" si="46"/>
        <v>0</v>
      </c>
      <c r="S244" s="141">
        <v>0</v>
      </c>
      <c r="T244" s="142">
        <f t="shared" si="47"/>
        <v>0</v>
      </c>
      <c r="AR244" s="143" t="s">
        <v>226</v>
      </c>
      <c r="AT244" s="143" t="s">
        <v>165</v>
      </c>
      <c r="AU244" s="143" t="s">
        <v>84</v>
      </c>
      <c r="AY244" s="13" t="s">
        <v>162</v>
      </c>
      <c r="BE244" s="144">
        <f t="shared" si="48"/>
        <v>0</v>
      </c>
      <c r="BF244" s="144">
        <f t="shared" si="49"/>
        <v>0</v>
      </c>
      <c r="BG244" s="144">
        <f t="shared" si="50"/>
        <v>0</v>
      </c>
      <c r="BH244" s="144">
        <f t="shared" si="51"/>
        <v>0</v>
      </c>
      <c r="BI244" s="144">
        <f t="shared" si="52"/>
        <v>0</v>
      </c>
      <c r="BJ244" s="13" t="s">
        <v>84</v>
      </c>
      <c r="BK244" s="144">
        <f t="shared" si="53"/>
        <v>0</v>
      </c>
      <c r="BL244" s="13" t="s">
        <v>226</v>
      </c>
      <c r="BM244" s="143" t="s">
        <v>2491</v>
      </c>
    </row>
    <row r="245" spans="2:65" s="11" customFormat="1" ht="22.9" customHeight="1">
      <c r="B245" s="120"/>
      <c r="D245" s="121" t="s">
        <v>71</v>
      </c>
      <c r="E245" s="129" t="s">
        <v>2043</v>
      </c>
      <c r="F245" s="129" t="s">
        <v>2044</v>
      </c>
      <c r="J245" s="130"/>
      <c r="L245" s="120"/>
      <c r="M245" s="124"/>
      <c r="P245" s="125">
        <f>SUM(P246:P247)</f>
        <v>6.5473890000000008</v>
      </c>
      <c r="R245" s="125">
        <f>SUM(R246:R247)</f>
        <v>1.4183400000000001E-2</v>
      </c>
      <c r="T245" s="126">
        <f>SUM(T246:T247)</f>
        <v>0</v>
      </c>
      <c r="AR245" s="121" t="s">
        <v>84</v>
      </c>
      <c r="AT245" s="127" t="s">
        <v>71</v>
      </c>
      <c r="AU245" s="127" t="s">
        <v>79</v>
      </c>
      <c r="AY245" s="121" t="s">
        <v>162</v>
      </c>
      <c r="BK245" s="128">
        <f>SUM(BK246:BK247)</f>
        <v>0</v>
      </c>
    </row>
    <row r="246" spans="2:65" s="1" customFormat="1" ht="24.2" customHeight="1">
      <c r="B246" s="131"/>
      <c r="C246" s="132" t="s">
        <v>700</v>
      </c>
      <c r="D246" s="132" t="s">
        <v>165</v>
      </c>
      <c r="E246" s="133" t="s">
        <v>2045</v>
      </c>
      <c r="F246" s="134" t="s">
        <v>2046</v>
      </c>
      <c r="G246" s="135" t="s">
        <v>168</v>
      </c>
      <c r="H246" s="136">
        <v>18.420000000000002</v>
      </c>
      <c r="I246" s="137"/>
      <c r="J246" s="137"/>
      <c r="K246" s="138"/>
      <c r="L246" s="25"/>
      <c r="M246" s="139" t="s">
        <v>1</v>
      </c>
      <c r="N246" s="140" t="s">
        <v>38</v>
      </c>
      <c r="O246" s="141">
        <v>0.35544999999999999</v>
      </c>
      <c r="P246" s="141">
        <f>O246*H246</f>
        <v>6.5473890000000008</v>
      </c>
      <c r="Q246" s="141">
        <v>7.6999999999999996E-4</v>
      </c>
      <c r="R246" s="141">
        <f>Q246*H246</f>
        <v>1.4183400000000001E-2</v>
      </c>
      <c r="S246" s="141">
        <v>0</v>
      </c>
      <c r="T246" s="142">
        <f>S246*H246</f>
        <v>0</v>
      </c>
      <c r="AR246" s="143" t="s">
        <v>226</v>
      </c>
      <c r="AT246" s="143" t="s">
        <v>165</v>
      </c>
      <c r="AU246" s="143" t="s">
        <v>84</v>
      </c>
      <c r="AY246" s="13" t="s">
        <v>162</v>
      </c>
      <c r="BE246" s="144">
        <f>IF(N246="základná",J246,0)</f>
        <v>0</v>
      </c>
      <c r="BF246" s="144">
        <f>IF(N246="znížená",J246,0)</f>
        <v>0</v>
      </c>
      <c r="BG246" s="144">
        <f>IF(N246="zákl. prenesená",J246,0)</f>
        <v>0</v>
      </c>
      <c r="BH246" s="144">
        <f>IF(N246="zníž. prenesená",J246,0)</f>
        <v>0</v>
      </c>
      <c r="BI246" s="144">
        <f>IF(N246="nulová",J246,0)</f>
        <v>0</v>
      </c>
      <c r="BJ246" s="13" t="s">
        <v>84</v>
      </c>
      <c r="BK246" s="144">
        <f>ROUND(I246*H246,2)</f>
        <v>0</v>
      </c>
      <c r="BL246" s="13" t="s">
        <v>226</v>
      </c>
      <c r="BM246" s="143" t="s">
        <v>2492</v>
      </c>
    </row>
    <row r="247" spans="2:65" s="1" customFormat="1" ht="24.2" customHeight="1">
      <c r="B247" s="131"/>
      <c r="C247" s="132" t="s">
        <v>704</v>
      </c>
      <c r="D247" s="132" t="s">
        <v>165</v>
      </c>
      <c r="E247" s="133" t="s">
        <v>2048</v>
      </c>
      <c r="F247" s="134" t="s">
        <v>2049</v>
      </c>
      <c r="G247" s="135" t="s">
        <v>595</v>
      </c>
      <c r="H247" s="136">
        <v>4.3730000000000002</v>
      </c>
      <c r="I247" s="137"/>
      <c r="J247" s="137"/>
      <c r="K247" s="138"/>
      <c r="L247" s="25"/>
      <c r="M247" s="139" t="s">
        <v>1</v>
      </c>
      <c r="N247" s="140" t="s">
        <v>38</v>
      </c>
      <c r="O247" s="141">
        <v>0</v>
      </c>
      <c r="P247" s="141">
        <f>O247*H247</f>
        <v>0</v>
      </c>
      <c r="Q247" s="141">
        <v>0</v>
      </c>
      <c r="R247" s="141">
        <f>Q247*H247</f>
        <v>0</v>
      </c>
      <c r="S247" s="141">
        <v>0</v>
      </c>
      <c r="T247" s="142">
        <f>S247*H247</f>
        <v>0</v>
      </c>
      <c r="AR247" s="143" t="s">
        <v>226</v>
      </c>
      <c r="AT247" s="143" t="s">
        <v>165</v>
      </c>
      <c r="AU247" s="143" t="s">
        <v>84</v>
      </c>
      <c r="AY247" s="13" t="s">
        <v>162</v>
      </c>
      <c r="BE247" s="144">
        <f>IF(N247="základná",J247,0)</f>
        <v>0</v>
      </c>
      <c r="BF247" s="144">
        <f>IF(N247="znížená",J247,0)</f>
        <v>0</v>
      </c>
      <c r="BG247" s="144">
        <f>IF(N247="zákl. prenesená",J247,0)</f>
        <v>0</v>
      </c>
      <c r="BH247" s="144">
        <f>IF(N247="zníž. prenesená",J247,0)</f>
        <v>0</v>
      </c>
      <c r="BI247" s="144">
        <f>IF(N247="nulová",J247,0)</f>
        <v>0</v>
      </c>
      <c r="BJ247" s="13" t="s">
        <v>84</v>
      </c>
      <c r="BK247" s="144">
        <f>ROUND(I247*H247,2)</f>
        <v>0</v>
      </c>
      <c r="BL247" s="13" t="s">
        <v>226</v>
      </c>
      <c r="BM247" s="143" t="s">
        <v>2493</v>
      </c>
    </row>
    <row r="248" spans="2:65" s="11" customFormat="1" ht="22.9" customHeight="1">
      <c r="B248" s="120"/>
      <c r="D248" s="121" t="s">
        <v>71</v>
      </c>
      <c r="E248" s="129" t="s">
        <v>362</v>
      </c>
      <c r="F248" s="129" t="s">
        <v>363</v>
      </c>
      <c r="J248" s="130"/>
      <c r="L248" s="120"/>
      <c r="M248" s="124"/>
      <c r="P248" s="125">
        <f>SUM(P249:P252)</f>
        <v>29.434480000000004</v>
      </c>
      <c r="R248" s="125">
        <f>SUM(R249:R252)</f>
        <v>8.3040400000000014E-2</v>
      </c>
      <c r="T248" s="126">
        <f>SUM(T249:T252)</f>
        <v>0</v>
      </c>
      <c r="AR248" s="121" t="s">
        <v>84</v>
      </c>
      <c r="AT248" s="127" t="s">
        <v>71</v>
      </c>
      <c r="AU248" s="127" t="s">
        <v>79</v>
      </c>
      <c r="AY248" s="121" t="s">
        <v>162</v>
      </c>
      <c r="BK248" s="128">
        <f>SUM(BK249:BK252)</f>
        <v>0</v>
      </c>
    </row>
    <row r="249" spans="2:65" s="1" customFormat="1" ht="24.2" customHeight="1">
      <c r="B249" s="131"/>
      <c r="C249" s="132" t="s">
        <v>708</v>
      </c>
      <c r="D249" s="132" t="s">
        <v>165</v>
      </c>
      <c r="E249" s="133" t="s">
        <v>2054</v>
      </c>
      <c r="F249" s="134" t="s">
        <v>2055</v>
      </c>
      <c r="G249" s="135" t="s">
        <v>168</v>
      </c>
      <c r="H249" s="136">
        <v>48.56</v>
      </c>
      <c r="I249" s="137"/>
      <c r="J249" s="137"/>
      <c r="K249" s="138"/>
      <c r="L249" s="25"/>
      <c r="M249" s="139" t="s">
        <v>1</v>
      </c>
      <c r="N249" s="140" t="s">
        <v>38</v>
      </c>
      <c r="O249" s="141">
        <v>0.22900000000000001</v>
      </c>
      <c r="P249" s="141">
        <f>O249*H249</f>
        <v>11.120240000000001</v>
      </c>
      <c r="Q249" s="141">
        <v>9.3000000000000005E-4</v>
      </c>
      <c r="R249" s="141">
        <f>Q249*H249</f>
        <v>4.5160800000000008E-2</v>
      </c>
      <c r="S249" s="141">
        <v>0</v>
      </c>
      <c r="T249" s="142">
        <f>S249*H249</f>
        <v>0</v>
      </c>
      <c r="AR249" s="143" t="s">
        <v>226</v>
      </c>
      <c r="AT249" s="143" t="s">
        <v>165</v>
      </c>
      <c r="AU249" s="143" t="s">
        <v>84</v>
      </c>
      <c r="AY249" s="13" t="s">
        <v>162</v>
      </c>
      <c r="BE249" s="144">
        <f>IF(N249="základná",J249,0)</f>
        <v>0</v>
      </c>
      <c r="BF249" s="144">
        <f>IF(N249="znížená",J249,0)</f>
        <v>0</v>
      </c>
      <c r="BG249" s="144">
        <f>IF(N249="zákl. prenesená",J249,0)</f>
        <v>0</v>
      </c>
      <c r="BH249" s="144">
        <f>IF(N249="zníž. prenesená",J249,0)</f>
        <v>0</v>
      </c>
      <c r="BI249" s="144">
        <f>IF(N249="nulová",J249,0)</f>
        <v>0</v>
      </c>
      <c r="BJ249" s="13" t="s">
        <v>84</v>
      </c>
      <c r="BK249" s="144">
        <f>ROUND(I249*H249,2)</f>
        <v>0</v>
      </c>
      <c r="BL249" s="13" t="s">
        <v>226</v>
      </c>
      <c r="BM249" s="143" t="s">
        <v>2494</v>
      </c>
    </row>
    <row r="250" spans="2:65" s="1" customFormat="1" ht="16.5" customHeight="1">
      <c r="B250" s="131"/>
      <c r="C250" s="132" t="s">
        <v>712</v>
      </c>
      <c r="D250" s="132" t="s">
        <v>165</v>
      </c>
      <c r="E250" s="133" t="s">
        <v>2495</v>
      </c>
      <c r="F250" s="134" t="s">
        <v>2496</v>
      </c>
      <c r="G250" s="135" t="s">
        <v>168</v>
      </c>
      <c r="H250" s="136">
        <v>48.56</v>
      </c>
      <c r="I250" s="137"/>
      <c r="J250" s="137"/>
      <c r="K250" s="138"/>
      <c r="L250" s="25"/>
      <c r="M250" s="139" t="s">
        <v>1</v>
      </c>
      <c r="N250" s="140" t="s">
        <v>38</v>
      </c>
      <c r="O250" s="141">
        <v>0.19900000000000001</v>
      </c>
      <c r="P250" s="141">
        <f>O250*H250</f>
        <v>9.6634400000000014</v>
      </c>
      <c r="Q250" s="141">
        <v>7.1000000000000002E-4</v>
      </c>
      <c r="R250" s="141">
        <f>Q250*H250</f>
        <v>3.4477600000000004E-2</v>
      </c>
      <c r="S250" s="141">
        <v>0</v>
      </c>
      <c r="T250" s="142">
        <f>S250*H250</f>
        <v>0</v>
      </c>
      <c r="AR250" s="143" t="s">
        <v>226</v>
      </c>
      <c r="AT250" s="143" t="s">
        <v>165</v>
      </c>
      <c r="AU250" s="143" t="s">
        <v>84</v>
      </c>
      <c r="AY250" s="13" t="s">
        <v>162</v>
      </c>
      <c r="BE250" s="144">
        <f>IF(N250="základná",J250,0)</f>
        <v>0</v>
      </c>
      <c r="BF250" s="144">
        <f>IF(N250="znížená",J250,0)</f>
        <v>0</v>
      </c>
      <c r="BG250" s="144">
        <f>IF(N250="zákl. prenesená",J250,0)</f>
        <v>0</v>
      </c>
      <c r="BH250" s="144">
        <f>IF(N250="zníž. prenesená",J250,0)</f>
        <v>0</v>
      </c>
      <c r="BI250" s="144">
        <f>IF(N250="nulová",J250,0)</f>
        <v>0</v>
      </c>
      <c r="BJ250" s="13" t="s">
        <v>84</v>
      </c>
      <c r="BK250" s="144">
        <f>ROUND(I250*H250,2)</f>
        <v>0</v>
      </c>
      <c r="BL250" s="13" t="s">
        <v>226</v>
      </c>
      <c r="BM250" s="143" t="s">
        <v>2497</v>
      </c>
    </row>
    <row r="251" spans="2:65" s="1" customFormat="1" ht="21.75" customHeight="1">
      <c r="B251" s="131"/>
      <c r="C251" s="132" t="s">
        <v>716</v>
      </c>
      <c r="D251" s="132" t="s">
        <v>165</v>
      </c>
      <c r="E251" s="133" t="s">
        <v>924</v>
      </c>
      <c r="F251" s="134" t="s">
        <v>925</v>
      </c>
      <c r="G251" s="135" t="s">
        <v>168</v>
      </c>
      <c r="H251" s="136">
        <v>48.6</v>
      </c>
      <c r="I251" s="137"/>
      <c r="J251" s="137"/>
      <c r="K251" s="138"/>
      <c r="L251" s="25"/>
      <c r="M251" s="139" t="s">
        <v>1</v>
      </c>
      <c r="N251" s="140" t="s">
        <v>38</v>
      </c>
      <c r="O251" s="141">
        <v>0.13600000000000001</v>
      </c>
      <c r="P251" s="141">
        <f>O251*H251</f>
        <v>6.6096000000000004</v>
      </c>
      <c r="Q251" s="141">
        <v>6.9999999999999994E-5</v>
      </c>
      <c r="R251" s="141">
        <f>Q251*H251</f>
        <v>3.4019999999999996E-3</v>
      </c>
      <c r="S251" s="141">
        <v>0</v>
      </c>
      <c r="T251" s="142">
        <f>S251*H251</f>
        <v>0</v>
      </c>
      <c r="AR251" s="143" t="s">
        <v>226</v>
      </c>
      <c r="AT251" s="143" t="s">
        <v>165</v>
      </c>
      <c r="AU251" s="143" t="s">
        <v>84</v>
      </c>
      <c r="AY251" s="13" t="s">
        <v>162</v>
      </c>
      <c r="BE251" s="144">
        <f>IF(N251="základná",J251,0)</f>
        <v>0</v>
      </c>
      <c r="BF251" s="144">
        <f>IF(N251="znížená",J251,0)</f>
        <v>0</v>
      </c>
      <c r="BG251" s="144">
        <f>IF(N251="zákl. prenesená",J251,0)</f>
        <v>0</v>
      </c>
      <c r="BH251" s="144">
        <f>IF(N251="zníž. prenesená",J251,0)</f>
        <v>0</v>
      </c>
      <c r="BI251" s="144">
        <f>IF(N251="nulová",J251,0)</f>
        <v>0</v>
      </c>
      <c r="BJ251" s="13" t="s">
        <v>84</v>
      </c>
      <c r="BK251" s="144">
        <f>ROUND(I251*H251,2)</f>
        <v>0</v>
      </c>
      <c r="BL251" s="13" t="s">
        <v>226</v>
      </c>
      <c r="BM251" s="143" t="s">
        <v>2498</v>
      </c>
    </row>
    <row r="252" spans="2:65" s="1" customFormat="1" ht="24.2" customHeight="1">
      <c r="B252" s="131"/>
      <c r="C252" s="132" t="s">
        <v>720</v>
      </c>
      <c r="D252" s="132" t="s">
        <v>165</v>
      </c>
      <c r="E252" s="133" t="s">
        <v>928</v>
      </c>
      <c r="F252" s="134" t="s">
        <v>929</v>
      </c>
      <c r="G252" s="135" t="s">
        <v>168</v>
      </c>
      <c r="H252" s="136">
        <v>48.6</v>
      </c>
      <c r="I252" s="137"/>
      <c r="J252" s="137"/>
      <c r="K252" s="138"/>
      <c r="L252" s="25"/>
      <c r="M252" s="139" t="s">
        <v>1</v>
      </c>
      <c r="N252" s="140" t="s">
        <v>38</v>
      </c>
      <c r="O252" s="141">
        <v>4.2000000000000003E-2</v>
      </c>
      <c r="P252" s="141">
        <f>O252*H252</f>
        <v>2.0412000000000003</v>
      </c>
      <c r="Q252" s="141">
        <v>0</v>
      </c>
      <c r="R252" s="141">
        <f>Q252*H252</f>
        <v>0</v>
      </c>
      <c r="S252" s="141">
        <v>0</v>
      </c>
      <c r="T252" s="142">
        <f>S252*H252</f>
        <v>0</v>
      </c>
      <c r="AR252" s="143" t="s">
        <v>226</v>
      </c>
      <c r="AT252" s="143" t="s">
        <v>165</v>
      </c>
      <c r="AU252" s="143" t="s">
        <v>84</v>
      </c>
      <c r="AY252" s="13" t="s">
        <v>162</v>
      </c>
      <c r="BE252" s="144">
        <f>IF(N252="základná",J252,0)</f>
        <v>0</v>
      </c>
      <c r="BF252" s="144">
        <f>IF(N252="znížená",J252,0)</f>
        <v>0</v>
      </c>
      <c r="BG252" s="144">
        <f>IF(N252="zákl. prenesená",J252,0)</f>
        <v>0</v>
      </c>
      <c r="BH252" s="144">
        <f>IF(N252="zníž. prenesená",J252,0)</f>
        <v>0</v>
      </c>
      <c r="BI252" s="144">
        <f>IF(N252="nulová",J252,0)</f>
        <v>0</v>
      </c>
      <c r="BJ252" s="13" t="s">
        <v>84</v>
      </c>
      <c r="BK252" s="144">
        <f>ROUND(I252*H252,2)</f>
        <v>0</v>
      </c>
      <c r="BL252" s="13" t="s">
        <v>226</v>
      </c>
      <c r="BM252" s="143" t="s">
        <v>2499</v>
      </c>
    </row>
    <row r="253" spans="2:65" s="11" customFormat="1" ht="25.9" customHeight="1">
      <c r="B253" s="120"/>
      <c r="D253" s="121" t="s">
        <v>71</v>
      </c>
      <c r="E253" s="122" t="s">
        <v>492</v>
      </c>
      <c r="F253" s="122" t="s">
        <v>2070</v>
      </c>
      <c r="J253" s="123"/>
      <c r="L253" s="120"/>
      <c r="M253" s="124"/>
      <c r="P253" s="125">
        <f>P254+P260</f>
        <v>87.861660000000001</v>
      </c>
      <c r="R253" s="125">
        <f>R254+R260</f>
        <v>6.5024999999999995</v>
      </c>
      <c r="T253" s="126">
        <f>T254+T260</f>
        <v>0</v>
      </c>
      <c r="AR253" s="121" t="s">
        <v>89</v>
      </c>
      <c r="AT253" s="127" t="s">
        <v>71</v>
      </c>
      <c r="AU253" s="127" t="s">
        <v>72</v>
      </c>
      <c r="AY253" s="121" t="s">
        <v>162</v>
      </c>
      <c r="BK253" s="128">
        <f>BK254+BK260</f>
        <v>0</v>
      </c>
    </row>
    <row r="254" spans="2:65" s="11" customFormat="1" ht="22.9" customHeight="1">
      <c r="B254" s="120"/>
      <c r="D254" s="121" t="s">
        <v>71</v>
      </c>
      <c r="E254" s="129" t="s">
        <v>2071</v>
      </c>
      <c r="F254" s="129" t="s">
        <v>2072</v>
      </c>
      <c r="J254" s="130"/>
      <c r="L254" s="120"/>
      <c r="M254" s="124"/>
      <c r="P254" s="125">
        <f>SUM(P255:P259)</f>
        <v>38.16816</v>
      </c>
      <c r="R254" s="125">
        <f>SUM(R255:R259)</f>
        <v>4.6619999999999999</v>
      </c>
      <c r="T254" s="126">
        <f>SUM(T255:T259)</f>
        <v>0</v>
      </c>
      <c r="AR254" s="121" t="s">
        <v>89</v>
      </c>
      <c r="AT254" s="127" t="s">
        <v>71</v>
      </c>
      <c r="AU254" s="127" t="s">
        <v>79</v>
      </c>
      <c r="AY254" s="121" t="s">
        <v>162</v>
      </c>
      <c r="BK254" s="128">
        <f>SUM(BK255:BK259)</f>
        <v>0</v>
      </c>
    </row>
    <row r="255" spans="2:65" s="1" customFormat="1" ht="24.2" customHeight="1">
      <c r="B255" s="131"/>
      <c r="C255" s="132" t="s">
        <v>724</v>
      </c>
      <c r="D255" s="132" t="s">
        <v>165</v>
      </c>
      <c r="E255" s="133" t="s">
        <v>2500</v>
      </c>
      <c r="F255" s="134" t="s">
        <v>2501</v>
      </c>
      <c r="G255" s="135" t="s">
        <v>168</v>
      </c>
      <c r="H255" s="136">
        <v>48.56</v>
      </c>
      <c r="I255" s="137"/>
      <c r="J255" s="137"/>
      <c r="K255" s="138"/>
      <c r="L255" s="25"/>
      <c r="M255" s="139" t="s">
        <v>1</v>
      </c>
      <c r="N255" s="140" t="s">
        <v>38</v>
      </c>
      <c r="O255" s="141">
        <v>0.78600000000000003</v>
      </c>
      <c r="P255" s="141">
        <f>O255*H255</f>
        <v>38.16816</v>
      </c>
      <c r="Q255" s="141">
        <v>0</v>
      </c>
      <c r="R255" s="141">
        <f>Q255*H255</f>
        <v>0</v>
      </c>
      <c r="S255" s="141">
        <v>0</v>
      </c>
      <c r="T255" s="142">
        <f>S255*H255</f>
        <v>0</v>
      </c>
      <c r="AR255" s="143" t="s">
        <v>606</v>
      </c>
      <c r="AT255" s="143" t="s">
        <v>165</v>
      </c>
      <c r="AU255" s="143" t="s">
        <v>84</v>
      </c>
      <c r="AY255" s="13" t="s">
        <v>162</v>
      </c>
      <c r="BE255" s="144">
        <f>IF(N255="základná",J255,0)</f>
        <v>0</v>
      </c>
      <c r="BF255" s="144">
        <f>IF(N255="znížená",J255,0)</f>
        <v>0</v>
      </c>
      <c r="BG255" s="144">
        <f>IF(N255="zákl. prenesená",J255,0)</f>
        <v>0</v>
      </c>
      <c r="BH255" s="144">
        <f>IF(N255="zníž. prenesená",J255,0)</f>
        <v>0</v>
      </c>
      <c r="BI255" s="144">
        <f>IF(N255="nulová",J255,0)</f>
        <v>0</v>
      </c>
      <c r="BJ255" s="13" t="s">
        <v>84</v>
      </c>
      <c r="BK255" s="144">
        <f>ROUND(I255*H255,2)</f>
        <v>0</v>
      </c>
      <c r="BL255" s="13" t="s">
        <v>606</v>
      </c>
      <c r="BM255" s="143" t="s">
        <v>2502</v>
      </c>
    </row>
    <row r="256" spans="2:65" s="1" customFormat="1" ht="16.5" customHeight="1">
      <c r="B256" s="131"/>
      <c r="C256" s="149" t="s">
        <v>728</v>
      </c>
      <c r="D256" s="149" t="s">
        <v>492</v>
      </c>
      <c r="E256" s="150" t="s">
        <v>2503</v>
      </c>
      <c r="F256" s="151" t="s">
        <v>2504</v>
      </c>
      <c r="G256" s="152" t="s">
        <v>300</v>
      </c>
      <c r="H256" s="153">
        <v>4.6619999999999999</v>
      </c>
      <c r="I256" s="154"/>
      <c r="J256" s="154"/>
      <c r="K256" s="155"/>
      <c r="L256" s="156"/>
      <c r="M256" s="157" t="s">
        <v>1</v>
      </c>
      <c r="N256" s="158" t="s">
        <v>38</v>
      </c>
      <c r="O256" s="141">
        <v>0</v>
      </c>
      <c r="P256" s="141">
        <f>O256*H256</f>
        <v>0</v>
      </c>
      <c r="Q256" s="141">
        <v>1</v>
      </c>
      <c r="R256" s="141">
        <f>Q256*H256</f>
        <v>4.6619999999999999</v>
      </c>
      <c r="S256" s="141">
        <v>0</v>
      </c>
      <c r="T256" s="142">
        <f>S256*H256</f>
        <v>0</v>
      </c>
      <c r="AR256" s="143" t="s">
        <v>852</v>
      </c>
      <c r="AT256" s="143" t="s">
        <v>492</v>
      </c>
      <c r="AU256" s="143" t="s">
        <v>84</v>
      </c>
      <c r="AY256" s="13" t="s">
        <v>162</v>
      </c>
      <c r="BE256" s="144">
        <f>IF(N256="základná",J256,0)</f>
        <v>0</v>
      </c>
      <c r="BF256" s="144">
        <f>IF(N256="znížená",J256,0)</f>
        <v>0</v>
      </c>
      <c r="BG256" s="144">
        <f>IF(N256="zákl. prenesená",J256,0)</f>
        <v>0</v>
      </c>
      <c r="BH256" s="144">
        <f>IF(N256="zníž. prenesená",J256,0)</f>
        <v>0</v>
      </c>
      <c r="BI256" s="144">
        <f>IF(N256="nulová",J256,0)</f>
        <v>0</v>
      </c>
      <c r="BJ256" s="13" t="s">
        <v>84</v>
      </c>
      <c r="BK256" s="144">
        <f>ROUND(I256*H256,2)</f>
        <v>0</v>
      </c>
      <c r="BL256" s="13" t="s">
        <v>852</v>
      </c>
      <c r="BM256" s="143" t="s">
        <v>2505</v>
      </c>
    </row>
    <row r="257" spans="2:65" s="1" customFormat="1" ht="16.5" customHeight="1">
      <c r="B257" s="131"/>
      <c r="C257" s="132" t="s">
        <v>732</v>
      </c>
      <c r="D257" s="132" t="s">
        <v>165</v>
      </c>
      <c r="E257" s="133" t="s">
        <v>1490</v>
      </c>
      <c r="F257" s="134" t="s">
        <v>2079</v>
      </c>
      <c r="G257" s="135" t="s">
        <v>595</v>
      </c>
      <c r="H257" s="136">
        <v>34.85</v>
      </c>
      <c r="I257" s="137"/>
      <c r="J257" s="137"/>
      <c r="K257" s="138"/>
      <c r="L257" s="25"/>
      <c r="M257" s="139" t="s">
        <v>1</v>
      </c>
      <c r="N257" s="140" t="s">
        <v>38</v>
      </c>
      <c r="O257" s="141">
        <v>0</v>
      </c>
      <c r="P257" s="141">
        <f>O257*H257</f>
        <v>0</v>
      </c>
      <c r="Q257" s="141">
        <v>0</v>
      </c>
      <c r="R257" s="141">
        <f>Q257*H257</f>
        <v>0</v>
      </c>
      <c r="S257" s="141">
        <v>0</v>
      </c>
      <c r="T257" s="142">
        <f>S257*H257</f>
        <v>0</v>
      </c>
      <c r="AR257" s="143" t="s">
        <v>606</v>
      </c>
      <c r="AT257" s="143" t="s">
        <v>165</v>
      </c>
      <c r="AU257" s="143" t="s">
        <v>84</v>
      </c>
      <c r="AY257" s="13" t="s">
        <v>162</v>
      </c>
      <c r="BE257" s="144">
        <f>IF(N257="základná",J257,0)</f>
        <v>0</v>
      </c>
      <c r="BF257" s="144">
        <f>IF(N257="znížená",J257,0)</f>
        <v>0</v>
      </c>
      <c r="BG257" s="144">
        <f>IF(N257="zákl. prenesená",J257,0)</f>
        <v>0</v>
      </c>
      <c r="BH257" s="144">
        <f>IF(N257="zníž. prenesená",J257,0)</f>
        <v>0</v>
      </c>
      <c r="BI257" s="144">
        <f>IF(N257="nulová",J257,0)</f>
        <v>0</v>
      </c>
      <c r="BJ257" s="13" t="s">
        <v>84</v>
      </c>
      <c r="BK257" s="144">
        <f>ROUND(I257*H257,2)</f>
        <v>0</v>
      </c>
      <c r="BL257" s="13" t="s">
        <v>606</v>
      </c>
      <c r="BM257" s="143" t="s">
        <v>2506</v>
      </c>
    </row>
    <row r="258" spans="2:65" s="1" customFormat="1" ht="16.5" customHeight="1">
      <c r="B258" s="131"/>
      <c r="C258" s="132" t="s">
        <v>736</v>
      </c>
      <c r="D258" s="132" t="s">
        <v>165</v>
      </c>
      <c r="E258" s="133" t="s">
        <v>1494</v>
      </c>
      <c r="F258" s="134" t="s">
        <v>2081</v>
      </c>
      <c r="G258" s="135" t="s">
        <v>595</v>
      </c>
      <c r="H258" s="136">
        <v>23.559000000000001</v>
      </c>
      <c r="I258" s="137"/>
      <c r="J258" s="137"/>
      <c r="K258" s="138"/>
      <c r="L258" s="25"/>
      <c r="M258" s="139" t="s">
        <v>1</v>
      </c>
      <c r="N258" s="140" t="s">
        <v>38</v>
      </c>
      <c r="O258" s="141">
        <v>0</v>
      </c>
      <c r="P258" s="141">
        <f>O258*H258</f>
        <v>0</v>
      </c>
      <c r="Q258" s="141">
        <v>0</v>
      </c>
      <c r="R258" s="141">
        <f>Q258*H258</f>
        <v>0</v>
      </c>
      <c r="S258" s="141">
        <v>0</v>
      </c>
      <c r="T258" s="142">
        <f>S258*H258</f>
        <v>0</v>
      </c>
      <c r="AR258" s="143" t="s">
        <v>852</v>
      </c>
      <c r="AT258" s="143" t="s">
        <v>165</v>
      </c>
      <c r="AU258" s="143" t="s">
        <v>84</v>
      </c>
      <c r="AY258" s="13" t="s">
        <v>162</v>
      </c>
      <c r="BE258" s="144">
        <f>IF(N258="základná",J258,0)</f>
        <v>0</v>
      </c>
      <c r="BF258" s="144">
        <f>IF(N258="znížená",J258,0)</f>
        <v>0</v>
      </c>
      <c r="BG258" s="144">
        <f>IF(N258="zákl. prenesená",J258,0)</f>
        <v>0</v>
      </c>
      <c r="BH258" s="144">
        <f>IF(N258="zníž. prenesená",J258,0)</f>
        <v>0</v>
      </c>
      <c r="BI258" s="144">
        <f>IF(N258="nulová",J258,0)</f>
        <v>0</v>
      </c>
      <c r="BJ258" s="13" t="s">
        <v>84</v>
      </c>
      <c r="BK258" s="144">
        <f>ROUND(I258*H258,2)</f>
        <v>0</v>
      </c>
      <c r="BL258" s="13" t="s">
        <v>852</v>
      </c>
      <c r="BM258" s="143" t="s">
        <v>2507</v>
      </c>
    </row>
    <row r="259" spans="2:65" s="1" customFormat="1" ht="16.5" customHeight="1">
      <c r="B259" s="131"/>
      <c r="C259" s="132" t="s">
        <v>572</v>
      </c>
      <c r="D259" s="132" t="s">
        <v>165</v>
      </c>
      <c r="E259" s="133" t="s">
        <v>1552</v>
      </c>
      <c r="F259" s="134" t="s">
        <v>2083</v>
      </c>
      <c r="G259" s="135" t="s">
        <v>595</v>
      </c>
      <c r="H259" s="136">
        <v>34.85</v>
      </c>
      <c r="I259" s="137"/>
      <c r="J259" s="137"/>
      <c r="K259" s="138"/>
      <c r="L259" s="25"/>
      <c r="M259" s="139" t="s">
        <v>1</v>
      </c>
      <c r="N259" s="140" t="s">
        <v>38</v>
      </c>
      <c r="O259" s="141">
        <v>0</v>
      </c>
      <c r="P259" s="141">
        <f>O259*H259</f>
        <v>0</v>
      </c>
      <c r="Q259" s="141">
        <v>0</v>
      </c>
      <c r="R259" s="141">
        <f>Q259*H259</f>
        <v>0</v>
      </c>
      <c r="S259" s="141">
        <v>0</v>
      </c>
      <c r="T259" s="142">
        <f>S259*H259</f>
        <v>0</v>
      </c>
      <c r="AR259" s="143" t="s">
        <v>606</v>
      </c>
      <c r="AT259" s="143" t="s">
        <v>165</v>
      </c>
      <c r="AU259" s="143" t="s">
        <v>84</v>
      </c>
      <c r="AY259" s="13" t="s">
        <v>162</v>
      </c>
      <c r="BE259" s="144">
        <f>IF(N259="základná",J259,0)</f>
        <v>0</v>
      </c>
      <c r="BF259" s="144">
        <f>IF(N259="znížená",J259,0)</f>
        <v>0</v>
      </c>
      <c r="BG259" s="144">
        <f>IF(N259="zákl. prenesená",J259,0)</f>
        <v>0</v>
      </c>
      <c r="BH259" s="144">
        <f>IF(N259="zníž. prenesená",J259,0)</f>
        <v>0</v>
      </c>
      <c r="BI259" s="144">
        <f>IF(N259="nulová",J259,0)</f>
        <v>0</v>
      </c>
      <c r="BJ259" s="13" t="s">
        <v>84</v>
      </c>
      <c r="BK259" s="144">
        <f>ROUND(I259*H259,2)</f>
        <v>0</v>
      </c>
      <c r="BL259" s="13" t="s">
        <v>606</v>
      </c>
      <c r="BM259" s="143" t="s">
        <v>2508</v>
      </c>
    </row>
    <row r="260" spans="2:65" s="11" customFormat="1" ht="22.9" customHeight="1">
      <c r="B260" s="120"/>
      <c r="D260" s="121" t="s">
        <v>71</v>
      </c>
      <c r="E260" s="129" t="s">
        <v>2085</v>
      </c>
      <c r="F260" s="129" t="s">
        <v>2086</v>
      </c>
      <c r="J260" s="130"/>
      <c r="L260" s="120"/>
      <c r="M260" s="124"/>
      <c r="P260" s="125">
        <f>SUM(P261:P265)</f>
        <v>49.6935</v>
      </c>
      <c r="R260" s="125">
        <f>SUM(R261:R265)</f>
        <v>1.8405</v>
      </c>
      <c r="T260" s="126">
        <f>SUM(T261:T265)</f>
        <v>0</v>
      </c>
      <c r="AR260" s="121" t="s">
        <v>89</v>
      </c>
      <c r="AT260" s="127" t="s">
        <v>71</v>
      </c>
      <c r="AU260" s="127" t="s">
        <v>79</v>
      </c>
      <c r="AY260" s="121" t="s">
        <v>162</v>
      </c>
      <c r="BK260" s="128">
        <f>SUM(BK261:BK265)</f>
        <v>0</v>
      </c>
    </row>
    <row r="261" spans="2:65" s="1" customFormat="1" ht="24.2" customHeight="1">
      <c r="B261" s="131"/>
      <c r="C261" s="132" t="s">
        <v>743</v>
      </c>
      <c r="D261" s="132" t="s">
        <v>165</v>
      </c>
      <c r="E261" s="133" t="s">
        <v>2087</v>
      </c>
      <c r="F261" s="134" t="s">
        <v>2088</v>
      </c>
      <c r="G261" s="135" t="s">
        <v>495</v>
      </c>
      <c r="H261" s="136">
        <v>1840.5</v>
      </c>
      <c r="I261" s="137"/>
      <c r="J261" s="137"/>
      <c r="K261" s="138"/>
      <c r="L261" s="25"/>
      <c r="M261" s="139" t="s">
        <v>1</v>
      </c>
      <c r="N261" s="140" t="s">
        <v>38</v>
      </c>
      <c r="O261" s="141">
        <v>2.7E-2</v>
      </c>
      <c r="P261" s="141">
        <f>O261*H261</f>
        <v>49.6935</v>
      </c>
      <c r="Q261" s="141">
        <v>0</v>
      </c>
      <c r="R261" s="141">
        <f>Q261*H261</f>
        <v>0</v>
      </c>
      <c r="S261" s="141">
        <v>0</v>
      </c>
      <c r="T261" s="142">
        <f>S261*H261</f>
        <v>0</v>
      </c>
      <c r="AR261" s="143" t="s">
        <v>606</v>
      </c>
      <c r="AT261" s="143" t="s">
        <v>165</v>
      </c>
      <c r="AU261" s="143" t="s">
        <v>84</v>
      </c>
      <c r="AY261" s="13" t="s">
        <v>162</v>
      </c>
      <c r="BE261" s="144">
        <f>IF(N261="základná",J261,0)</f>
        <v>0</v>
      </c>
      <c r="BF261" s="144">
        <f>IF(N261="znížená",J261,0)</f>
        <v>0</v>
      </c>
      <c r="BG261" s="144">
        <f>IF(N261="zákl. prenesená",J261,0)</f>
        <v>0</v>
      </c>
      <c r="BH261" s="144">
        <f>IF(N261="zníž. prenesená",J261,0)</f>
        <v>0</v>
      </c>
      <c r="BI261" s="144">
        <f>IF(N261="nulová",J261,0)</f>
        <v>0</v>
      </c>
      <c r="BJ261" s="13" t="s">
        <v>84</v>
      </c>
      <c r="BK261" s="144">
        <f>ROUND(I261*H261,2)</f>
        <v>0</v>
      </c>
      <c r="BL261" s="13" t="s">
        <v>606</v>
      </c>
      <c r="BM261" s="143" t="s">
        <v>2509</v>
      </c>
    </row>
    <row r="262" spans="2:65" s="1" customFormat="1" ht="37.9" customHeight="1">
      <c r="B262" s="131"/>
      <c r="C262" s="149" t="s">
        <v>747</v>
      </c>
      <c r="D262" s="149" t="s">
        <v>492</v>
      </c>
      <c r="E262" s="150" t="s">
        <v>2090</v>
      </c>
      <c r="F262" s="151" t="s">
        <v>2510</v>
      </c>
      <c r="G262" s="183" t="s">
        <v>495</v>
      </c>
      <c r="H262" s="153">
        <v>1840.5</v>
      </c>
      <c r="I262" s="154"/>
      <c r="J262" s="154"/>
      <c r="K262" s="155"/>
      <c r="L262" s="156" t="s">
        <v>2826</v>
      </c>
      <c r="M262" s="157" t="s">
        <v>1</v>
      </c>
      <c r="N262" s="158" t="s">
        <v>38</v>
      </c>
      <c r="O262" s="141">
        <v>0</v>
      </c>
      <c r="P262" s="141">
        <f>O262*H262</f>
        <v>0</v>
      </c>
      <c r="Q262" s="141">
        <v>1E-3</v>
      </c>
      <c r="R262" s="141">
        <f>Q262*H262</f>
        <v>1.8405</v>
      </c>
      <c r="S262" s="141">
        <v>0</v>
      </c>
      <c r="T262" s="142">
        <f>S262*H262</f>
        <v>0</v>
      </c>
      <c r="AR262" s="143" t="s">
        <v>852</v>
      </c>
      <c r="AT262" s="143" t="s">
        <v>492</v>
      </c>
      <c r="AU262" s="143" t="s">
        <v>84</v>
      </c>
      <c r="AY262" s="13" t="s">
        <v>162</v>
      </c>
      <c r="BE262" s="144">
        <f>IF(N262="základná",J262,0)</f>
        <v>0</v>
      </c>
      <c r="BF262" s="144">
        <f>IF(N262="znížená",J262,0)</f>
        <v>0</v>
      </c>
      <c r="BG262" s="144">
        <f>IF(N262="zákl. prenesená",J262,0)</f>
        <v>0</v>
      </c>
      <c r="BH262" s="144">
        <f>IF(N262="zníž. prenesená",J262,0)</f>
        <v>0</v>
      </c>
      <c r="BI262" s="144">
        <f>IF(N262="nulová",J262,0)</f>
        <v>0</v>
      </c>
      <c r="BJ262" s="13" t="s">
        <v>84</v>
      </c>
      <c r="BK262" s="144">
        <f>ROUND(I262*H262,2)</f>
        <v>0</v>
      </c>
      <c r="BL262" s="13" t="s">
        <v>852</v>
      </c>
      <c r="BM262" s="143" t="s">
        <v>2511</v>
      </c>
    </row>
    <row r="263" spans="2:65" s="1" customFormat="1" ht="16.5" customHeight="1">
      <c r="B263" s="131"/>
      <c r="C263" s="132" t="s">
        <v>751</v>
      </c>
      <c r="D263" s="132" t="s">
        <v>165</v>
      </c>
      <c r="E263" s="133" t="s">
        <v>1490</v>
      </c>
      <c r="F263" s="134" t="s">
        <v>2079</v>
      </c>
      <c r="G263" s="135" t="s">
        <v>595</v>
      </c>
      <c r="H263" s="136">
        <v>126.626</v>
      </c>
      <c r="I263" s="137"/>
      <c r="J263" s="137"/>
      <c r="K263" s="138"/>
      <c r="L263" s="25"/>
      <c r="M263" s="139" t="s">
        <v>1</v>
      </c>
      <c r="N263" s="140" t="s">
        <v>38</v>
      </c>
      <c r="O263" s="141">
        <v>0</v>
      </c>
      <c r="P263" s="141">
        <f>O263*H263</f>
        <v>0</v>
      </c>
      <c r="Q263" s="141">
        <v>0</v>
      </c>
      <c r="R263" s="141">
        <f>Q263*H263</f>
        <v>0</v>
      </c>
      <c r="S263" s="141">
        <v>0</v>
      </c>
      <c r="T263" s="142">
        <f>S263*H263</f>
        <v>0</v>
      </c>
      <c r="AR263" s="143" t="s">
        <v>606</v>
      </c>
      <c r="AT263" s="143" t="s">
        <v>165</v>
      </c>
      <c r="AU263" s="143" t="s">
        <v>84</v>
      </c>
      <c r="AY263" s="13" t="s">
        <v>162</v>
      </c>
      <c r="BE263" s="144">
        <f>IF(N263="základná",J263,0)</f>
        <v>0</v>
      </c>
      <c r="BF263" s="144">
        <f>IF(N263="znížená",J263,0)</f>
        <v>0</v>
      </c>
      <c r="BG263" s="144">
        <f>IF(N263="zákl. prenesená",J263,0)</f>
        <v>0</v>
      </c>
      <c r="BH263" s="144">
        <f>IF(N263="zníž. prenesená",J263,0)</f>
        <v>0</v>
      </c>
      <c r="BI263" s="144">
        <f>IF(N263="nulová",J263,0)</f>
        <v>0</v>
      </c>
      <c r="BJ263" s="13" t="s">
        <v>84</v>
      </c>
      <c r="BK263" s="144">
        <f>ROUND(I263*H263,2)</f>
        <v>0</v>
      </c>
      <c r="BL263" s="13" t="s">
        <v>606</v>
      </c>
      <c r="BM263" s="143" t="s">
        <v>2512</v>
      </c>
    </row>
    <row r="264" spans="2:65" s="1" customFormat="1" ht="16.5" customHeight="1">
      <c r="B264" s="131"/>
      <c r="C264" s="132" t="s">
        <v>755</v>
      </c>
      <c r="D264" s="132" t="s">
        <v>165</v>
      </c>
      <c r="E264" s="133" t="s">
        <v>1494</v>
      </c>
      <c r="F264" s="134" t="s">
        <v>2081</v>
      </c>
      <c r="G264" s="135" t="s">
        <v>595</v>
      </c>
      <c r="H264" s="136">
        <v>110.43</v>
      </c>
      <c r="I264" s="137"/>
      <c r="J264" s="137"/>
      <c r="K264" s="138"/>
      <c r="L264" s="25"/>
      <c r="M264" s="139" t="s">
        <v>1</v>
      </c>
      <c r="N264" s="140" t="s">
        <v>38</v>
      </c>
      <c r="O264" s="141">
        <v>0</v>
      </c>
      <c r="P264" s="141">
        <f>O264*H264</f>
        <v>0</v>
      </c>
      <c r="Q264" s="141">
        <v>0</v>
      </c>
      <c r="R264" s="141">
        <f>Q264*H264</f>
        <v>0</v>
      </c>
      <c r="S264" s="141">
        <v>0</v>
      </c>
      <c r="T264" s="142">
        <f>S264*H264</f>
        <v>0</v>
      </c>
      <c r="AR264" s="143" t="s">
        <v>852</v>
      </c>
      <c r="AT264" s="143" t="s">
        <v>165</v>
      </c>
      <c r="AU264" s="143" t="s">
        <v>84</v>
      </c>
      <c r="AY264" s="13" t="s">
        <v>162</v>
      </c>
      <c r="BE264" s="144">
        <f>IF(N264="základná",J264,0)</f>
        <v>0</v>
      </c>
      <c r="BF264" s="144">
        <f>IF(N264="znížená",J264,0)</f>
        <v>0</v>
      </c>
      <c r="BG264" s="144">
        <f>IF(N264="zákl. prenesená",J264,0)</f>
        <v>0</v>
      </c>
      <c r="BH264" s="144">
        <f>IF(N264="zníž. prenesená",J264,0)</f>
        <v>0</v>
      </c>
      <c r="BI264" s="144">
        <f>IF(N264="nulová",J264,0)</f>
        <v>0</v>
      </c>
      <c r="BJ264" s="13" t="s">
        <v>84</v>
      </c>
      <c r="BK264" s="144">
        <f>ROUND(I264*H264,2)</f>
        <v>0</v>
      </c>
      <c r="BL264" s="13" t="s">
        <v>852</v>
      </c>
      <c r="BM264" s="143" t="s">
        <v>2513</v>
      </c>
    </row>
    <row r="265" spans="2:65" s="1" customFormat="1" ht="16.5" customHeight="1">
      <c r="B265" s="131"/>
      <c r="C265" s="132" t="s">
        <v>759</v>
      </c>
      <c r="D265" s="132" t="s">
        <v>165</v>
      </c>
      <c r="E265" s="133" t="s">
        <v>1552</v>
      </c>
      <c r="F265" s="134" t="s">
        <v>2083</v>
      </c>
      <c r="G265" s="135" t="s">
        <v>595</v>
      </c>
      <c r="H265" s="136">
        <v>126.626</v>
      </c>
      <c r="I265" s="137"/>
      <c r="J265" s="137"/>
      <c r="K265" s="138"/>
      <c r="L265" s="25"/>
      <c r="M265" s="139" t="s">
        <v>1</v>
      </c>
      <c r="N265" s="140" t="s">
        <v>38</v>
      </c>
      <c r="O265" s="141">
        <v>0</v>
      </c>
      <c r="P265" s="141">
        <f>O265*H265</f>
        <v>0</v>
      </c>
      <c r="Q265" s="141">
        <v>0</v>
      </c>
      <c r="R265" s="141">
        <f>Q265*H265</f>
        <v>0</v>
      </c>
      <c r="S265" s="141">
        <v>0</v>
      </c>
      <c r="T265" s="142">
        <f>S265*H265</f>
        <v>0</v>
      </c>
      <c r="AR265" s="143" t="s">
        <v>606</v>
      </c>
      <c r="AT265" s="143" t="s">
        <v>165</v>
      </c>
      <c r="AU265" s="143" t="s">
        <v>84</v>
      </c>
      <c r="AY265" s="13" t="s">
        <v>162</v>
      </c>
      <c r="BE265" s="144">
        <f>IF(N265="základná",J265,0)</f>
        <v>0</v>
      </c>
      <c r="BF265" s="144">
        <f>IF(N265="znížená",J265,0)</f>
        <v>0</v>
      </c>
      <c r="BG265" s="144">
        <f>IF(N265="zákl. prenesená",J265,0)</f>
        <v>0</v>
      </c>
      <c r="BH265" s="144">
        <f>IF(N265="zníž. prenesená",J265,0)</f>
        <v>0</v>
      </c>
      <c r="BI265" s="144">
        <f>IF(N265="nulová",J265,0)</f>
        <v>0</v>
      </c>
      <c r="BJ265" s="13" t="s">
        <v>84</v>
      </c>
      <c r="BK265" s="144">
        <f>ROUND(I265*H265,2)</f>
        <v>0</v>
      </c>
      <c r="BL265" s="13" t="s">
        <v>606</v>
      </c>
      <c r="BM265" s="143" t="s">
        <v>2514</v>
      </c>
    </row>
    <row r="266" spans="2:65" s="11" customFormat="1" ht="25.9" customHeight="1">
      <c r="B266" s="120"/>
      <c r="D266" s="121"/>
      <c r="E266" s="122"/>
      <c r="F266" s="122"/>
      <c r="J266" s="123"/>
      <c r="L266" s="120"/>
      <c r="M266" s="124"/>
      <c r="P266" s="125" t="e">
        <f>SUM(#REF!)</f>
        <v>#REF!</v>
      </c>
      <c r="R266" s="125" t="e">
        <f>SUM(#REF!)</f>
        <v>#REF!</v>
      </c>
      <c r="T266" s="126" t="e">
        <f>SUM(#REF!)</f>
        <v>#REF!</v>
      </c>
      <c r="AR266" s="121" t="s">
        <v>181</v>
      </c>
      <c r="AT266" s="127" t="s">
        <v>71</v>
      </c>
      <c r="AU266" s="127" t="s">
        <v>72</v>
      </c>
      <c r="AY266" s="121" t="s">
        <v>162</v>
      </c>
      <c r="BK266" s="128" t="e">
        <f>SUM(#REF!)</f>
        <v>#REF!</v>
      </c>
    </row>
    <row r="267" spans="2:65" s="1" customFormat="1" ht="6.95" customHeight="1">
      <c r="B267" s="40"/>
      <c r="C267" s="41"/>
      <c r="D267" s="41"/>
      <c r="E267" s="41"/>
      <c r="F267" s="41"/>
      <c r="G267" s="41"/>
      <c r="H267" s="41"/>
      <c r="I267" s="41"/>
      <c r="J267" s="41"/>
      <c r="K267" s="41"/>
      <c r="L267" s="25"/>
    </row>
  </sheetData>
  <autoFilter ref="C138:K266"/>
  <mergeCells count="12">
    <mergeCell ref="E131:H131"/>
    <mergeCell ref="L2:V2"/>
    <mergeCell ref="E85:H85"/>
    <mergeCell ref="E87:H87"/>
    <mergeCell ref="E89:H89"/>
    <mergeCell ref="E127:H127"/>
    <mergeCell ref="E129:H12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20"/>
  <sheetViews>
    <sheetView showGridLines="0" topLeftCell="A202" zoomScale="106" zoomScaleNormal="106" workbookViewId="0">
      <selection activeCell="J14" sqref="J1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3" t="s">
        <v>120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125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26.25" customHeight="1">
      <c r="B7" s="16"/>
      <c r="E7" s="227" t="str">
        <f>'Rekapitulácia stavby'!K6</f>
        <v>Košice, ÚKT, Rampová 7 - Rekonštrukcia budovy U1 a výstavba garáže</v>
      </c>
      <c r="F7" s="228"/>
      <c r="G7" s="228"/>
      <c r="H7" s="228"/>
      <c r="L7" s="16"/>
    </row>
    <row r="8" spans="2:46" ht="12" customHeight="1">
      <c r="B8" s="16"/>
      <c r="D8" s="22" t="s">
        <v>126</v>
      </c>
      <c r="L8" s="16"/>
    </row>
    <row r="9" spans="2:46" s="1" customFormat="1" ht="16.5" customHeight="1">
      <c r="B9" s="25"/>
      <c r="E9" s="227" t="s">
        <v>2373</v>
      </c>
      <c r="F9" s="229"/>
      <c r="G9" s="229"/>
      <c r="H9" s="229"/>
      <c r="L9" s="25"/>
    </row>
    <row r="10" spans="2:46" s="1" customFormat="1" ht="12" customHeight="1">
      <c r="B10" s="25"/>
      <c r="D10" s="22" t="s">
        <v>128</v>
      </c>
      <c r="L10" s="25"/>
    </row>
    <row r="11" spans="2:46" s="1" customFormat="1" ht="16.5" customHeight="1">
      <c r="B11" s="25"/>
      <c r="E11" s="185" t="s">
        <v>2515</v>
      </c>
      <c r="F11" s="229"/>
      <c r="G11" s="229"/>
      <c r="H11" s="229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customHeight="1">
      <c r="B14" s="25"/>
      <c r="D14" s="22" t="s">
        <v>17</v>
      </c>
      <c r="F14" s="20" t="s">
        <v>18</v>
      </c>
      <c r="I14" s="22" t="s">
        <v>19</v>
      </c>
      <c r="J14" s="48"/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20</v>
      </c>
      <c r="I16" s="22" t="s">
        <v>21</v>
      </c>
      <c r="J16" s="20" t="s">
        <v>1</v>
      </c>
      <c r="L16" s="25"/>
    </row>
    <row r="17" spans="2:12" s="1" customFormat="1" ht="18" customHeight="1">
      <c r="B17" s="25"/>
      <c r="E17" s="20" t="s">
        <v>22</v>
      </c>
      <c r="I17" s="22" t="s">
        <v>23</v>
      </c>
      <c r="J17" s="20" t="s">
        <v>1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24</v>
      </c>
      <c r="I19" s="22" t="s">
        <v>21</v>
      </c>
      <c r="J19" s="20" t="str">
        <f>'Rekapitulácia stavby'!AN13</f>
        <v/>
      </c>
      <c r="L19" s="25"/>
    </row>
    <row r="20" spans="2:12" s="1" customFormat="1" ht="18" customHeight="1">
      <c r="B20" s="25"/>
      <c r="E20" s="221" t="str">
        <f>'Rekapitulácia stavby'!E14</f>
        <v xml:space="preserve"> </v>
      </c>
      <c r="F20" s="221"/>
      <c r="G20" s="221"/>
      <c r="H20" s="221"/>
      <c r="I20" s="22" t="s">
        <v>23</v>
      </c>
      <c r="J20" s="20" t="str">
        <f>'Rekapitulácia stavby'!AN14</f>
        <v/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26</v>
      </c>
      <c r="I22" s="22" t="s">
        <v>21</v>
      </c>
      <c r="J22" s="20" t="s">
        <v>1</v>
      </c>
      <c r="L22" s="25"/>
    </row>
    <row r="23" spans="2:12" s="1" customFormat="1" ht="18" customHeight="1">
      <c r="B23" s="25"/>
      <c r="E23" s="20" t="s">
        <v>27</v>
      </c>
      <c r="I23" s="22" t="s">
        <v>23</v>
      </c>
      <c r="J23" s="20" t="s">
        <v>1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29</v>
      </c>
      <c r="I25" s="22" t="s">
        <v>21</v>
      </c>
      <c r="J25" s="20" t="s">
        <v>1</v>
      </c>
      <c r="L25" s="25"/>
    </row>
    <row r="26" spans="2:12" s="1" customFormat="1" ht="18" customHeight="1">
      <c r="B26" s="25"/>
      <c r="E26" s="20"/>
      <c r="I26" s="22" t="s">
        <v>23</v>
      </c>
      <c r="J26" s="20" t="s">
        <v>1</v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30</v>
      </c>
      <c r="L28" s="25"/>
    </row>
    <row r="29" spans="2:12" s="7" customFormat="1" ht="59.25" customHeight="1">
      <c r="B29" s="86"/>
      <c r="E29" s="223" t="s">
        <v>132</v>
      </c>
      <c r="F29" s="223"/>
      <c r="G29" s="223"/>
      <c r="H29" s="223"/>
      <c r="L29" s="86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customHeight="1">
      <c r="B32" s="25"/>
      <c r="D32" s="87" t="s">
        <v>32</v>
      </c>
      <c r="J32" s="61"/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customHeight="1">
      <c r="B34" s="25"/>
      <c r="F34" s="28" t="s">
        <v>34</v>
      </c>
      <c r="I34" s="28" t="s">
        <v>33</v>
      </c>
      <c r="J34" s="28" t="s">
        <v>35</v>
      </c>
      <c r="L34" s="25"/>
    </row>
    <row r="35" spans="2:12" s="1" customFormat="1" ht="14.45" customHeight="1">
      <c r="B35" s="25"/>
      <c r="D35" s="85" t="s">
        <v>36</v>
      </c>
      <c r="E35" s="30" t="s">
        <v>37</v>
      </c>
      <c r="F35" s="88">
        <f>ROUND((SUM(BE128:BE219)),  2)</f>
        <v>0</v>
      </c>
      <c r="G35" s="89"/>
      <c r="H35" s="89"/>
      <c r="I35" s="90">
        <v>0.2</v>
      </c>
      <c r="J35" s="88">
        <f>ROUND(((SUM(BE128:BE219))*I35),  2)</f>
        <v>0</v>
      </c>
      <c r="L35" s="25"/>
    </row>
    <row r="36" spans="2:12" s="1" customFormat="1" ht="14.45" customHeight="1">
      <c r="B36" s="25"/>
      <c r="E36" s="30" t="s">
        <v>38</v>
      </c>
      <c r="F36" s="80"/>
      <c r="I36" s="91">
        <v>0.2</v>
      </c>
      <c r="J36" s="80"/>
      <c r="L36" s="25"/>
    </row>
    <row r="37" spans="2:12" s="1" customFormat="1" ht="14.45" hidden="1" customHeight="1">
      <c r="B37" s="25"/>
      <c r="E37" s="22" t="s">
        <v>39</v>
      </c>
      <c r="F37" s="80">
        <f>ROUND((SUM(BG128:BG219)),  2)</f>
        <v>0</v>
      </c>
      <c r="I37" s="91">
        <v>0.2</v>
      </c>
      <c r="J37" s="80">
        <f>0</f>
        <v>0</v>
      </c>
      <c r="L37" s="25"/>
    </row>
    <row r="38" spans="2:12" s="1" customFormat="1" ht="14.45" hidden="1" customHeight="1">
      <c r="B38" s="25"/>
      <c r="E38" s="22" t="s">
        <v>40</v>
      </c>
      <c r="F38" s="80">
        <f>ROUND((SUM(BH128:BH219)),  2)</f>
        <v>0</v>
      </c>
      <c r="I38" s="91">
        <v>0.2</v>
      </c>
      <c r="J38" s="80">
        <f>0</f>
        <v>0</v>
      </c>
      <c r="L38" s="25"/>
    </row>
    <row r="39" spans="2:12" s="1" customFormat="1" ht="14.45" hidden="1" customHeight="1">
      <c r="B39" s="25"/>
      <c r="E39" s="30" t="s">
        <v>41</v>
      </c>
      <c r="F39" s="88">
        <f>ROUND((SUM(BI128:BI219)),  2)</f>
        <v>0</v>
      </c>
      <c r="G39" s="89"/>
      <c r="H39" s="89"/>
      <c r="I39" s="90">
        <v>0</v>
      </c>
      <c r="J39" s="88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2"/>
      <c r="D41" s="93" t="s">
        <v>42</v>
      </c>
      <c r="E41" s="52"/>
      <c r="F41" s="52"/>
      <c r="G41" s="94" t="s">
        <v>43</v>
      </c>
      <c r="H41" s="95" t="s">
        <v>44</v>
      </c>
      <c r="I41" s="52"/>
      <c r="J41" s="96"/>
      <c r="K41" s="97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133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13</v>
      </c>
      <c r="L84" s="25"/>
    </row>
    <row r="85" spans="2:12" s="1" customFormat="1" ht="26.25" customHeight="1">
      <c r="B85" s="25"/>
      <c r="E85" s="227" t="str">
        <f>E7</f>
        <v>Košice, ÚKT, Rampová 7 - Rekonštrukcia budovy U1 a výstavba garáže</v>
      </c>
      <c r="F85" s="228"/>
      <c r="G85" s="228"/>
      <c r="H85" s="228"/>
      <c r="L85" s="25"/>
    </row>
    <row r="86" spans="2:12" ht="12" customHeight="1">
      <c r="B86" s="16"/>
      <c r="C86" s="22" t="s">
        <v>126</v>
      </c>
      <c r="L86" s="16"/>
    </row>
    <row r="87" spans="2:12" s="1" customFormat="1" ht="16.5" customHeight="1">
      <c r="B87" s="25"/>
      <c r="E87" s="227" t="s">
        <v>2373</v>
      </c>
      <c r="F87" s="229"/>
      <c r="G87" s="229"/>
      <c r="H87" s="229"/>
      <c r="L87" s="25"/>
    </row>
    <row r="88" spans="2:12" s="1" customFormat="1" ht="12" customHeight="1">
      <c r="B88" s="25"/>
      <c r="C88" s="22" t="s">
        <v>128</v>
      </c>
      <c r="L88" s="25"/>
    </row>
    <row r="89" spans="2:12" s="1" customFormat="1" ht="16.5" customHeight="1">
      <c r="B89" s="25"/>
      <c r="E89" s="185" t="str">
        <f>E11</f>
        <v>003.2 - 2. časť ZTI</v>
      </c>
      <c r="F89" s="229"/>
      <c r="G89" s="229"/>
      <c r="H89" s="229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17</v>
      </c>
      <c r="F91" s="20" t="str">
        <f>F14</f>
        <v>Košice</v>
      </c>
      <c r="I91" s="22" t="s">
        <v>19</v>
      </c>
      <c r="J91" s="48"/>
      <c r="L91" s="25"/>
    </row>
    <row r="92" spans="2:12" s="1" customFormat="1" ht="6.95" customHeight="1">
      <c r="B92" s="25"/>
      <c r="L92" s="25"/>
    </row>
    <row r="93" spans="2:12" s="1" customFormat="1" ht="15.2" customHeight="1">
      <c r="B93" s="25"/>
      <c r="C93" s="22" t="s">
        <v>20</v>
      </c>
      <c r="F93" s="20" t="str">
        <f>E17</f>
        <v>Ministerstvo vnútra SR, Bratislava</v>
      </c>
      <c r="I93" s="22" t="s">
        <v>26</v>
      </c>
      <c r="J93" s="23" t="str">
        <f>E23</f>
        <v>KApAR, s.r.o., Prešov</v>
      </c>
      <c r="L93" s="25"/>
    </row>
    <row r="94" spans="2:12" s="1" customFormat="1" ht="15.2" customHeight="1">
      <c r="B94" s="25"/>
      <c r="C94" s="22" t="s">
        <v>24</v>
      </c>
      <c r="F94" s="20" t="str">
        <f>IF(E20="","",E20)</f>
        <v xml:space="preserve"> </v>
      </c>
      <c r="I94" s="22" t="s">
        <v>29</v>
      </c>
      <c r="J94" s="23"/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100" t="s">
        <v>134</v>
      </c>
      <c r="D96" s="92"/>
      <c r="E96" s="92"/>
      <c r="F96" s="92"/>
      <c r="G96" s="92"/>
      <c r="H96" s="92"/>
      <c r="I96" s="92"/>
      <c r="J96" s="101" t="s">
        <v>135</v>
      </c>
      <c r="K96" s="92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2" t="s">
        <v>136</v>
      </c>
      <c r="J98" s="61"/>
      <c r="L98" s="25"/>
      <c r="AU98" s="13" t="s">
        <v>137</v>
      </c>
    </row>
    <row r="99" spans="2:47" s="8" customFormat="1" ht="24.95" customHeight="1">
      <c r="B99" s="103"/>
      <c r="D99" s="104" t="s">
        <v>2097</v>
      </c>
      <c r="E99" s="105"/>
      <c r="F99" s="105"/>
      <c r="G99" s="105"/>
      <c r="H99" s="105"/>
      <c r="I99" s="105"/>
      <c r="J99" s="106"/>
      <c r="L99" s="103"/>
    </row>
    <row r="100" spans="2:47" s="8" customFormat="1" ht="24.95" customHeight="1">
      <c r="B100" s="103"/>
      <c r="D100" s="104" t="s">
        <v>2098</v>
      </c>
      <c r="E100" s="105"/>
      <c r="F100" s="105"/>
      <c r="G100" s="105"/>
      <c r="H100" s="105"/>
      <c r="I100" s="105"/>
      <c r="J100" s="106"/>
      <c r="L100" s="103"/>
    </row>
    <row r="101" spans="2:47" s="8" customFormat="1" ht="24.95" customHeight="1">
      <c r="B101" s="103"/>
      <c r="D101" s="104" t="s">
        <v>2099</v>
      </c>
      <c r="E101" s="105"/>
      <c r="F101" s="105"/>
      <c r="G101" s="105"/>
      <c r="H101" s="105"/>
      <c r="I101" s="105"/>
      <c r="J101" s="106"/>
      <c r="L101" s="103"/>
    </row>
    <row r="102" spans="2:47" s="8" customFormat="1" ht="24.95" customHeight="1">
      <c r="B102" s="103"/>
      <c r="D102" s="104" t="s">
        <v>2100</v>
      </c>
      <c r="E102" s="105"/>
      <c r="F102" s="105"/>
      <c r="G102" s="105"/>
      <c r="H102" s="105"/>
      <c r="I102" s="105"/>
      <c r="J102" s="106"/>
      <c r="L102" s="103"/>
    </row>
    <row r="103" spans="2:47" s="8" customFormat="1" ht="24.95" customHeight="1">
      <c r="B103" s="103"/>
      <c r="D103" s="104" t="s">
        <v>2101</v>
      </c>
      <c r="E103" s="105"/>
      <c r="F103" s="105"/>
      <c r="G103" s="105"/>
      <c r="H103" s="105"/>
      <c r="I103" s="105"/>
      <c r="J103" s="106"/>
      <c r="L103" s="103"/>
    </row>
    <row r="104" spans="2:47" s="8" customFormat="1" ht="24.95" customHeight="1">
      <c r="B104" s="103"/>
      <c r="D104" s="104" t="s">
        <v>2102</v>
      </c>
      <c r="E104" s="105"/>
      <c r="F104" s="105"/>
      <c r="G104" s="105"/>
      <c r="H104" s="105"/>
      <c r="I104" s="105"/>
      <c r="J104" s="106"/>
      <c r="L104" s="103"/>
    </row>
    <row r="105" spans="2:47" s="8" customFormat="1" ht="24.95" customHeight="1">
      <c r="B105" s="103"/>
      <c r="D105" s="104" t="s">
        <v>2103</v>
      </c>
      <c r="E105" s="105"/>
      <c r="F105" s="105"/>
      <c r="G105" s="105"/>
      <c r="H105" s="105"/>
      <c r="I105" s="105"/>
      <c r="J105" s="106"/>
      <c r="L105" s="103"/>
    </row>
    <row r="106" spans="2:47" s="8" customFormat="1" ht="24.95" customHeight="1">
      <c r="B106" s="103"/>
      <c r="D106" s="104" t="s">
        <v>2104</v>
      </c>
      <c r="E106" s="105"/>
      <c r="F106" s="105"/>
      <c r="G106" s="105"/>
      <c r="H106" s="105"/>
      <c r="I106" s="105"/>
      <c r="J106" s="106"/>
      <c r="L106" s="103"/>
    </row>
    <row r="107" spans="2:47" s="1" customFormat="1" ht="21.75" customHeight="1">
      <c r="B107" s="25"/>
      <c r="L107" s="25"/>
    </row>
    <row r="108" spans="2:47" s="1" customFormat="1" ht="6.95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5"/>
    </row>
    <row r="112" spans="2:47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5"/>
    </row>
    <row r="113" spans="2:63" s="1" customFormat="1" ht="24.95" customHeight="1">
      <c r="B113" s="25"/>
      <c r="C113" s="17" t="s">
        <v>148</v>
      </c>
      <c r="L113" s="25"/>
    </row>
    <row r="114" spans="2:63" s="1" customFormat="1" ht="6.95" customHeight="1">
      <c r="B114" s="25"/>
      <c r="L114" s="25"/>
    </row>
    <row r="115" spans="2:63" s="1" customFormat="1" ht="12" customHeight="1">
      <c r="B115" s="25"/>
      <c r="C115" s="22" t="s">
        <v>13</v>
      </c>
      <c r="L115" s="25"/>
    </row>
    <row r="116" spans="2:63" s="1" customFormat="1" ht="26.25" customHeight="1">
      <c r="B116" s="25"/>
      <c r="E116" s="227" t="str">
        <f>E7</f>
        <v>Košice, ÚKT, Rampová 7 - Rekonštrukcia budovy U1 a výstavba garáže</v>
      </c>
      <c r="F116" s="228"/>
      <c r="G116" s="228"/>
      <c r="H116" s="228"/>
      <c r="L116" s="25"/>
    </row>
    <row r="117" spans="2:63" ht="12" customHeight="1">
      <c r="B117" s="16"/>
      <c r="C117" s="22" t="s">
        <v>126</v>
      </c>
      <c r="L117" s="16"/>
    </row>
    <row r="118" spans="2:63" s="1" customFormat="1" ht="16.5" customHeight="1">
      <c r="B118" s="25"/>
      <c r="E118" s="227" t="s">
        <v>2373</v>
      </c>
      <c r="F118" s="229"/>
      <c r="G118" s="229"/>
      <c r="H118" s="229"/>
      <c r="L118" s="25"/>
    </row>
    <row r="119" spans="2:63" s="1" customFormat="1" ht="12" customHeight="1">
      <c r="B119" s="25"/>
      <c r="C119" s="22" t="s">
        <v>128</v>
      </c>
      <c r="L119" s="25"/>
    </row>
    <row r="120" spans="2:63" s="1" customFormat="1" ht="16.5" customHeight="1">
      <c r="B120" s="25"/>
      <c r="E120" s="185" t="str">
        <f>E11</f>
        <v>003.2 - 2. časť ZTI</v>
      </c>
      <c r="F120" s="229"/>
      <c r="G120" s="229"/>
      <c r="H120" s="229"/>
      <c r="L120" s="25"/>
    </row>
    <row r="121" spans="2:63" s="1" customFormat="1" ht="6.95" customHeight="1">
      <c r="B121" s="25"/>
      <c r="L121" s="25"/>
    </row>
    <row r="122" spans="2:63" s="1" customFormat="1" ht="12" customHeight="1">
      <c r="B122" s="25"/>
      <c r="C122" s="22" t="s">
        <v>17</v>
      </c>
      <c r="F122" s="20" t="str">
        <f>F14</f>
        <v>Košice</v>
      </c>
      <c r="I122" s="22" t="s">
        <v>19</v>
      </c>
      <c r="J122" s="48"/>
      <c r="L122" s="25"/>
    </row>
    <row r="123" spans="2:63" s="1" customFormat="1" ht="6.95" customHeight="1">
      <c r="B123" s="25"/>
      <c r="L123" s="25"/>
    </row>
    <row r="124" spans="2:63" s="1" customFormat="1" ht="15.2" customHeight="1">
      <c r="B124" s="25"/>
      <c r="C124" s="22" t="s">
        <v>20</v>
      </c>
      <c r="F124" s="20" t="str">
        <f>E17</f>
        <v>Ministerstvo vnútra SR, Bratislava</v>
      </c>
      <c r="I124" s="22" t="s">
        <v>26</v>
      </c>
      <c r="J124" s="23" t="str">
        <f>E23</f>
        <v>KApAR, s.r.o., Prešov</v>
      </c>
      <c r="L124" s="25"/>
    </row>
    <row r="125" spans="2:63" s="1" customFormat="1" ht="15.2" customHeight="1">
      <c r="B125" s="25"/>
      <c r="C125" s="22" t="s">
        <v>24</v>
      </c>
      <c r="F125" s="20" t="str">
        <f>IF(E20="","",E20)</f>
        <v xml:space="preserve"> </v>
      </c>
      <c r="I125" s="22" t="s">
        <v>29</v>
      </c>
      <c r="J125" s="23"/>
      <c r="L125" s="25"/>
    </row>
    <row r="126" spans="2:63" s="1" customFormat="1" ht="10.35" customHeight="1">
      <c r="B126" s="25"/>
      <c r="L126" s="25"/>
    </row>
    <row r="127" spans="2:63" s="10" customFormat="1" ht="29.25" customHeight="1">
      <c r="B127" s="111"/>
      <c r="C127" s="112" t="s">
        <v>149</v>
      </c>
      <c r="D127" s="113" t="s">
        <v>57</v>
      </c>
      <c r="E127" s="113" t="s">
        <v>53</v>
      </c>
      <c r="F127" s="113" t="s">
        <v>54</v>
      </c>
      <c r="G127" s="113" t="s">
        <v>150</v>
      </c>
      <c r="H127" s="113" t="s">
        <v>151</v>
      </c>
      <c r="I127" s="113" t="s">
        <v>152</v>
      </c>
      <c r="J127" s="114" t="s">
        <v>135</v>
      </c>
      <c r="K127" s="115" t="s">
        <v>153</v>
      </c>
      <c r="L127" s="111"/>
      <c r="M127" s="54" t="s">
        <v>1</v>
      </c>
      <c r="N127" s="55" t="s">
        <v>36</v>
      </c>
      <c r="O127" s="55" t="s">
        <v>154</v>
      </c>
      <c r="P127" s="55" t="s">
        <v>155</v>
      </c>
      <c r="Q127" s="55" t="s">
        <v>156</v>
      </c>
      <c r="R127" s="55" t="s">
        <v>157</v>
      </c>
      <c r="S127" s="55" t="s">
        <v>158</v>
      </c>
      <c r="T127" s="56" t="s">
        <v>159</v>
      </c>
    </row>
    <row r="128" spans="2:63" s="1" customFormat="1" ht="22.9" customHeight="1">
      <c r="B128" s="25"/>
      <c r="C128" s="59" t="s">
        <v>136</v>
      </c>
      <c r="J128" s="116"/>
      <c r="L128" s="25"/>
      <c r="M128" s="57"/>
      <c r="N128" s="49"/>
      <c r="O128" s="49"/>
      <c r="P128" s="117">
        <f>P129+P139+P142+P157+P159+P165+P186+P205</f>
        <v>0</v>
      </c>
      <c r="Q128" s="49"/>
      <c r="R128" s="117">
        <f>R129+R139+R142+R157+R159+R165+R186+R205</f>
        <v>0</v>
      </c>
      <c r="S128" s="49"/>
      <c r="T128" s="118">
        <f>T129+T139+T142+T157+T159+T165+T186+T205</f>
        <v>0</v>
      </c>
      <c r="AT128" s="13" t="s">
        <v>71</v>
      </c>
      <c r="AU128" s="13" t="s">
        <v>137</v>
      </c>
      <c r="BK128" s="119">
        <f>BK129+BK139+BK142+BK157+BK159+BK165+BK186+BK205</f>
        <v>0</v>
      </c>
    </row>
    <row r="129" spans="2:65" s="11" customFormat="1" ht="25.9" customHeight="1">
      <c r="B129" s="120"/>
      <c r="D129" s="121" t="s">
        <v>71</v>
      </c>
      <c r="E129" s="122" t="s">
        <v>960</v>
      </c>
      <c r="F129" s="122" t="s">
        <v>2105</v>
      </c>
      <c r="J129" s="123"/>
      <c r="L129" s="120"/>
      <c r="M129" s="124"/>
      <c r="P129" s="125">
        <f>SUM(P130:P138)</f>
        <v>0</v>
      </c>
      <c r="R129" s="125">
        <f>SUM(R130:R138)</f>
        <v>0</v>
      </c>
      <c r="T129" s="126">
        <f>SUM(T130:T138)</f>
        <v>0</v>
      </c>
      <c r="AR129" s="121" t="s">
        <v>79</v>
      </c>
      <c r="AT129" s="127" t="s">
        <v>71</v>
      </c>
      <c r="AU129" s="127" t="s">
        <v>72</v>
      </c>
      <c r="AY129" s="121" t="s">
        <v>162</v>
      </c>
      <c r="BK129" s="128">
        <f>SUM(BK130:BK138)</f>
        <v>0</v>
      </c>
    </row>
    <row r="130" spans="2:65" s="1" customFormat="1" ht="16.5" customHeight="1">
      <c r="B130" s="131"/>
      <c r="C130" s="132" t="s">
        <v>79</v>
      </c>
      <c r="D130" s="132" t="s">
        <v>165</v>
      </c>
      <c r="E130" s="133" t="s">
        <v>2516</v>
      </c>
      <c r="F130" s="134" t="s">
        <v>2517</v>
      </c>
      <c r="G130" s="135" t="s">
        <v>173</v>
      </c>
      <c r="H130" s="136">
        <v>4.05</v>
      </c>
      <c r="I130" s="137"/>
      <c r="J130" s="137"/>
      <c r="K130" s="138"/>
      <c r="L130" s="25"/>
      <c r="M130" s="139" t="s">
        <v>1</v>
      </c>
      <c r="N130" s="140" t="s">
        <v>38</v>
      </c>
      <c r="O130" s="141">
        <v>0</v>
      </c>
      <c r="P130" s="141">
        <f t="shared" ref="P130:P138" si="0">O130*H130</f>
        <v>0</v>
      </c>
      <c r="Q130" s="141">
        <v>0</v>
      </c>
      <c r="R130" s="141">
        <f t="shared" ref="R130:R138" si="1">Q130*H130</f>
        <v>0</v>
      </c>
      <c r="S130" s="141">
        <v>0</v>
      </c>
      <c r="T130" s="142">
        <f t="shared" ref="T130:T138" si="2">S130*H130</f>
        <v>0</v>
      </c>
      <c r="AR130" s="143" t="s">
        <v>169</v>
      </c>
      <c r="AT130" s="143" t="s">
        <v>165</v>
      </c>
      <c r="AU130" s="143" t="s">
        <v>79</v>
      </c>
      <c r="AY130" s="13" t="s">
        <v>162</v>
      </c>
      <c r="BE130" s="144">
        <f t="shared" ref="BE130:BE138" si="3">IF(N130="základná",J130,0)</f>
        <v>0</v>
      </c>
      <c r="BF130" s="144">
        <f t="shared" ref="BF130:BF138" si="4">IF(N130="znížená",J130,0)</f>
        <v>0</v>
      </c>
      <c r="BG130" s="144">
        <f t="shared" ref="BG130:BG138" si="5">IF(N130="zákl. prenesená",J130,0)</f>
        <v>0</v>
      </c>
      <c r="BH130" s="144">
        <f t="shared" ref="BH130:BH138" si="6">IF(N130="zníž. prenesená",J130,0)</f>
        <v>0</v>
      </c>
      <c r="BI130" s="144">
        <f t="shared" ref="BI130:BI138" si="7">IF(N130="nulová",J130,0)</f>
        <v>0</v>
      </c>
      <c r="BJ130" s="13" t="s">
        <v>84</v>
      </c>
      <c r="BK130" s="144">
        <f t="shared" ref="BK130:BK138" si="8">ROUND(I130*H130,2)</f>
        <v>0</v>
      </c>
      <c r="BL130" s="13" t="s">
        <v>169</v>
      </c>
      <c r="BM130" s="143" t="s">
        <v>2518</v>
      </c>
    </row>
    <row r="131" spans="2:65" s="1" customFormat="1" ht="16.5" customHeight="1">
      <c r="B131" s="131"/>
      <c r="C131" s="132" t="s">
        <v>84</v>
      </c>
      <c r="D131" s="132" t="s">
        <v>165</v>
      </c>
      <c r="E131" s="133" t="s">
        <v>2519</v>
      </c>
      <c r="F131" s="134" t="s">
        <v>2110</v>
      </c>
      <c r="G131" s="135" t="s">
        <v>595</v>
      </c>
      <c r="H131" s="136">
        <v>1.2150000000000001</v>
      </c>
      <c r="I131" s="137"/>
      <c r="J131" s="137"/>
      <c r="K131" s="138"/>
      <c r="L131" s="25"/>
      <c r="M131" s="139" t="s">
        <v>1</v>
      </c>
      <c r="N131" s="140" t="s">
        <v>38</v>
      </c>
      <c r="O131" s="141">
        <v>0</v>
      </c>
      <c r="P131" s="141">
        <f t="shared" si="0"/>
        <v>0</v>
      </c>
      <c r="Q131" s="141">
        <v>0</v>
      </c>
      <c r="R131" s="141">
        <f t="shared" si="1"/>
        <v>0</v>
      </c>
      <c r="S131" s="141">
        <v>0</v>
      </c>
      <c r="T131" s="142">
        <f t="shared" si="2"/>
        <v>0</v>
      </c>
      <c r="AR131" s="143" t="s">
        <v>169</v>
      </c>
      <c r="AT131" s="143" t="s">
        <v>165</v>
      </c>
      <c r="AU131" s="143" t="s">
        <v>79</v>
      </c>
      <c r="AY131" s="13" t="s">
        <v>162</v>
      </c>
      <c r="BE131" s="144">
        <f t="shared" si="3"/>
        <v>0</v>
      </c>
      <c r="BF131" s="144">
        <f t="shared" si="4"/>
        <v>0</v>
      </c>
      <c r="BG131" s="144">
        <f t="shared" si="5"/>
        <v>0</v>
      </c>
      <c r="BH131" s="144">
        <f t="shared" si="6"/>
        <v>0</v>
      </c>
      <c r="BI131" s="144">
        <f t="shared" si="7"/>
        <v>0</v>
      </c>
      <c r="BJ131" s="13" t="s">
        <v>84</v>
      </c>
      <c r="BK131" s="144">
        <f t="shared" si="8"/>
        <v>0</v>
      </c>
      <c r="BL131" s="13" t="s">
        <v>169</v>
      </c>
      <c r="BM131" s="143" t="s">
        <v>2520</v>
      </c>
    </row>
    <row r="132" spans="2:65" s="1" customFormat="1" ht="21.75" customHeight="1">
      <c r="B132" s="131"/>
      <c r="C132" s="132" t="s">
        <v>89</v>
      </c>
      <c r="D132" s="132" t="s">
        <v>165</v>
      </c>
      <c r="E132" s="133" t="s">
        <v>2106</v>
      </c>
      <c r="F132" s="134" t="s">
        <v>2107</v>
      </c>
      <c r="G132" s="135" t="s">
        <v>173</v>
      </c>
      <c r="H132" s="136">
        <v>65</v>
      </c>
      <c r="I132" s="137"/>
      <c r="J132" s="137"/>
      <c r="K132" s="138"/>
      <c r="L132" s="25"/>
      <c r="M132" s="139" t="s">
        <v>1</v>
      </c>
      <c r="N132" s="140" t="s">
        <v>38</v>
      </c>
      <c r="O132" s="141">
        <v>0</v>
      </c>
      <c r="P132" s="141">
        <f t="shared" si="0"/>
        <v>0</v>
      </c>
      <c r="Q132" s="141">
        <v>0</v>
      </c>
      <c r="R132" s="141">
        <f t="shared" si="1"/>
        <v>0</v>
      </c>
      <c r="S132" s="141">
        <v>0</v>
      </c>
      <c r="T132" s="142">
        <f t="shared" si="2"/>
        <v>0</v>
      </c>
      <c r="AR132" s="143" t="s">
        <v>169</v>
      </c>
      <c r="AT132" s="143" t="s">
        <v>165</v>
      </c>
      <c r="AU132" s="143" t="s">
        <v>79</v>
      </c>
      <c r="AY132" s="13" t="s">
        <v>162</v>
      </c>
      <c r="BE132" s="144">
        <f t="shared" si="3"/>
        <v>0</v>
      </c>
      <c r="BF132" s="144">
        <f t="shared" si="4"/>
        <v>0</v>
      </c>
      <c r="BG132" s="144">
        <f t="shared" si="5"/>
        <v>0</v>
      </c>
      <c r="BH132" s="144">
        <f t="shared" si="6"/>
        <v>0</v>
      </c>
      <c r="BI132" s="144">
        <f t="shared" si="7"/>
        <v>0</v>
      </c>
      <c r="BJ132" s="13" t="s">
        <v>84</v>
      </c>
      <c r="BK132" s="144">
        <f t="shared" si="8"/>
        <v>0</v>
      </c>
      <c r="BL132" s="13" t="s">
        <v>169</v>
      </c>
      <c r="BM132" s="143" t="s">
        <v>2521</v>
      </c>
    </row>
    <row r="133" spans="2:65" s="1" customFormat="1" ht="16.5" customHeight="1">
      <c r="B133" s="131"/>
      <c r="C133" s="132" t="s">
        <v>169</v>
      </c>
      <c r="D133" s="132" t="s">
        <v>165</v>
      </c>
      <c r="E133" s="133" t="s">
        <v>2109</v>
      </c>
      <c r="F133" s="134" t="s">
        <v>2110</v>
      </c>
      <c r="G133" s="135" t="s">
        <v>595</v>
      </c>
      <c r="H133" s="136">
        <v>19.5</v>
      </c>
      <c r="I133" s="137"/>
      <c r="J133" s="137"/>
      <c r="K133" s="138"/>
      <c r="L133" s="25"/>
      <c r="M133" s="139" t="s">
        <v>1</v>
      </c>
      <c r="N133" s="140" t="s">
        <v>38</v>
      </c>
      <c r="O133" s="141">
        <v>0</v>
      </c>
      <c r="P133" s="141">
        <f t="shared" si="0"/>
        <v>0</v>
      </c>
      <c r="Q133" s="141">
        <v>0</v>
      </c>
      <c r="R133" s="141">
        <f t="shared" si="1"/>
        <v>0</v>
      </c>
      <c r="S133" s="141">
        <v>0</v>
      </c>
      <c r="T133" s="142">
        <f t="shared" si="2"/>
        <v>0</v>
      </c>
      <c r="AR133" s="143" t="s">
        <v>169</v>
      </c>
      <c r="AT133" s="143" t="s">
        <v>165</v>
      </c>
      <c r="AU133" s="143" t="s">
        <v>79</v>
      </c>
      <c r="AY133" s="13" t="s">
        <v>162</v>
      </c>
      <c r="BE133" s="144">
        <f t="shared" si="3"/>
        <v>0</v>
      </c>
      <c r="BF133" s="144">
        <f t="shared" si="4"/>
        <v>0</v>
      </c>
      <c r="BG133" s="144">
        <f t="shared" si="5"/>
        <v>0</v>
      </c>
      <c r="BH133" s="144">
        <f t="shared" si="6"/>
        <v>0</v>
      </c>
      <c r="BI133" s="144">
        <f t="shared" si="7"/>
        <v>0</v>
      </c>
      <c r="BJ133" s="13" t="s">
        <v>84</v>
      </c>
      <c r="BK133" s="144">
        <f t="shared" si="8"/>
        <v>0</v>
      </c>
      <c r="BL133" s="13" t="s">
        <v>169</v>
      </c>
      <c r="BM133" s="143" t="s">
        <v>2522</v>
      </c>
    </row>
    <row r="134" spans="2:65" s="1" customFormat="1" ht="24.2" customHeight="1">
      <c r="B134" s="131"/>
      <c r="C134" s="132" t="s">
        <v>181</v>
      </c>
      <c r="D134" s="132" t="s">
        <v>165</v>
      </c>
      <c r="E134" s="133" t="s">
        <v>2112</v>
      </c>
      <c r="F134" s="134" t="s">
        <v>2113</v>
      </c>
      <c r="G134" s="135" t="s">
        <v>173</v>
      </c>
      <c r="H134" s="136">
        <v>34.049999999999997</v>
      </c>
      <c r="I134" s="137"/>
      <c r="J134" s="137"/>
      <c r="K134" s="138"/>
      <c r="L134" s="25"/>
      <c r="M134" s="139" t="s">
        <v>1</v>
      </c>
      <c r="N134" s="140" t="s">
        <v>38</v>
      </c>
      <c r="O134" s="141">
        <v>0</v>
      </c>
      <c r="P134" s="141">
        <f t="shared" si="0"/>
        <v>0</v>
      </c>
      <c r="Q134" s="141">
        <v>0</v>
      </c>
      <c r="R134" s="141">
        <f t="shared" si="1"/>
        <v>0</v>
      </c>
      <c r="S134" s="141">
        <v>0</v>
      </c>
      <c r="T134" s="142">
        <f t="shared" si="2"/>
        <v>0</v>
      </c>
      <c r="AR134" s="143" t="s">
        <v>169</v>
      </c>
      <c r="AT134" s="143" t="s">
        <v>165</v>
      </c>
      <c r="AU134" s="143" t="s">
        <v>79</v>
      </c>
      <c r="AY134" s="13" t="s">
        <v>162</v>
      </c>
      <c r="BE134" s="144">
        <f t="shared" si="3"/>
        <v>0</v>
      </c>
      <c r="BF134" s="144">
        <f t="shared" si="4"/>
        <v>0</v>
      </c>
      <c r="BG134" s="144">
        <f t="shared" si="5"/>
        <v>0</v>
      </c>
      <c r="BH134" s="144">
        <f t="shared" si="6"/>
        <v>0</v>
      </c>
      <c r="BI134" s="144">
        <f t="shared" si="7"/>
        <v>0</v>
      </c>
      <c r="BJ134" s="13" t="s">
        <v>84</v>
      </c>
      <c r="BK134" s="144">
        <f t="shared" si="8"/>
        <v>0</v>
      </c>
      <c r="BL134" s="13" t="s">
        <v>169</v>
      </c>
      <c r="BM134" s="143" t="s">
        <v>2523</v>
      </c>
    </row>
    <row r="135" spans="2:65" s="1" customFormat="1" ht="16.5" customHeight="1">
      <c r="B135" s="131"/>
      <c r="C135" s="132" t="s">
        <v>185</v>
      </c>
      <c r="D135" s="132" t="s">
        <v>165</v>
      </c>
      <c r="E135" s="133" t="s">
        <v>2115</v>
      </c>
      <c r="F135" s="134" t="s">
        <v>2116</v>
      </c>
      <c r="G135" s="135" t="s">
        <v>173</v>
      </c>
      <c r="H135" s="136">
        <v>34.049999999999997</v>
      </c>
      <c r="I135" s="137"/>
      <c r="J135" s="137"/>
      <c r="K135" s="138"/>
      <c r="L135" s="25"/>
      <c r="M135" s="139" t="s">
        <v>1</v>
      </c>
      <c r="N135" s="140" t="s">
        <v>38</v>
      </c>
      <c r="O135" s="141">
        <v>0</v>
      </c>
      <c r="P135" s="141">
        <f t="shared" si="0"/>
        <v>0</v>
      </c>
      <c r="Q135" s="141">
        <v>0</v>
      </c>
      <c r="R135" s="141">
        <f t="shared" si="1"/>
        <v>0</v>
      </c>
      <c r="S135" s="141">
        <v>0</v>
      </c>
      <c r="T135" s="142">
        <f t="shared" si="2"/>
        <v>0</v>
      </c>
      <c r="AR135" s="143" t="s">
        <v>169</v>
      </c>
      <c r="AT135" s="143" t="s">
        <v>165</v>
      </c>
      <c r="AU135" s="143" t="s">
        <v>79</v>
      </c>
      <c r="AY135" s="13" t="s">
        <v>162</v>
      </c>
      <c r="BE135" s="144">
        <f t="shared" si="3"/>
        <v>0</v>
      </c>
      <c r="BF135" s="144">
        <f t="shared" si="4"/>
        <v>0</v>
      </c>
      <c r="BG135" s="144">
        <f t="shared" si="5"/>
        <v>0</v>
      </c>
      <c r="BH135" s="144">
        <f t="shared" si="6"/>
        <v>0</v>
      </c>
      <c r="BI135" s="144">
        <f t="shared" si="7"/>
        <v>0</v>
      </c>
      <c r="BJ135" s="13" t="s">
        <v>84</v>
      </c>
      <c r="BK135" s="144">
        <f t="shared" si="8"/>
        <v>0</v>
      </c>
      <c r="BL135" s="13" t="s">
        <v>169</v>
      </c>
      <c r="BM135" s="143" t="s">
        <v>2524</v>
      </c>
    </row>
    <row r="136" spans="2:65" s="1" customFormat="1" ht="24.2" customHeight="1">
      <c r="B136" s="131"/>
      <c r="C136" s="132" t="s">
        <v>189</v>
      </c>
      <c r="D136" s="132" t="s">
        <v>165</v>
      </c>
      <c r="E136" s="133" t="s">
        <v>2118</v>
      </c>
      <c r="F136" s="134" t="s">
        <v>2119</v>
      </c>
      <c r="G136" s="135" t="s">
        <v>173</v>
      </c>
      <c r="H136" s="136">
        <v>35</v>
      </c>
      <c r="I136" s="137"/>
      <c r="J136" s="137"/>
      <c r="K136" s="138"/>
      <c r="L136" s="25"/>
      <c r="M136" s="139" t="s">
        <v>1</v>
      </c>
      <c r="N136" s="140" t="s">
        <v>38</v>
      </c>
      <c r="O136" s="141">
        <v>0</v>
      </c>
      <c r="P136" s="141">
        <f t="shared" si="0"/>
        <v>0</v>
      </c>
      <c r="Q136" s="141">
        <v>0</v>
      </c>
      <c r="R136" s="141">
        <f t="shared" si="1"/>
        <v>0</v>
      </c>
      <c r="S136" s="141">
        <v>0</v>
      </c>
      <c r="T136" s="142">
        <f t="shared" si="2"/>
        <v>0</v>
      </c>
      <c r="AR136" s="143" t="s">
        <v>169</v>
      </c>
      <c r="AT136" s="143" t="s">
        <v>165</v>
      </c>
      <c r="AU136" s="143" t="s">
        <v>79</v>
      </c>
      <c r="AY136" s="13" t="s">
        <v>162</v>
      </c>
      <c r="BE136" s="144">
        <f t="shared" si="3"/>
        <v>0</v>
      </c>
      <c r="BF136" s="144">
        <f t="shared" si="4"/>
        <v>0</v>
      </c>
      <c r="BG136" s="144">
        <f t="shared" si="5"/>
        <v>0</v>
      </c>
      <c r="BH136" s="144">
        <f t="shared" si="6"/>
        <v>0</v>
      </c>
      <c r="BI136" s="144">
        <f t="shared" si="7"/>
        <v>0</v>
      </c>
      <c r="BJ136" s="13" t="s">
        <v>84</v>
      </c>
      <c r="BK136" s="144">
        <f t="shared" si="8"/>
        <v>0</v>
      </c>
      <c r="BL136" s="13" t="s">
        <v>169</v>
      </c>
      <c r="BM136" s="143" t="s">
        <v>2525</v>
      </c>
    </row>
    <row r="137" spans="2:65" s="1" customFormat="1" ht="24.2" customHeight="1">
      <c r="B137" s="131"/>
      <c r="C137" s="132" t="s">
        <v>193</v>
      </c>
      <c r="D137" s="132" t="s">
        <v>165</v>
      </c>
      <c r="E137" s="133" t="s">
        <v>2121</v>
      </c>
      <c r="F137" s="134" t="s">
        <v>2122</v>
      </c>
      <c r="G137" s="135" t="s">
        <v>173</v>
      </c>
      <c r="H137" s="136">
        <v>25.6</v>
      </c>
      <c r="I137" s="137"/>
      <c r="J137" s="137"/>
      <c r="K137" s="138"/>
      <c r="L137" s="25"/>
      <c r="M137" s="139" t="s">
        <v>1</v>
      </c>
      <c r="N137" s="140" t="s">
        <v>38</v>
      </c>
      <c r="O137" s="141">
        <v>0</v>
      </c>
      <c r="P137" s="141">
        <f t="shared" si="0"/>
        <v>0</v>
      </c>
      <c r="Q137" s="141">
        <v>0</v>
      </c>
      <c r="R137" s="141">
        <f t="shared" si="1"/>
        <v>0</v>
      </c>
      <c r="S137" s="141">
        <v>0</v>
      </c>
      <c r="T137" s="142">
        <f t="shared" si="2"/>
        <v>0</v>
      </c>
      <c r="AR137" s="143" t="s">
        <v>169</v>
      </c>
      <c r="AT137" s="143" t="s">
        <v>165</v>
      </c>
      <c r="AU137" s="143" t="s">
        <v>79</v>
      </c>
      <c r="AY137" s="13" t="s">
        <v>162</v>
      </c>
      <c r="BE137" s="144">
        <f t="shared" si="3"/>
        <v>0</v>
      </c>
      <c r="BF137" s="144">
        <f t="shared" si="4"/>
        <v>0</v>
      </c>
      <c r="BG137" s="144">
        <f t="shared" si="5"/>
        <v>0</v>
      </c>
      <c r="BH137" s="144">
        <f t="shared" si="6"/>
        <v>0</v>
      </c>
      <c r="BI137" s="144">
        <f t="shared" si="7"/>
        <v>0</v>
      </c>
      <c r="BJ137" s="13" t="s">
        <v>84</v>
      </c>
      <c r="BK137" s="144">
        <f t="shared" si="8"/>
        <v>0</v>
      </c>
      <c r="BL137" s="13" t="s">
        <v>169</v>
      </c>
      <c r="BM137" s="143" t="s">
        <v>2526</v>
      </c>
    </row>
    <row r="138" spans="2:65" s="1" customFormat="1" ht="16.5" customHeight="1">
      <c r="B138" s="131"/>
      <c r="C138" s="149" t="s">
        <v>163</v>
      </c>
      <c r="D138" s="149" t="s">
        <v>492</v>
      </c>
      <c r="E138" s="150" t="s">
        <v>2124</v>
      </c>
      <c r="F138" s="151" t="s">
        <v>2125</v>
      </c>
      <c r="G138" s="152" t="s">
        <v>300</v>
      </c>
      <c r="H138" s="153">
        <v>47.497</v>
      </c>
      <c r="I138" s="154"/>
      <c r="J138" s="154"/>
      <c r="K138" s="155"/>
      <c r="L138" s="156"/>
      <c r="M138" s="157" t="s">
        <v>1</v>
      </c>
      <c r="N138" s="158" t="s">
        <v>38</v>
      </c>
      <c r="O138" s="141">
        <v>0</v>
      </c>
      <c r="P138" s="141">
        <f t="shared" si="0"/>
        <v>0</v>
      </c>
      <c r="Q138" s="141">
        <v>0</v>
      </c>
      <c r="R138" s="141">
        <f t="shared" si="1"/>
        <v>0</v>
      </c>
      <c r="S138" s="141">
        <v>0</v>
      </c>
      <c r="T138" s="142">
        <f t="shared" si="2"/>
        <v>0</v>
      </c>
      <c r="AR138" s="143" t="s">
        <v>193</v>
      </c>
      <c r="AT138" s="143" t="s">
        <v>492</v>
      </c>
      <c r="AU138" s="143" t="s">
        <v>79</v>
      </c>
      <c r="AY138" s="13" t="s">
        <v>162</v>
      </c>
      <c r="BE138" s="144">
        <f t="shared" si="3"/>
        <v>0</v>
      </c>
      <c r="BF138" s="144">
        <f t="shared" si="4"/>
        <v>0</v>
      </c>
      <c r="BG138" s="144">
        <f t="shared" si="5"/>
        <v>0</v>
      </c>
      <c r="BH138" s="144">
        <f t="shared" si="6"/>
        <v>0</v>
      </c>
      <c r="BI138" s="144">
        <f t="shared" si="7"/>
        <v>0</v>
      </c>
      <c r="BJ138" s="13" t="s">
        <v>84</v>
      </c>
      <c r="BK138" s="144">
        <f t="shared" si="8"/>
        <v>0</v>
      </c>
      <c r="BL138" s="13" t="s">
        <v>169</v>
      </c>
      <c r="BM138" s="143" t="s">
        <v>2527</v>
      </c>
    </row>
    <row r="139" spans="2:65" s="11" customFormat="1" ht="25.9" customHeight="1">
      <c r="B139" s="120"/>
      <c r="D139" s="121" t="s">
        <v>71</v>
      </c>
      <c r="E139" s="122" t="s">
        <v>998</v>
      </c>
      <c r="F139" s="122" t="s">
        <v>2127</v>
      </c>
      <c r="J139" s="123"/>
      <c r="L139" s="120"/>
      <c r="M139" s="124"/>
      <c r="P139" s="125">
        <f>SUM(P140:P141)</f>
        <v>0</v>
      </c>
      <c r="R139" s="125">
        <f>SUM(R140:R141)</f>
        <v>0</v>
      </c>
      <c r="T139" s="126">
        <f>SUM(T140:T141)</f>
        <v>0</v>
      </c>
      <c r="AR139" s="121" t="s">
        <v>79</v>
      </c>
      <c r="AT139" s="127" t="s">
        <v>71</v>
      </c>
      <c r="AU139" s="127" t="s">
        <v>72</v>
      </c>
      <c r="AY139" s="121" t="s">
        <v>162</v>
      </c>
      <c r="BK139" s="128">
        <f>SUM(BK140:BK141)</f>
        <v>0</v>
      </c>
    </row>
    <row r="140" spans="2:65" s="1" customFormat="1" ht="16.5" customHeight="1">
      <c r="B140" s="131"/>
      <c r="C140" s="132" t="s">
        <v>201</v>
      </c>
      <c r="D140" s="132" t="s">
        <v>165</v>
      </c>
      <c r="E140" s="133" t="s">
        <v>2128</v>
      </c>
      <c r="F140" s="134" t="s">
        <v>2129</v>
      </c>
      <c r="G140" s="135" t="s">
        <v>173</v>
      </c>
      <c r="H140" s="136">
        <v>8.15</v>
      </c>
      <c r="I140" s="137"/>
      <c r="J140" s="137"/>
      <c r="K140" s="138"/>
      <c r="L140" s="25"/>
      <c r="M140" s="139" t="s">
        <v>1</v>
      </c>
      <c r="N140" s="140" t="s">
        <v>38</v>
      </c>
      <c r="O140" s="141">
        <v>0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V140" s="167"/>
      <c r="AR140" s="143" t="s">
        <v>169</v>
      </c>
      <c r="AT140" s="143" t="s">
        <v>165</v>
      </c>
      <c r="AU140" s="143" t="s">
        <v>79</v>
      </c>
      <c r="AY140" s="13" t="s">
        <v>162</v>
      </c>
      <c r="BE140" s="144">
        <f>IF(N140="základná",J140,0)</f>
        <v>0</v>
      </c>
      <c r="BF140" s="144">
        <f>IF(N140="znížená",J140,0)</f>
        <v>0</v>
      </c>
      <c r="BG140" s="144">
        <f>IF(N140="zákl. prenesená",J140,0)</f>
        <v>0</v>
      </c>
      <c r="BH140" s="144">
        <f>IF(N140="zníž. prenesená",J140,0)</f>
        <v>0</v>
      </c>
      <c r="BI140" s="144">
        <f>IF(N140="nulová",J140,0)</f>
        <v>0</v>
      </c>
      <c r="BJ140" s="13" t="s">
        <v>84</v>
      </c>
      <c r="BK140" s="144">
        <f>ROUND(I140*H140,2)</f>
        <v>0</v>
      </c>
      <c r="BL140" s="13" t="s">
        <v>169</v>
      </c>
      <c r="BM140" s="143" t="s">
        <v>2528</v>
      </c>
    </row>
    <row r="141" spans="2:65" s="1" customFormat="1" ht="19.5">
      <c r="B141" s="25"/>
      <c r="D141" s="159" t="s">
        <v>1437</v>
      </c>
      <c r="F141" s="160" t="s">
        <v>2529</v>
      </c>
      <c r="L141" s="25"/>
      <c r="M141" s="161"/>
      <c r="T141" s="51"/>
      <c r="AT141" s="13" t="s">
        <v>1437</v>
      </c>
      <c r="AU141" s="13" t="s">
        <v>79</v>
      </c>
    </row>
    <row r="142" spans="2:65" s="11" customFormat="1" ht="25.9" customHeight="1">
      <c r="B142" s="120"/>
      <c r="D142" s="121" t="s">
        <v>71</v>
      </c>
      <c r="E142" s="122" t="s">
        <v>1072</v>
      </c>
      <c r="F142" s="122" t="s">
        <v>2131</v>
      </c>
      <c r="J142" s="123"/>
      <c r="L142" s="120"/>
      <c r="M142" s="124"/>
      <c r="P142" s="125">
        <f>SUM(P143:P156)</f>
        <v>0</v>
      </c>
      <c r="R142" s="125">
        <f>SUM(R143:R156)</f>
        <v>0</v>
      </c>
      <c r="T142" s="126">
        <f>SUM(T143:T156)</f>
        <v>0</v>
      </c>
      <c r="AR142" s="121" t="s">
        <v>79</v>
      </c>
      <c r="AT142" s="127" t="s">
        <v>71</v>
      </c>
      <c r="AU142" s="127" t="s">
        <v>72</v>
      </c>
      <c r="AY142" s="121" t="s">
        <v>162</v>
      </c>
      <c r="BK142" s="128">
        <f>SUM(BK143:BK156)</f>
        <v>0</v>
      </c>
    </row>
    <row r="143" spans="2:65" s="1" customFormat="1" ht="24.2" customHeight="1">
      <c r="B143" s="131"/>
      <c r="C143" s="132" t="s">
        <v>205</v>
      </c>
      <c r="D143" s="132" t="s">
        <v>165</v>
      </c>
      <c r="E143" s="133" t="s">
        <v>2132</v>
      </c>
      <c r="F143" s="134" t="s">
        <v>2133</v>
      </c>
      <c r="G143" s="135" t="s">
        <v>212</v>
      </c>
      <c r="H143" s="136">
        <v>50</v>
      </c>
      <c r="I143" s="137"/>
      <c r="J143" s="137"/>
      <c r="K143" s="138"/>
      <c r="L143" s="25"/>
      <c r="M143" s="139" t="s">
        <v>1</v>
      </c>
      <c r="N143" s="140" t="s">
        <v>38</v>
      </c>
      <c r="O143" s="141">
        <v>0</v>
      </c>
      <c r="P143" s="141">
        <f t="shared" ref="P143:P156" si="9">O143*H143</f>
        <v>0</v>
      </c>
      <c r="Q143" s="141">
        <v>0</v>
      </c>
      <c r="R143" s="141">
        <f t="shared" ref="R143:R156" si="10">Q143*H143</f>
        <v>0</v>
      </c>
      <c r="S143" s="141">
        <v>0</v>
      </c>
      <c r="T143" s="142">
        <f t="shared" ref="T143:T156" si="11">S143*H143</f>
        <v>0</v>
      </c>
      <c r="AR143" s="143" t="s">
        <v>169</v>
      </c>
      <c r="AT143" s="143" t="s">
        <v>165</v>
      </c>
      <c r="AU143" s="143" t="s">
        <v>79</v>
      </c>
      <c r="AY143" s="13" t="s">
        <v>162</v>
      </c>
      <c r="BE143" s="144">
        <f t="shared" ref="BE143:BE156" si="12">IF(N143="základná",J143,0)</f>
        <v>0</v>
      </c>
      <c r="BF143" s="144">
        <f t="shared" ref="BF143:BF156" si="13">IF(N143="znížená",J143,0)</f>
        <v>0</v>
      </c>
      <c r="BG143" s="144">
        <f t="shared" ref="BG143:BG156" si="14">IF(N143="zákl. prenesená",J143,0)</f>
        <v>0</v>
      </c>
      <c r="BH143" s="144">
        <f t="shared" ref="BH143:BH156" si="15">IF(N143="zníž. prenesená",J143,0)</f>
        <v>0</v>
      </c>
      <c r="BI143" s="144">
        <f t="shared" ref="BI143:BI156" si="16">IF(N143="nulová",J143,0)</f>
        <v>0</v>
      </c>
      <c r="BJ143" s="13" t="s">
        <v>84</v>
      </c>
      <c r="BK143" s="144">
        <f t="shared" ref="BK143:BK156" si="17">ROUND(I143*H143,2)</f>
        <v>0</v>
      </c>
      <c r="BL143" s="13" t="s">
        <v>169</v>
      </c>
      <c r="BM143" s="143" t="s">
        <v>2530</v>
      </c>
    </row>
    <row r="144" spans="2:65" s="1" customFormat="1" ht="16.5" customHeight="1">
      <c r="B144" s="131"/>
      <c r="C144" s="149" t="s">
        <v>209</v>
      </c>
      <c r="D144" s="149" t="s">
        <v>492</v>
      </c>
      <c r="E144" s="150" t="s">
        <v>962</v>
      </c>
      <c r="F144" s="151" t="s">
        <v>2135</v>
      </c>
      <c r="G144" s="152" t="s">
        <v>212</v>
      </c>
      <c r="H144" s="153">
        <v>50</v>
      </c>
      <c r="I144" s="154"/>
      <c r="J144" s="154"/>
      <c r="K144" s="155"/>
      <c r="L144" s="156"/>
      <c r="M144" s="157" t="s">
        <v>1</v>
      </c>
      <c r="N144" s="158" t="s">
        <v>38</v>
      </c>
      <c r="O144" s="141">
        <v>0</v>
      </c>
      <c r="P144" s="141">
        <f t="shared" si="9"/>
        <v>0</v>
      </c>
      <c r="Q144" s="141">
        <v>0</v>
      </c>
      <c r="R144" s="141">
        <f t="shared" si="10"/>
        <v>0</v>
      </c>
      <c r="S144" s="141">
        <v>0</v>
      </c>
      <c r="T144" s="142">
        <f t="shared" si="11"/>
        <v>0</v>
      </c>
      <c r="AR144" s="143" t="s">
        <v>193</v>
      </c>
      <c r="AT144" s="143" t="s">
        <v>492</v>
      </c>
      <c r="AU144" s="143" t="s">
        <v>79</v>
      </c>
      <c r="AY144" s="13" t="s">
        <v>162</v>
      </c>
      <c r="BE144" s="144">
        <f t="shared" si="12"/>
        <v>0</v>
      </c>
      <c r="BF144" s="144">
        <f t="shared" si="13"/>
        <v>0</v>
      </c>
      <c r="BG144" s="144">
        <f t="shared" si="14"/>
        <v>0</v>
      </c>
      <c r="BH144" s="144">
        <f t="shared" si="15"/>
        <v>0</v>
      </c>
      <c r="BI144" s="144">
        <f t="shared" si="16"/>
        <v>0</v>
      </c>
      <c r="BJ144" s="13" t="s">
        <v>84</v>
      </c>
      <c r="BK144" s="144">
        <f t="shared" si="17"/>
        <v>0</v>
      </c>
      <c r="BL144" s="13" t="s">
        <v>169</v>
      </c>
      <c r="BM144" s="143" t="s">
        <v>2531</v>
      </c>
    </row>
    <row r="145" spans="2:65" s="1" customFormat="1" ht="21.75" customHeight="1">
      <c r="B145" s="131"/>
      <c r="C145" s="132" t="s">
        <v>214</v>
      </c>
      <c r="D145" s="132" t="s">
        <v>165</v>
      </c>
      <c r="E145" s="133" t="s">
        <v>2137</v>
      </c>
      <c r="F145" s="134" t="s">
        <v>2138</v>
      </c>
      <c r="G145" s="135" t="s">
        <v>196</v>
      </c>
      <c r="H145" s="136">
        <v>2</v>
      </c>
      <c r="I145" s="137"/>
      <c r="J145" s="137"/>
      <c r="K145" s="138"/>
      <c r="L145" s="25"/>
      <c r="M145" s="139" t="s">
        <v>1</v>
      </c>
      <c r="N145" s="140" t="s">
        <v>38</v>
      </c>
      <c r="O145" s="141">
        <v>0</v>
      </c>
      <c r="P145" s="141">
        <f t="shared" si="9"/>
        <v>0</v>
      </c>
      <c r="Q145" s="141">
        <v>0</v>
      </c>
      <c r="R145" s="141">
        <f t="shared" si="10"/>
        <v>0</v>
      </c>
      <c r="S145" s="141">
        <v>0</v>
      </c>
      <c r="T145" s="142">
        <f t="shared" si="11"/>
        <v>0</v>
      </c>
      <c r="AR145" s="143" t="s">
        <v>169</v>
      </c>
      <c r="AT145" s="143" t="s">
        <v>165</v>
      </c>
      <c r="AU145" s="143" t="s">
        <v>79</v>
      </c>
      <c r="AY145" s="13" t="s">
        <v>162</v>
      </c>
      <c r="BE145" s="144">
        <f t="shared" si="12"/>
        <v>0</v>
      </c>
      <c r="BF145" s="144">
        <f t="shared" si="13"/>
        <v>0</v>
      </c>
      <c r="BG145" s="144">
        <f t="shared" si="14"/>
        <v>0</v>
      </c>
      <c r="BH145" s="144">
        <f t="shared" si="15"/>
        <v>0</v>
      </c>
      <c r="BI145" s="144">
        <f t="shared" si="16"/>
        <v>0</v>
      </c>
      <c r="BJ145" s="13" t="s">
        <v>84</v>
      </c>
      <c r="BK145" s="144">
        <f t="shared" si="17"/>
        <v>0</v>
      </c>
      <c r="BL145" s="13" t="s">
        <v>169</v>
      </c>
      <c r="BM145" s="143" t="s">
        <v>2532</v>
      </c>
    </row>
    <row r="146" spans="2:65" s="1" customFormat="1" ht="16.5" customHeight="1">
      <c r="B146" s="131"/>
      <c r="C146" s="149" t="s">
        <v>218</v>
      </c>
      <c r="D146" s="149" t="s">
        <v>492</v>
      </c>
      <c r="E146" s="150" t="s">
        <v>964</v>
      </c>
      <c r="F146" s="151" t="s">
        <v>2140</v>
      </c>
      <c r="G146" s="152" t="s">
        <v>196</v>
      </c>
      <c r="H146" s="153">
        <v>1</v>
      </c>
      <c r="I146" s="154"/>
      <c r="J146" s="154"/>
      <c r="K146" s="155"/>
      <c r="L146" s="156"/>
      <c r="M146" s="157" t="s">
        <v>1</v>
      </c>
      <c r="N146" s="158" t="s">
        <v>38</v>
      </c>
      <c r="O146" s="141">
        <v>0</v>
      </c>
      <c r="P146" s="141">
        <f t="shared" si="9"/>
        <v>0</v>
      </c>
      <c r="Q146" s="141">
        <v>0</v>
      </c>
      <c r="R146" s="141">
        <f t="shared" si="10"/>
        <v>0</v>
      </c>
      <c r="S146" s="141">
        <v>0</v>
      </c>
      <c r="T146" s="142">
        <f t="shared" si="11"/>
        <v>0</v>
      </c>
      <c r="AR146" s="143" t="s">
        <v>193</v>
      </c>
      <c r="AT146" s="143" t="s">
        <v>492</v>
      </c>
      <c r="AU146" s="143" t="s">
        <v>79</v>
      </c>
      <c r="AY146" s="13" t="s">
        <v>162</v>
      </c>
      <c r="BE146" s="144">
        <f t="shared" si="12"/>
        <v>0</v>
      </c>
      <c r="BF146" s="144">
        <f t="shared" si="13"/>
        <v>0</v>
      </c>
      <c r="BG146" s="144">
        <f t="shared" si="14"/>
        <v>0</v>
      </c>
      <c r="BH146" s="144">
        <f t="shared" si="15"/>
        <v>0</v>
      </c>
      <c r="BI146" s="144">
        <f t="shared" si="16"/>
        <v>0</v>
      </c>
      <c r="BJ146" s="13" t="s">
        <v>84</v>
      </c>
      <c r="BK146" s="144">
        <f t="shared" si="17"/>
        <v>0</v>
      </c>
      <c r="BL146" s="13" t="s">
        <v>169</v>
      </c>
      <c r="BM146" s="143" t="s">
        <v>2533</v>
      </c>
    </row>
    <row r="147" spans="2:65" s="1" customFormat="1" ht="16.5" customHeight="1">
      <c r="B147" s="131"/>
      <c r="C147" s="149" t="s">
        <v>222</v>
      </c>
      <c r="D147" s="149" t="s">
        <v>492</v>
      </c>
      <c r="E147" s="150" t="s">
        <v>966</v>
      </c>
      <c r="F147" s="151" t="s">
        <v>2534</v>
      </c>
      <c r="G147" s="152" t="s">
        <v>196</v>
      </c>
      <c r="H147" s="153">
        <v>1</v>
      </c>
      <c r="I147" s="154"/>
      <c r="J147" s="154"/>
      <c r="K147" s="155"/>
      <c r="L147" s="156"/>
      <c r="M147" s="157" t="s">
        <v>1</v>
      </c>
      <c r="N147" s="158" t="s">
        <v>38</v>
      </c>
      <c r="O147" s="141">
        <v>0</v>
      </c>
      <c r="P147" s="141">
        <f t="shared" si="9"/>
        <v>0</v>
      </c>
      <c r="Q147" s="141">
        <v>0</v>
      </c>
      <c r="R147" s="141">
        <f t="shared" si="10"/>
        <v>0</v>
      </c>
      <c r="S147" s="141">
        <v>0</v>
      </c>
      <c r="T147" s="142">
        <f t="shared" si="11"/>
        <v>0</v>
      </c>
      <c r="AR147" s="143" t="s">
        <v>193</v>
      </c>
      <c r="AT147" s="143" t="s">
        <v>492</v>
      </c>
      <c r="AU147" s="143" t="s">
        <v>79</v>
      </c>
      <c r="AY147" s="13" t="s">
        <v>162</v>
      </c>
      <c r="BE147" s="144">
        <f t="shared" si="12"/>
        <v>0</v>
      </c>
      <c r="BF147" s="144">
        <f t="shared" si="13"/>
        <v>0</v>
      </c>
      <c r="BG147" s="144">
        <f t="shared" si="14"/>
        <v>0</v>
      </c>
      <c r="BH147" s="144">
        <f t="shared" si="15"/>
        <v>0</v>
      </c>
      <c r="BI147" s="144">
        <f t="shared" si="16"/>
        <v>0</v>
      </c>
      <c r="BJ147" s="13" t="s">
        <v>84</v>
      </c>
      <c r="BK147" s="144">
        <f t="shared" si="17"/>
        <v>0</v>
      </c>
      <c r="BL147" s="13" t="s">
        <v>169</v>
      </c>
      <c r="BM147" s="143" t="s">
        <v>2535</v>
      </c>
    </row>
    <row r="148" spans="2:65" s="1" customFormat="1" ht="16.5" customHeight="1">
      <c r="B148" s="131"/>
      <c r="C148" s="132" t="s">
        <v>226</v>
      </c>
      <c r="D148" s="132" t="s">
        <v>165</v>
      </c>
      <c r="E148" s="133" t="s">
        <v>2143</v>
      </c>
      <c r="F148" s="134" t="s">
        <v>2144</v>
      </c>
      <c r="G148" s="135" t="s">
        <v>212</v>
      </c>
      <c r="H148" s="136">
        <v>50</v>
      </c>
      <c r="I148" s="137"/>
      <c r="J148" s="137"/>
      <c r="K148" s="138"/>
      <c r="L148" s="25"/>
      <c r="M148" s="139" t="s">
        <v>1</v>
      </c>
      <c r="N148" s="140" t="s">
        <v>38</v>
      </c>
      <c r="O148" s="141">
        <v>0</v>
      </c>
      <c r="P148" s="141">
        <f t="shared" si="9"/>
        <v>0</v>
      </c>
      <c r="Q148" s="141">
        <v>0</v>
      </c>
      <c r="R148" s="141">
        <f t="shared" si="10"/>
        <v>0</v>
      </c>
      <c r="S148" s="141">
        <v>0</v>
      </c>
      <c r="T148" s="142">
        <f t="shared" si="11"/>
        <v>0</v>
      </c>
      <c r="AR148" s="143" t="s">
        <v>169</v>
      </c>
      <c r="AT148" s="143" t="s">
        <v>165</v>
      </c>
      <c r="AU148" s="143" t="s">
        <v>79</v>
      </c>
      <c r="AY148" s="13" t="s">
        <v>162</v>
      </c>
      <c r="BE148" s="144">
        <f t="shared" si="12"/>
        <v>0</v>
      </c>
      <c r="BF148" s="144">
        <f t="shared" si="13"/>
        <v>0</v>
      </c>
      <c r="BG148" s="144">
        <f t="shared" si="14"/>
        <v>0</v>
      </c>
      <c r="BH148" s="144">
        <f t="shared" si="15"/>
        <v>0</v>
      </c>
      <c r="BI148" s="144">
        <f t="shared" si="16"/>
        <v>0</v>
      </c>
      <c r="BJ148" s="13" t="s">
        <v>84</v>
      </c>
      <c r="BK148" s="144">
        <f t="shared" si="17"/>
        <v>0</v>
      </c>
      <c r="BL148" s="13" t="s">
        <v>169</v>
      </c>
      <c r="BM148" s="143" t="s">
        <v>2536</v>
      </c>
    </row>
    <row r="149" spans="2:65" s="1" customFormat="1" ht="27.75" customHeight="1">
      <c r="B149" s="131"/>
      <c r="C149" s="149" t="s">
        <v>230</v>
      </c>
      <c r="D149" s="149" t="s">
        <v>492</v>
      </c>
      <c r="E149" s="150" t="s">
        <v>974</v>
      </c>
      <c r="F149" s="151" t="s">
        <v>2710</v>
      </c>
      <c r="G149" s="152" t="s">
        <v>196</v>
      </c>
      <c r="H149" s="153">
        <v>1</v>
      </c>
      <c r="I149" s="154"/>
      <c r="J149" s="154"/>
      <c r="K149" s="155"/>
      <c r="L149" s="156"/>
      <c r="M149" s="157" t="s">
        <v>1</v>
      </c>
      <c r="N149" s="158" t="s">
        <v>38</v>
      </c>
      <c r="O149" s="141">
        <v>0</v>
      </c>
      <c r="P149" s="141">
        <f t="shared" si="9"/>
        <v>0</v>
      </c>
      <c r="Q149" s="141">
        <v>0</v>
      </c>
      <c r="R149" s="141">
        <f t="shared" si="10"/>
        <v>0</v>
      </c>
      <c r="S149" s="141">
        <v>0</v>
      </c>
      <c r="T149" s="142">
        <f t="shared" si="11"/>
        <v>0</v>
      </c>
      <c r="AR149" s="143" t="s">
        <v>193</v>
      </c>
      <c r="AT149" s="143" t="s">
        <v>492</v>
      </c>
      <c r="AU149" s="143" t="s">
        <v>79</v>
      </c>
      <c r="AY149" s="13" t="s">
        <v>162</v>
      </c>
      <c r="BE149" s="144">
        <f t="shared" si="12"/>
        <v>0</v>
      </c>
      <c r="BF149" s="144">
        <f t="shared" si="13"/>
        <v>0</v>
      </c>
      <c r="BG149" s="144">
        <f t="shared" si="14"/>
        <v>0</v>
      </c>
      <c r="BH149" s="144">
        <f t="shared" si="15"/>
        <v>0</v>
      </c>
      <c r="BI149" s="144">
        <f t="shared" si="16"/>
        <v>0</v>
      </c>
      <c r="BJ149" s="13" t="s">
        <v>84</v>
      </c>
      <c r="BK149" s="144">
        <f t="shared" si="17"/>
        <v>0</v>
      </c>
      <c r="BL149" s="13" t="s">
        <v>169</v>
      </c>
      <c r="BM149" s="143" t="s">
        <v>2537</v>
      </c>
    </row>
    <row r="150" spans="2:65" s="1" customFormat="1" ht="24.2" customHeight="1">
      <c r="B150" s="131"/>
      <c r="C150" s="132" t="s">
        <v>234</v>
      </c>
      <c r="D150" s="132" t="s">
        <v>165</v>
      </c>
      <c r="E150" s="133" t="s">
        <v>2124</v>
      </c>
      <c r="F150" s="134" t="s">
        <v>2538</v>
      </c>
      <c r="G150" s="135" t="s">
        <v>196</v>
      </c>
      <c r="H150" s="136">
        <v>1</v>
      </c>
      <c r="I150" s="137"/>
      <c r="J150" s="137"/>
      <c r="K150" s="138"/>
      <c r="L150" s="25"/>
      <c r="M150" s="139" t="s">
        <v>1</v>
      </c>
      <c r="N150" s="140" t="s">
        <v>38</v>
      </c>
      <c r="O150" s="141">
        <v>0</v>
      </c>
      <c r="P150" s="141">
        <f t="shared" si="9"/>
        <v>0</v>
      </c>
      <c r="Q150" s="141">
        <v>0</v>
      </c>
      <c r="R150" s="141">
        <f t="shared" si="10"/>
        <v>0</v>
      </c>
      <c r="S150" s="141">
        <v>0</v>
      </c>
      <c r="T150" s="142">
        <f t="shared" si="11"/>
        <v>0</v>
      </c>
      <c r="AR150" s="143" t="s">
        <v>169</v>
      </c>
      <c r="AT150" s="143" t="s">
        <v>165</v>
      </c>
      <c r="AU150" s="143" t="s">
        <v>79</v>
      </c>
      <c r="AY150" s="13" t="s">
        <v>162</v>
      </c>
      <c r="BE150" s="144">
        <f t="shared" si="12"/>
        <v>0</v>
      </c>
      <c r="BF150" s="144">
        <f t="shared" si="13"/>
        <v>0</v>
      </c>
      <c r="BG150" s="144">
        <f t="shared" si="14"/>
        <v>0</v>
      </c>
      <c r="BH150" s="144">
        <f t="shared" si="15"/>
        <v>0</v>
      </c>
      <c r="BI150" s="144">
        <f t="shared" si="16"/>
        <v>0</v>
      </c>
      <c r="BJ150" s="13" t="s">
        <v>84</v>
      </c>
      <c r="BK150" s="144">
        <f t="shared" si="17"/>
        <v>0</v>
      </c>
      <c r="BL150" s="13" t="s">
        <v>169</v>
      </c>
      <c r="BM150" s="143" t="s">
        <v>2539</v>
      </c>
    </row>
    <row r="151" spans="2:65" s="1" customFormat="1" ht="16.5" customHeight="1">
      <c r="B151" s="131"/>
      <c r="C151" s="149" t="s">
        <v>238</v>
      </c>
      <c r="D151" s="149" t="s">
        <v>492</v>
      </c>
      <c r="E151" s="150" t="s">
        <v>962</v>
      </c>
      <c r="F151" s="151" t="s">
        <v>2135</v>
      </c>
      <c r="G151" s="152" t="s">
        <v>212</v>
      </c>
      <c r="H151" s="153">
        <v>1</v>
      </c>
      <c r="I151" s="154"/>
      <c r="J151" s="154"/>
      <c r="K151" s="155"/>
      <c r="L151" s="156"/>
      <c r="M151" s="157" t="s">
        <v>1</v>
      </c>
      <c r="N151" s="158" t="s">
        <v>38</v>
      </c>
      <c r="O151" s="141">
        <v>0</v>
      </c>
      <c r="P151" s="141">
        <f t="shared" si="9"/>
        <v>0</v>
      </c>
      <c r="Q151" s="141">
        <v>0</v>
      </c>
      <c r="R151" s="141">
        <f t="shared" si="10"/>
        <v>0</v>
      </c>
      <c r="S151" s="141">
        <v>0</v>
      </c>
      <c r="T151" s="142">
        <f t="shared" si="11"/>
        <v>0</v>
      </c>
      <c r="AR151" s="143" t="s">
        <v>193</v>
      </c>
      <c r="AT151" s="143" t="s">
        <v>492</v>
      </c>
      <c r="AU151" s="143" t="s">
        <v>79</v>
      </c>
      <c r="AY151" s="13" t="s">
        <v>162</v>
      </c>
      <c r="BE151" s="144">
        <f t="shared" si="12"/>
        <v>0</v>
      </c>
      <c r="BF151" s="144">
        <f t="shared" si="13"/>
        <v>0</v>
      </c>
      <c r="BG151" s="144">
        <f t="shared" si="14"/>
        <v>0</v>
      </c>
      <c r="BH151" s="144">
        <f t="shared" si="15"/>
        <v>0</v>
      </c>
      <c r="BI151" s="144">
        <f t="shared" si="16"/>
        <v>0</v>
      </c>
      <c r="BJ151" s="13" t="s">
        <v>84</v>
      </c>
      <c r="BK151" s="144">
        <f t="shared" si="17"/>
        <v>0</v>
      </c>
      <c r="BL151" s="13" t="s">
        <v>169</v>
      </c>
      <c r="BM151" s="143" t="s">
        <v>2540</v>
      </c>
    </row>
    <row r="152" spans="2:65" s="1" customFormat="1" ht="16.5" customHeight="1">
      <c r="B152" s="131"/>
      <c r="C152" s="149" t="s">
        <v>7</v>
      </c>
      <c r="D152" s="149" t="s">
        <v>492</v>
      </c>
      <c r="E152" s="150" t="s">
        <v>964</v>
      </c>
      <c r="F152" s="151" t="s">
        <v>2140</v>
      </c>
      <c r="G152" s="152" t="s">
        <v>196</v>
      </c>
      <c r="H152" s="153">
        <v>1</v>
      </c>
      <c r="I152" s="154"/>
      <c r="J152" s="154"/>
      <c r="K152" s="155"/>
      <c r="L152" s="156"/>
      <c r="M152" s="157" t="s">
        <v>1</v>
      </c>
      <c r="N152" s="158" t="s">
        <v>38</v>
      </c>
      <c r="O152" s="141">
        <v>0</v>
      </c>
      <c r="P152" s="141">
        <f t="shared" si="9"/>
        <v>0</v>
      </c>
      <c r="Q152" s="141">
        <v>0</v>
      </c>
      <c r="R152" s="141">
        <f t="shared" si="10"/>
        <v>0</v>
      </c>
      <c r="S152" s="141">
        <v>0</v>
      </c>
      <c r="T152" s="142">
        <f t="shared" si="11"/>
        <v>0</v>
      </c>
      <c r="AR152" s="143" t="s">
        <v>193</v>
      </c>
      <c r="AT152" s="143" t="s">
        <v>492</v>
      </c>
      <c r="AU152" s="143" t="s">
        <v>79</v>
      </c>
      <c r="AY152" s="13" t="s">
        <v>162</v>
      </c>
      <c r="BE152" s="144">
        <f t="shared" si="12"/>
        <v>0</v>
      </c>
      <c r="BF152" s="144">
        <f t="shared" si="13"/>
        <v>0</v>
      </c>
      <c r="BG152" s="144">
        <f t="shared" si="14"/>
        <v>0</v>
      </c>
      <c r="BH152" s="144">
        <f t="shared" si="15"/>
        <v>0</v>
      </c>
      <c r="BI152" s="144">
        <f t="shared" si="16"/>
        <v>0</v>
      </c>
      <c r="BJ152" s="13" t="s">
        <v>84</v>
      </c>
      <c r="BK152" s="144">
        <f t="shared" si="17"/>
        <v>0</v>
      </c>
      <c r="BL152" s="13" t="s">
        <v>169</v>
      </c>
      <c r="BM152" s="143" t="s">
        <v>2541</v>
      </c>
    </row>
    <row r="153" spans="2:65" s="1" customFormat="1" ht="16.5" customHeight="1">
      <c r="B153" s="131"/>
      <c r="C153" s="149" t="s">
        <v>245</v>
      </c>
      <c r="D153" s="149" t="s">
        <v>492</v>
      </c>
      <c r="E153" s="150" t="s">
        <v>966</v>
      </c>
      <c r="F153" s="151" t="s">
        <v>2534</v>
      </c>
      <c r="G153" s="152" t="s">
        <v>196</v>
      </c>
      <c r="H153" s="153">
        <v>1</v>
      </c>
      <c r="I153" s="154"/>
      <c r="J153" s="154"/>
      <c r="K153" s="155"/>
      <c r="L153" s="156"/>
      <c r="M153" s="157" t="s">
        <v>1</v>
      </c>
      <c r="N153" s="158" t="s">
        <v>38</v>
      </c>
      <c r="O153" s="141">
        <v>0</v>
      </c>
      <c r="P153" s="141">
        <f t="shared" si="9"/>
        <v>0</v>
      </c>
      <c r="Q153" s="141">
        <v>0</v>
      </c>
      <c r="R153" s="141">
        <f t="shared" si="10"/>
        <v>0</v>
      </c>
      <c r="S153" s="141">
        <v>0</v>
      </c>
      <c r="T153" s="142">
        <f t="shared" si="11"/>
        <v>0</v>
      </c>
      <c r="AR153" s="143" t="s">
        <v>193</v>
      </c>
      <c r="AT153" s="143" t="s">
        <v>492</v>
      </c>
      <c r="AU153" s="143" t="s">
        <v>79</v>
      </c>
      <c r="AY153" s="13" t="s">
        <v>162</v>
      </c>
      <c r="BE153" s="144">
        <f t="shared" si="12"/>
        <v>0</v>
      </c>
      <c r="BF153" s="144">
        <f t="shared" si="13"/>
        <v>0</v>
      </c>
      <c r="BG153" s="144">
        <f t="shared" si="14"/>
        <v>0</v>
      </c>
      <c r="BH153" s="144">
        <f t="shared" si="15"/>
        <v>0</v>
      </c>
      <c r="BI153" s="144">
        <f t="shared" si="16"/>
        <v>0</v>
      </c>
      <c r="BJ153" s="13" t="s">
        <v>84</v>
      </c>
      <c r="BK153" s="144">
        <f t="shared" si="17"/>
        <v>0</v>
      </c>
      <c r="BL153" s="13" t="s">
        <v>169</v>
      </c>
      <c r="BM153" s="143" t="s">
        <v>2542</v>
      </c>
    </row>
    <row r="154" spans="2:65" s="1" customFormat="1" ht="16.5" customHeight="1">
      <c r="B154" s="131"/>
      <c r="C154" s="149" t="s">
        <v>249</v>
      </c>
      <c r="D154" s="149" t="s">
        <v>492</v>
      </c>
      <c r="E154" s="150" t="s">
        <v>968</v>
      </c>
      <c r="F154" s="151" t="s">
        <v>2543</v>
      </c>
      <c r="G154" s="152" t="s">
        <v>196</v>
      </c>
      <c r="H154" s="153">
        <v>1</v>
      </c>
      <c r="I154" s="154"/>
      <c r="J154" s="154"/>
      <c r="K154" s="155"/>
      <c r="L154" s="156"/>
      <c r="M154" s="157" t="s">
        <v>1</v>
      </c>
      <c r="N154" s="158" t="s">
        <v>38</v>
      </c>
      <c r="O154" s="141">
        <v>0</v>
      </c>
      <c r="P154" s="141">
        <f t="shared" si="9"/>
        <v>0</v>
      </c>
      <c r="Q154" s="141">
        <v>0</v>
      </c>
      <c r="R154" s="141">
        <f t="shared" si="10"/>
        <v>0</v>
      </c>
      <c r="S154" s="141">
        <v>0</v>
      </c>
      <c r="T154" s="142">
        <f t="shared" si="11"/>
        <v>0</v>
      </c>
      <c r="AR154" s="143" t="s">
        <v>193</v>
      </c>
      <c r="AT154" s="143" t="s">
        <v>492</v>
      </c>
      <c r="AU154" s="143" t="s">
        <v>79</v>
      </c>
      <c r="AY154" s="13" t="s">
        <v>162</v>
      </c>
      <c r="BE154" s="144">
        <f t="shared" si="12"/>
        <v>0</v>
      </c>
      <c r="BF154" s="144">
        <f t="shared" si="13"/>
        <v>0</v>
      </c>
      <c r="BG154" s="144">
        <f t="shared" si="14"/>
        <v>0</v>
      </c>
      <c r="BH154" s="144">
        <f t="shared" si="15"/>
        <v>0</v>
      </c>
      <c r="BI154" s="144">
        <f t="shared" si="16"/>
        <v>0</v>
      </c>
      <c r="BJ154" s="13" t="s">
        <v>84</v>
      </c>
      <c r="BK154" s="144">
        <f t="shared" si="17"/>
        <v>0</v>
      </c>
      <c r="BL154" s="13" t="s">
        <v>169</v>
      </c>
      <c r="BM154" s="143" t="s">
        <v>2544</v>
      </c>
    </row>
    <row r="155" spans="2:65" s="1" customFormat="1" ht="21.75" customHeight="1">
      <c r="B155" s="131"/>
      <c r="C155" s="149" t="s">
        <v>253</v>
      </c>
      <c r="D155" s="149" t="s">
        <v>492</v>
      </c>
      <c r="E155" s="150" t="s">
        <v>970</v>
      </c>
      <c r="F155" s="151" t="s">
        <v>2545</v>
      </c>
      <c r="G155" s="152" t="s">
        <v>196</v>
      </c>
      <c r="H155" s="153">
        <v>1</v>
      </c>
      <c r="I155" s="154"/>
      <c r="J155" s="154"/>
      <c r="K155" s="155"/>
      <c r="L155" s="156"/>
      <c r="M155" s="157" t="s">
        <v>1</v>
      </c>
      <c r="N155" s="158" t="s">
        <v>38</v>
      </c>
      <c r="O155" s="141">
        <v>0</v>
      </c>
      <c r="P155" s="141">
        <f t="shared" si="9"/>
        <v>0</v>
      </c>
      <c r="Q155" s="141">
        <v>0</v>
      </c>
      <c r="R155" s="141">
        <f t="shared" si="10"/>
        <v>0</v>
      </c>
      <c r="S155" s="141">
        <v>0</v>
      </c>
      <c r="T155" s="142">
        <f t="shared" si="11"/>
        <v>0</v>
      </c>
      <c r="AR155" s="143" t="s">
        <v>193</v>
      </c>
      <c r="AT155" s="143" t="s">
        <v>492</v>
      </c>
      <c r="AU155" s="143" t="s">
        <v>79</v>
      </c>
      <c r="AY155" s="13" t="s">
        <v>162</v>
      </c>
      <c r="BE155" s="144">
        <f t="shared" si="12"/>
        <v>0</v>
      </c>
      <c r="BF155" s="144">
        <f t="shared" si="13"/>
        <v>0</v>
      </c>
      <c r="BG155" s="144">
        <f t="shared" si="14"/>
        <v>0</v>
      </c>
      <c r="BH155" s="144">
        <f t="shared" si="15"/>
        <v>0</v>
      </c>
      <c r="BI155" s="144">
        <f t="shared" si="16"/>
        <v>0</v>
      </c>
      <c r="BJ155" s="13" t="s">
        <v>84</v>
      </c>
      <c r="BK155" s="144">
        <f t="shared" si="17"/>
        <v>0</v>
      </c>
      <c r="BL155" s="13" t="s">
        <v>169</v>
      </c>
      <c r="BM155" s="143" t="s">
        <v>2546</v>
      </c>
    </row>
    <row r="156" spans="2:65" s="1" customFormat="1" ht="16.5" customHeight="1">
      <c r="B156" s="131"/>
      <c r="C156" s="149" t="s">
        <v>257</v>
      </c>
      <c r="D156" s="149" t="s">
        <v>492</v>
      </c>
      <c r="E156" s="150" t="s">
        <v>972</v>
      </c>
      <c r="F156" s="151" t="s">
        <v>2547</v>
      </c>
      <c r="G156" s="152" t="s">
        <v>196</v>
      </c>
      <c r="H156" s="153">
        <v>1</v>
      </c>
      <c r="I156" s="154"/>
      <c r="J156" s="154"/>
      <c r="K156" s="155"/>
      <c r="L156" s="156"/>
      <c r="M156" s="157" t="s">
        <v>1</v>
      </c>
      <c r="N156" s="158" t="s">
        <v>38</v>
      </c>
      <c r="O156" s="141">
        <v>0</v>
      </c>
      <c r="P156" s="141">
        <f t="shared" si="9"/>
        <v>0</v>
      </c>
      <c r="Q156" s="141">
        <v>0</v>
      </c>
      <c r="R156" s="141">
        <f t="shared" si="10"/>
        <v>0</v>
      </c>
      <c r="S156" s="141">
        <v>0</v>
      </c>
      <c r="T156" s="142">
        <f t="shared" si="11"/>
        <v>0</v>
      </c>
      <c r="AR156" s="143" t="s">
        <v>193</v>
      </c>
      <c r="AT156" s="143" t="s">
        <v>492</v>
      </c>
      <c r="AU156" s="143" t="s">
        <v>79</v>
      </c>
      <c r="AY156" s="13" t="s">
        <v>162</v>
      </c>
      <c r="BE156" s="144">
        <f t="shared" si="12"/>
        <v>0</v>
      </c>
      <c r="BF156" s="144">
        <f t="shared" si="13"/>
        <v>0</v>
      </c>
      <c r="BG156" s="144">
        <f t="shared" si="14"/>
        <v>0</v>
      </c>
      <c r="BH156" s="144">
        <f t="shared" si="15"/>
        <v>0</v>
      </c>
      <c r="BI156" s="144">
        <f t="shared" si="16"/>
        <v>0</v>
      </c>
      <c r="BJ156" s="13" t="s">
        <v>84</v>
      </c>
      <c r="BK156" s="144">
        <f t="shared" si="17"/>
        <v>0</v>
      </c>
      <c r="BL156" s="13" t="s">
        <v>169</v>
      </c>
      <c r="BM156" s="143" t="s">
        <v>2548</v>
      </c>
    </row>
    <row r="157" spans="2:65" s="11" customFormat="1" ht="25.9" customHeight="1">
      <c r="B157" s="120"/>
      <c r="D157" s="121" t="s">
        <v>71</v>
      </c>
      <c r="E157" s="122" t="s">
        <v>1124</v>
      </c>
      <c r="F157" s="122" t="s">
        <v>2148</v>
      </c>
      <c r="J157" s="123"/>
      <c r="L157" s="120"/>
      <c r="M157" s="124"/>
      <c r="P157" s="125">
        <f>P158</f>
        <v>0</v>
      </c>
      <c r="R157" s="125">
        <f>R158</f>
        <v>0</v>
      </c>
      <c r="T157" s="126">
        <f>T158</f>
        <v>0</v>
      </c>
      <c r="AR157" s="121" t="s">
        <v>79</v>
      </c>
      <c r="AT157" s="127" t="s">
        <v>71</v>
      </c>
      <c r="AU157" s="127" t="s">
        <v>72</v>
      </c>
      <c r="AY157" s="121" t="s">
        <v>162</v>
      </c>
      <c r="BK157" s="128">
        <f>BK158</f>
        <v>0</v>
      </c>
    </row>
    <row r="158" spans="2:65" s="1" customFormat="1" ht="21.75" customHeight="1">
      <c r="B158" s="131"/>
      <c r="C158" s="132" t="s">
        <v>261</v>
      </c>
      <c r="D158" s="132" t="s">
        <v>165</v>
      </c>
      <c r="E158" s="133" t="s">
        <v>2149</v>
      </c>
      <c r="F158" s="134" t="s">
        <v>2150</v>
      </c>
      <c r="G158" s="135" t="s">
        <v>300</v>
      </c>
      <c r="H158" s="136">
        <v>63.101999999999997</v>
      </c>
      <c r="I158" s="137"/>
      <c r="J158" s="137"/>
      <c r="K158" s="138"/>
      <c r="L158" s="25"/>
      <c r="M158" s="139" t="s">
        <v>1</v>
      </c>
      <c r="N158" s="140" t="s">
        <v>38</v>
      </c>
      <c r="O158" s="141">
        <v>0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169</v>
      </c>
      <c r="AT158" s="143" t="s">
        <v>165</v>
      </c>
      <c r="AU158" s="143" t="s">
        <v>79</v>
      </c>
      <c r="AY158" s="13" t="s">
        <v>162</v>
      </c>
      <c r="BE158" s="144">
        <f>IF(N158="základná",J158,0)</f>
        <v>0</v>
      </c>
      <c r="BF158" s="144">
        <f>IF(N158="znížená",J158,0)</f>
        <v>0</v>
      </c>
      <c r="BG158" s="144">
        <f>IF(N158="zákl. prenesená",J158,0)</f>
        <v>0</v>
      </c>
      <c r="BH158" s="144">
        <f>IF(N158="zníž. prenesená",J158,0)</f>
        <v>0</v>
      </c>
      <c r="BI158" s="144">
        <f>IF(N158="nulová",J158,0)</f>
        <v>0</v>
      </c>
      <c r="BJ158" s="13" t="s">
        <v>84</v>
      </c>
      <c r="BK158" s="144">
        <f>ROUND(I158*H158,2)</f>
        <v>0</v>
      </c>
      <c r="BL158" s="13" t="s">
        <v>169</v>
      </c>
      <c r="BM158" s="143" t="s">
        <v>2549</v>
      </c>
    </row>
    <row r="159" spans="2:65" s="11" customFormat="1" ht="25.9" customHeight="1">
      <c r="B159" s="120"/>
      <c r="D159" s="121" t="s">
        <v>71</v>
      </c>
      <c r="E159" s="122" t="s">
        <v>1260</v>
      </c>
      <c r="F159" s="122" t="s">
        <v>2152</v>
      </c>
      <c r="J159" s="123"/>
      <c r="L159" s="120"/>
      <c r="M159" s="124"/>
      <c r="P159" s="125">
        <f>SUM(P160:P164)</f>
        <v>0</v>
      </c>
      <c r="R159" s="125">
        <f>SUM(R160:R164)</f>
        <v>0</v>
      </c>
      <c r="T159" s="126">
        <f>SUM(T160:T164)</f>
        <v>0</v>
      </c>
      <c r="AR159" s="121" t="s">
        <v>79</v>
      </c>
      <c r="AT159" s="127" t="s">
        <v>71</v>
      </c>
      <c r="AU159" s="127" t="s">
        <v>72</v>
      </c>
      <c r="AY159" s="121" t="s">
        <v>162</v>
      </c>
      <c r="BK159" s="128">
        <f>SUM(BK160:BK164)</f>
        <v>0</v>
      </c>
    </row>
    <row r="160" spans="2:65" s="1" customFormat="1" ht="29.25" customHeight="1">
      <c r="B160" s="131"/>
      <c r="C160" s="149" t="s">
        <v>265</v>
      </c>
      <c r="D160" s="149" t="s">
        <v>492</v>
      </c>
      <c r="E160" s="150" t="s">
        <v>976</v>
      </c>
      <c r="F160" s="151" t="s">
        <v>2684</v>
      </c>
      <c r="G160" s="152" t="s">
        <v>212</v>
      </c>
      <c r="H160" s="153">
        <v>2</v>
      </c>
      <c r="I160" s="154"/>
      <c r="J160" s="154"/>
      <c r="K160" s="155"/>
      <c r="L160" s="156"/>
      <c r="M160" s="157" t="s">
        <v>1</v>
      </c>
      <c r="N160" s="158" t="s">
        <v>38</v>
      </c>
      <c r="O160" s="141">
        <v>0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193</v>
      </c>
      <c r="AT160" s="143" t="s">
        <v>492</v>
      </c>
      <c r="AU160" s="143" t="s">
        <v>79</v>
      </c>
      <c r="AY160" s="13" t="s">
        <v>162</v>
      </c>
      <c r="BE160" s="144">
        <f>IF(N160="základná",J160,0)</f>
        <v>0</v>
      </c>
      <c r="BF160" s="144">
        <f>IF(N160="znížená",J160,0)</f>
        <v>0</v>
      </c>
      <c r="BG160" s="144">
        <f>IF(N160="zákl. prenesená",J160,0)</f>
        <v>0</v>
      </c>
      <c r="BH160" s="144">
        <f>IF(N160="zníž. prenesená",J160,0)</f>
        <v>0</v>
      </c>
      <c r="BI160" s="144">
        <f>IF(N160="nulová",J160,0)</f>
        <v>0</v>
      </c>
      <c r="BJ160" s="13" t="s">
        <v>84</v>
      </c>
      <c r="BK160" s="144">
        <f>ROUND(I160*H160,2)</f>
        <v>0</v>
      </c>
      <c r="BL160" s="13" t="s">
        <v>169</v>
      </c>
      <c r="BM160" s="143" t="s">
        <v>2550</v>
      </c>
    </row>
    <row r="161" spans="2:65" s="1" customFormat="1" ht="29.25" customHeight="1">
      <c r="B161" s="131"/>
      <c r="C161" s="149" t="s">
        <v>269</v>
      </c>
      <c r="D161" s="149" t="s">
        <v>492</v>
      </c>
      <c r="E161" s="150" t="s">
        <v>978</v>
      </c>
      <c r="F161" s="151" t="s">
        <v>2711</v>
      </c>
      <c r="G161" s="152" t="s">
        <v>212</v>
      </c>
      <c r="H161" s="153">
        <v>1</v>
      </c>
      <c r="I161" s="154"/>
      <c r="J161" s="154"/>
      <c r="K161" s="155"/>
      <c r="L161" s="156"/>
      <c r="M161" s="157" t="s">
        <v>1</v>
      </c>
      <c r="N161" s="158" t="s">
        <v>38</v>
      </c>
      <c r="O161" s="141">
        <v>0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193</v>
      </c>
      <c r="AT161" s="143" t="s">
        <v>492</v>
      </c>
      <c r="AU161" s="143" t="s">
        <v>79</v>
      </c>
      <c r="AY161" s="13" t="s">
        <v>162</v>
      </c>
      <c r="BE161" s="144">
        <f>IF(N161="základná",J161,0)</f>
        <v>0</v>
      </c>
      <c r="BF161" s="144">
        <f>IF(N161="znížená",J161,0)</f>
        <v>0</v>
      </c>
      <c r="BG161" s="144">
        <f>IF(N161="zákl. prenesená",J161,0)</f>
        <v>0</v>
      </c>
      <c r="BH161" s="144">
        <f>IF(N161="zníž. prenesená",J161,0)</f>
        <v>0</v>
      </c>
      <c r="BI161" s="144">
        <f>IF(N161="nulová",J161,0)</f>
        <v>0</v>
      </c>
      <c r="BJ161" s="13" t="s">
        <v>84</v>
      </c>
      <c r="BK161" s="144">
        <f>ROUND(I161*H161,2)</f>
        <v>0</v>
      </c>
      <c r="BL161" s="13" t="s">
        <v>169</v>
      </c>
      <c r="BM161" s="143" t="s">
        <v>2551</v>
      </c>
    </row>
    <row r="162" spans="2:65" s="1" customFormat="1" ht="29.25" customHeight="1">
      <c r="B162" s="131"/>
      <c r="C162" s="132" t="s">
        <v>273</v>
      </c>
      <c r="D162" s="132" t="s">
        <v>165</v>
      </c>
      <c r="E162" s="133" t="s">
        <v>980</v>
      </c>
      <c r="F162" s="134" t="s">
        <v>981</v>
      </c>
      <c r="G162" s="135" t="s">
        <v>212</v>
      </c>
      <c r="H162" s="136">
        <v>3</v>
      </c>
      <c r="I162" s="137"/>
      <c r="J162" s="137"/>
      <c r="K162" s="138"/>
      <c r="L162" s="25"/>
      <c r="M162" s="139" t="s">
        <v>1</v>
      </c>
      <c r="N162" s="140" t="s">
        <v>38</v>
      </c>
      <c r="O162" s="141">
        <v>0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169</v>
      </c>
      <c r="AT162" s="143" t="s">
        <v>165</v>
      </c>
      <c r="AU162" s="143" t="s">
        <v>79</v>
      </c>
      <c r="AY162" s="13" t="s">
        <v>162</v>
      </c>
      <c r="BE162" s="144">
        <f>IF(N162="základná",J162,0)</f>
        <v>0</v>
      </c>
      <c r="BF162" s="144">
        <f>IF(N162="znížená",J162,0)</f>
        <v>0</v>
      </c>
      <c r="BG162" s="144">
        <f>IF(N162="zákl. prenesená",J162,0)</f>
        <v>0</v>
      </c>
      <c r="BH162" s="144">
        <f>IF(N162="zníž. prenesená",J162,0)</f>
        <v>0</v>
      </c>
      <c r="BI162" s="144">
        <f>IF(N162="nulová",J162,0)</f>
        <v>0</v>
      </c>
      <c r="BJ162" s="13" t="s">
        <v>84</v>
      </c>
      <c r="BK162" s="144">
        <f>ROUND(I162*H162,2)</f>
        <v>0</v>
      </c>
      <c r="BL162" s="13" t="s">
        <v>169</v>
      </c>
      <c r="BM162" s="143" t="s">
        <v>2552</v>
      </c>
    </row>
    <row r="163" spans="2:65" s="1" customFormat="1" ht="29.25" customHeight="1">
      <c r="B163" s="131"/>
      <c r="C163" s="132" t="s">
        <v>277</v>
      </c>
      <c r="D163" s="132" t="s">
        <v>165</v>
      </c>
      <c r="E163" s="133" t="s">
        <v>992</v>
      </c>
      <c r="F163" s="134" t="s">
        <v>2553</v>
      </c>
      <c r="G163" s="135" t="s">
        <v>595</v>
      </c>
      <c r="H163" s="136">
        <v>0.12</v>
      </c>
      <c r="I163" s="137"/>
      <c r="J163" s="137"/>
      <c r="K163" s="138"/>
      <c r="L163" s="25"/>
      <c r="M163" s="139" t="s">
        <v>1</v>
      </c>
      <c r="N163" s="140" t="s">
        <v>38</v>
      </c>
      <c r="O163" s="141">
        <v>0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169</v>
      </c>
      <c r="AT163" s="143" t="s">
        <v>165</v>
      </c>
      <c r="AU163" s="143" t="s">
        <v>79</v>
      </c>
      <c r="AY163" s="13" t="s">
        <v>162</v>
      </c>
      <c r="BE163" s="144">
        <f>IF(N163="základná",J163,0)</f>
        <v>0</v>
      </c>
      <c r="BF163" s="144">
        <f>IF(N163="znížená",J163,0)</f>
        <v>0</v>
      </c>
      <c r="BG163" s="144">
        <f>IF(N163="zákl. prenesená",J163,0)</f>
        <v>0</v>
      </c>
      <c r="BH163" s="144">
        <f>IF(N163="zníž. prenesená",J163,0)</f>
        <v>0</v>
      </c>
      <c r="BI163" s="144">
        <f>IF(N163="nulová",J163,0)</f>
        <v>0</v>
      </c>
      <c r="BJ163" s="13" t="s">
        <v>84</v>
      </c>
      <c r="BK163" s="144">
        <f>ROUND(I163*H163,2)</f>
        <v>0</v>
      </c>
      <c r="BL163" s="13" t="s">
        <v>169</v>
      </c>
      <c r="BM163" s="143" t="s">
        <v>2554</v>
      </c>
    </row>
    <row r="164" spans="2:65" s="1" customFormat="1" ht="24.2" customHeight="1">
      <c r="B164" s="131"/>
      <c r="C164" s="132" t="s">
        <v>281</v>
      </c>
      <c r="D164" s="132" t="s">
        <v>165</v>
      </c>
      <c r="E164" s="133" t="s">
        <v>995</v>
      </c>
      <c r="F164" s="134" t="s">
        <v>1070</v>
      </c>
      <c r="G164" s="135" t="s">
        <v>595</v>
      </c>
      <c r="H164" s="136">
        <v>0.12</v>
      </c>
      <c r="I164" s="137"/>
      <c r="J164" s="137"/>
      <c r="K164" s="138"/>
      <c r="L164" s="25"/>
      <c r="M164" s="139" t="s">
        <v>1</v>
      </c>
      <c r="N164" s="140" t="s">
        <v>38</v>
      </c>
      <c r="O164" s="141">
        <v>0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169</v>
      </c>
      <c r="AT164" s="143" t="s">
        <v>165</v>
      </c>
      <c r="AU164" s="143" t="s">
        <v>79</v>
      </c>
      <c r="AY164" s="13" t="s">
        <v>162</v>
      </c>
      <c r="BE164" s="144">
        <f>IF(N164="základná",J164,0)</f>
        <v>0</v>
      </c>
      <c r="BF164" s="144">
        <f>IF(N164="znížená",J164,0)</f>
        <v>0</v>
      </c>
      <c r="BG164" s="144">
        <f>IF(N164="zákl. prenesená",J164,0)</f>
        <v>0</v>
      </c>
      <c r="BH164" s="144">
        <f>IF(N164="zníž. prenesená",J164,0)</f>
        <v>0</v>
      </c>
      <c r="BI164" s="144">
        <f>IF(N164="nulová",J164,0)</f>
        <v>0</v>
      </c>
      <c r="BJ164" s="13" t="s">
        <v>84</v>
      </c>
      <c r="BK164" s="144">
        <f>ROUND(I164*H164,2)</f>
        <v>0</v>
      </c>
      <c r="BL164" s="13" t="s">
        <v>169</v>
      </c>
      <c r="BM164" s="143" t="s">
        <v>2555</v>
      </c>
    </row>
    <row r="165" spans="2:65" s="11" customFormat="1" ht="25.9" customHeight="1">
      <c r="B165" s="120"/>
      <c r="D165" s="121" t="s">
        <v>71</v>
      </c>
      <c r="E165" s="122" t="s">
        <v>1277</v>
      </c>
      <c r="F165" s="122" t="s">
        <v>2160</v>
      </c>
      <c r="J165" s="123"/>
      <c r="L165" s="120"/>
      <c r="M165" s="124"/>
      <c r="P165" s="125">
        <f>SUM(P166:P185)</f>
        <v>0</v>
      </c>
      <c r="R165" s="125">
        <f>SUM(R166:R185)</f>
        <v>0</v>
      </c>
      <c r="T165" s="126">
        <f>SUM(T166:T185)</f>
        <v>0</v>
      </c>
      <c r="AR165" s="121" t="s">
        <v>79</v>
      </c>
      <c r="AT165" s="127" t="s">
        <v>71</v>
      </c>
      <c r="AU165" s="127" t="s">
        <v>72</v>
      </c>
      <c r="AY165" s="121" t="s">
        <v>162</v>
      </c>
      <c r="BK165" s="128">
        <f>SUM(BK166:BK185)</f>
        <v>0</v>
      </c>
    </row>
    <row r="166" spans="2:65" s="1" customFormat="1" ht="24.95" customHeight="1">
      <c r="B166" s="131"/>
      <c r="C166" s="149" t="s">
        <v>285</v>
      </c>
      <c r="D166" s="149" t="s">
        <v>492</v>
      </c>
      <c r="E166" s="150" t="s">
        <v>1048</v>
      </c>
      <c r="F166" s="151" t="s">
        <v>2687</v>
      </c>
      <c r="G166" s="152" t="s">
        <v>212</v>
      </c>
      <c r="H166" s="153">
        <v>9</v>
      </c>
      <c r="I166" s="154"/>
      <c r="J166" s="154"/>
      <c r="K166" s="155"/>
      <c r="L166" s="156"/>
      <c r="M166" s="157" t="s">
        <v>1</v>
      </c>
      <c r="N166" s="158" t="s">
        <v>38</v>
      </c>
      <c r="O166" s="141">
        <v>0</v>
      </c>
      <c r="P166" s="141">
        <f t="shared" ref="P166:P185" si="18">O166*H166</f>
        <v>0</v>
      </c>
      <c r="Q166" s="141">
        <v>0</v>
      </c>
      <c r="R166" s="141">
        <f t="shared" ref="R166:R185" si="19">Q166*H166</f>
        <v>0</v>
      </c>
      <c r="S166" s="141">
        <v>0</v>
      </c>
      <c r="T166" s="142">
        <f t="shared" ref="T166:T185" si="20">S166*H166</f>
        <v>0</v>
      </c>
      <c r="AR166" s="143" t="s">
        <v>193</v>
      </c>
      <c r="AT166" s="143" t="s">
        <v>492</v>
      </c>
      <c r="AU166" s="143" t="s">
        <v>79</v>
      </c>
      <c r="AY166" s="13" t="s">
        <v>162</v>
      </c>
      <c r="BE166" s="144">
        <f t="shared" ref="BE166:BE185" si="21">IF(N166="základná",J166,0)</f>
        <v>0</v>
      </c>
      <c r="BF166" s="144">
        <f t="shared" ref="BF166:BF185" si="22">IF(N166="znížená",J166,0)</f>
        <v>0</v>
      </c>
      <c r="BG166" s="144">
        <f t="shared" ref="BG166:BG185" si="23">IF(N166="zákl. prenesená",J166,0)</f>
        <v>0</v>
      </c>
      <c r="BH166" s="144">
        <f t="shared" ref="BH166:BH185" si="24">IF(N166="zníž. prenesená",J166,0)</f>
        <v>0</v>
      </c>
      <c r="BI166" s="144">
        <f t="shared" ref="BI166:BI185" si="25">IF(N166="nulová",J166,0)</f>
        <v>0</v>
      </c>
      <c r="BJ166" s="13" t="s">
        <v>84</v>
      </c>
      <c r="BK166" s="144">
        <f t="shared" ref="BK166:BK185" si="26">ROUND(I166*H166,2)</f>
        <v>0</v>
      </c>
      <c r="BL166" s="13" t="s">
        <v>169</v>
      </c>
      <c r="BM166" s="143" t="s">
        <v>2556</v>
      </c>
    </row>
    <row r="167" spans="2:65" s="1" customFormat="1" ht="24.95" customHeight="1">
      <c r="B167" s="131"/>
      <c r="C167" s="149" t="s">
        <v>289</v>
      </c>
      <c r="D167" s="149" t="s">
        <v>492</v>
      </c>
      <c r="E167" s="150" t="s">
        <v>1053</v>
      </c>
      <c r="F167" s="151" t="s">
        <v>2688</v>
      </c>
      <c r="G167" s="152" t="s">
        <v>212</v>
      </c>
      <c r="H167" s="153">
        <v>7</v>
      </c>
      <c r="I167" s="154"/>
      <c r="J167" s="154"/>
      <c r="K167" s="155"/>
      <c r="L167" s="156"/>
      <c r="M167" s="157" t="s">
        <v>1</v>
      </c>
      <c r="N167" s="158" t="s">
        <v>38</v>
      </c>
      <c r="O167" s="141">
        <v>0</v>
      </c>
      <c r="P167" s="141">
        <f t="shared" si="18"/>
        <v>0</v>
      </c>
      <c r="Q167" s="141">
        <v>0</v>
      </c>
      <c r="R167" s="141">
        <f t="shared" si="19"/>
        <v>0</v>
      </c>
      <c r="S167" s="141">
        <v>0</v>
      </c>
      <c r="T167" s="142">
        <f t="shared" si="20"/>
        <v>0</v>
      </c>
      <c r="AR167" s="143" t="s">
        <v>193</v>
      </c>
      <c r="AT167" s="143" t="s">
        <v>492</v>
      </c>
      <c r="AU167" s="143" t="s">
        <v>79</v>
      </c>
      <c r="AY167" s="13" t="s">
        <v>162</v>
      </c>
      <c r="BE167" s="144">
        <f t="shared" si="21"/>
        <v>0</v>
      </c>
      <c r="BF167" s="144">
        <f t="shared" si="22"/>
        <v>0</v>
      </c>
      <c r="BG167" s="144">
        <f t="shared" si="23"/>
        <v>0</v>
      </c>
      <c r="BH167" s="144">
        <f t="shared" si="24"/>
        <v>0</v>
      </c>
      <c r="BI167" s="144">
        <f t="shared" si="25"/>
        <v>0</v>
      </c>
      <c r="BJ167" s="13" t="s">
        <v>84</v>
      </c>
      <c r="BK167" s="144">
        <f t="shared" si="26"/>
        <v>0</v>
      </c>
      <c r="BL167" s="13" t="s">
        <v>169</v>
      </c>
      <c r="BM167" s="143" t="s">
        <v>2557</v>
      </c>
    </row>
    <row r="168" spans="2:65" s="1" customFormat="1" ht="24.95" customHeight="1">
      <c r="B168" s="131"/>
      <c r="C168" s="149" t="s">
        <v>293</v>
      </c>
      <c r="D168" s="149" t="s">
        <v>492</v>
      </c>
      <c r="E168" s="150" t="s">
        <v>1058</v>
      </c>
      <c r="F168" s="151" t="s">
        <v>2689</v>
      </c>
      <c r="G168" s="152" t="s">
        <v>212</v>
      </c>
      <c r="H168" s="153">
        <v>9</v>
      </c>
      <c r="I168" s="154"/>
      <c r="J168" s="154"/>
      <c r="K168" s="155"/>
      <c r="L168" s="156"/>
      <c r="M168" s="157" t="s">
        <v>1</v>
      </c>
      <c r="N168" s="158" t="s">
        <v>38</v>
      </c>
      <c r="O168" s="141">
        <v>0</v>
      </c>
      <c r="P168" s="141">
        <f t="shared" si="18"/>
        <v>0</v>
      </c>
      <c r="Q168" s="141">
        <v>0</v>
      </c>
      <c r="R168" s="141">
        <f t="shared" si="19"/>
        <v>0</v>
      </c>
      <c r="S168" s="141">
        <v>0</v>
      </c>
      <c r="T168" s="142">
        <f t="shared" si="20"/>
        <v>0</v>
      </c>
      <c r="AR168" s="143" t="s">
        <v>193</v>
      </c>
      <c r="AT168" s="143" t="s">
        <v>492</v>
      </c>
      <c r="AU168" s="143" t="s">
        <v>79</v>
      </c>
      <c r="AY168" s="13" t="s">
        <v>162</v>
      </c>
      <c r="BE168" s="144">
        <f t="shared" si="21"/>
        <v>0</v>
      </c>
      <c r="BF168" s="144">
        <f t="shared" si="22"/>
        <v>0</v>
      </c>
      <c r="BG168" s="144">
        <f t="shared" si="23"/>
        <v>0</v>
      </c>
      <c r="BH168" s="144">
        <f t="shared" si="24"/>
        <v>0</v>
      </c>
      <c r="BI168" s="144">
        <f t="shared" si="25"/>
        <v>0</v>
      </c>
      <c r="BJ168" s="13" t="s">
        <v>84</v>
      </c>
      <c r="BK168" s="144">
        <f t="shared" si="26"/>
        <v>0</v>
      </c>
      <c r="BL168" s="13" t="s">
        <v>169</v>
      </c>
      <c r="BM168" s="143" t="s">
        <v>2558</v>
      </c>
    </row>
    <row r="169" spans="2:65" s="1" customFormat="1" ht="21.75" customHeight="1">
      <c r="B169" s="131"/>
      <c r="C169" s="149" t="s">
        <v>297</v>
      </c>
      <c r="D169" s="149" t="s">
        <v>492</v>
      </c>
      <c r="E169" s="150" t="s">
        <v>1074</v>
      </c>
      <c r="F169" s="151" t="s">
        <v>1001</v>
      </c>
      <c r="G169" s="152" t="s">
        <v>212</v>
      </c>
      <c r="H169" s="153">
        <v>3</v>
      </c>
      <c r="I169" s="154"/>
      <c r="J169" s="154"/>
      <c r="K169" s="155"/>
      <c r="L169" s="156"/>
      <c r="M169" s="157" t="s">
        <v>1</v>
      </c>
      <c r="N169" s="158" t="s">
        <v>38</v>
      </c>
      <c r="O169" s="141">
        <v>0</v>
      </c>
      <c r="P169" s="141">
        <f t="shared" si="18"/>
        <v>0</v>
      </c>
      <c r="Q169" s="141">
        <v>0</v>
      </c>
      <c r="R169" s="141">
        <f t="shared" si="19"/>
        <v>0</v>
      </c>
      <c r="S169" s="141">
        <v>0</v>
      </c>
      <c r="T169" s="142">
        <f t="shared" si="20"/>
        <v>0</v>
      </c>
      <c r="AR169" s="143" t="s">
        <v>193</v>
      </c>
      <c r="AT169" s="143" t="s">
        <v>492</v>
      </c>
      <c r="AU169" s="143" t="s">
        <v>79</v>
      </c>
      <c r="AY169" s="13" t="s">
        <v>162</v>
      </c>
      <c r="BE169" s="144">
        <f t="shared" si="21"/>
        <v>0</v>
      </c>
      <c r="BF169" s="144">
        <f t="shared" si="22"/>
        <v>0</v>
      </c>
      <c r="BG169" s="144">
        <f t="shared" si="23"/>
        <v>0</v>
      </c>
      <c r="BH169" s="144">
        <f t="shared" si="24"/>
        <v>0</v>
      </c>
      <c r="BI169" s="144">
        <f t="shared" si="25"/>
        <v>0</v>
      </c>
      <c r="BJ169" s="13" t="s">
        <v>84</v>
      </c>
      <c r="BK169" s="144">
        <f t="shared" si="26"/>
        <v>0</v>
      </c>
      <c r="BL169" s="13" t="s">
        <v>169</v>
      </c>
      <c r="BM169" s="143" t="s">
        <v>2559</v>
      </c>
    </row>
    <row r="170" spans="2:65" s="1" customFormat="1" ht="21.75" customHeight="1">
      <c r="B170" s="131"/>
      <c r="C170" s="149" t="s">
        <v>302</v>
      </c>
      <c r="D170" s="149" t="s">
        <v>492</v>
      </c>
      <c r="E170" s="150" t="s">
        <v>1076</v>
      </c>
      <c r="F170" s="151" t="s">
        <v>1004</v>
      </c>
      <c r="G170" s="152" t="s">
        <v>212</v>
      </c>
      <c r="H170" s="153">
        <v>2</v>
      </c>
      <c r="I170" s="154"/>
      <c r="J170" s="154"/>
      <c r="K170" s="155"/>
      <c r="L170" s="156"/>
      <c r="M170" s="157" t="s">
        <v>1</v>
      </c>
      <c r="N170" s="158" t="s">
        <v>38</v>
      </c>
      <c r="O170" s="141">
        <v>0</v>
      </c>
      <c r="P170" s="141">
        <f t="shared" si="18"/>
        <v>0</v>
      </c>
      <c r="Q170" s="141">
        <v>0</v>
      </c>
      <c r="R170" s="141">
        <f t="shared" si="19"/>
        <v>0</v>
      </c>
      <c r="S170" s="141">
        <v>0</v>
      </c>
      <c r="T170" s="142">
        <f t="shared" si="20"/>
        <v>0</v>
      </c>
      <c r="AR170" s="143" t="s">
        <v>193</v>
      </c>
      <c r="AT170" s="143" t="s">
        <v>492</v>
      </c>
      <c r="AU170" s="143" t="s">
        <v>79</v>
      </c>
      <c r="AY170" s="13" t="s">
        <v>162</v>
      </c>
      <c r="BE170" s="144">
        <f t="shared" si="21"/>
        <v>0</v>
      </c>
      <c r="BF170" s="144">
        <f t="shared" si="22"/>
        <v>0</v>
      </c>
      <c r="BG170" s="144">
        <f t="shared" si="23"/>
        <v>0</v>
      </c>
      <c r="BH170" s="144">
        <f t="shared" si="24"/>
        <v>0</v>
      </c>
      <c r="BI170" s="144">
        <f t="shared" si="25"/>
        <v>0</v>
      </c>
      <c r="BJ170" s="13" t="s">
        <v>84</v>
      </c>
      <c r="BK170" s="144">
        <f t="shared" si="26"/>
        <v>0</v>
      </c>
      <c r="BL170" s="13" t="s">
        <v>169</v>
      </c>
      <c r="BM170" s="143" t="s">
        <v>2560</v>
      </c>
    </row>
    <row r="171" spans="2:65" s="1" customFormat="1" ht="21.75" customHeight="1">
      <c r="B171" s="131"/>
      <c r="C171" s="149" t="s">
        <v>306</v>
      </c>
      <c r="D171" s="149" t="s">
        <v>492</v>
      </c>
      <c r="E171" s="150" t="s">
        <v>1078</v>
      </c>
      <c r="F171" s="151" t="s">
        <v>1007</v>
      </c>
      <c r="G171" s="152" t="s">
        <v>212</v>
      </c>
      <c r="H171" s="153">
        <v>4</v>
      </c>
      <c r="I171" s="154"/>
      <c r="J171" s="154"/>
      <c r="K171" s="155"/>
      <c r="L171" s="156"/>
      <c r="M171" s="157" t="s">
        <v>1</v>
      </c>
      <c r="N171" s="158" t="s">
        <v>38</v>
      </c>
      <c r="O171" s="141">
        <v>0</v>
      </c>
      <c r="P171" s="141">
        <f t="shared" si="18"/>
        <v>0</v>
      </c>
      <c r="Q171" s="141">
        <v>0</v>
      </c>
      <c r="R171" s="141">
        <f t="shared" si="19"/>
        <v>0</v>
      </c>
      <c r="S171" s="141">
        <v>0</v>
      </c>
      <c r="T171" s="142">
        <f t="shared" si="20"/>
        <v>0</v>
      </c>
      <c r="AR171" s="143" t="s">
        <v>193</v>
      </c>
      <c r="AT171" s="143" t="s">
        <v>492</v>
      </c>
      <c r="AU171" s="143" t="s">
        <v>79</v>
      </c>
      <c r="AY171" s="13" t="s">
        <v>162</v>
      </c>
      <c r="BE171" s="144">
        <f t="shared" si="21"/>
        <v>0</v>
      </c>
      <c r="BF171" s="144">
        <f t="shared" si="22"/>
        <v>0</v>
      </c>
      <c r="BG171" s="144">
        <f t="shared" si="23"/>
        <v>0</v>
      </c>
      <c r="BH171" s="144">
        <f t="shared" si="24"/>
        <v>0</v>
      </c>
      <c r="BI171" s="144">
        <f t="shared" si="25"/>
        <v>0</v>
      </c>
      <c r="BJ171" s="13" t="s">
        <v>84</v>
      </c>
      <c r="BK171" s="144">
        <f t="shared" si="26"/>
        <v>0</v>
      </c>
      <c r="BL171" s="13" t="s">
        <v>169</v>
      </c>
      <c r="BM171" s="143" t="s">
        <v>2561</v>
      </c>
    </row>
    <row r="172" spans="2:65" s="1" customFormat="1" ht="16.5" customHeight="1">
      <c r="B172" s="131"/>
      <c r="C172" s="149" t="s">
        <v>310</v>
      </c>
      <c r="D172" s="149" t="s">
        <v>492</v>
      </c>
      <c r="E172" s="150" t="s">
        <v>1080</v>
      </c>
      <c r="F172" s="151" t="s">
        <v>1019</v>
      </c>
      <c r="G172" s="152" t="s">
        <v>196</v>
      </c>
      <c r="H172" s="153">
        <v>1</v>
      </c>
      <c r="I172" s="154"/>
      <c r="J172" s="154"/>
      <c r="K172" s="155"/>
      <c r="L172" s="156"/>
      <c r="M172" s="157" t="s">
        <v>1</v>
      </c>
      <c r="N172" s="158" t="s">
        <v>38</v>
      </c>
      <c r="O172" s="141">
        <v>0</v>
      </c>
      <c r="P172" s="141">
        <f t="shared" si="18"/>
        <v>0</v>
      </c>
      <c r="Q172" s="141">
        <v>0</v>
      </c>
      <c r="R172" s="141">
        <f t="shared" si="19"/>
        <v>0</v>
      </c>
      <c r="S172" s="141">
        <v>0</v>
      </c>
      <c r="T172" s="142">
        <f t="shared" si="20"/>
        <v>0</v>
      </c>
      <c r="AR172" s="143" t="s">
        <v>193</v>
      </c>
      <c r="AT172" s="143" t="s">
        <v>492</v>
      </c>
      <c r="AU172" s="143" t="s">
        <v>79</v>
      </c>
      <c r="AY172" s="13" t="s">
        <v>162</v>
      </c>
      <c r="BE172" s="144">
        <f t="shared" si="21"/>
        <v>0</v>
      </c>
      <c r="BF172" s="144">
        <f t="shared" si="22"/>
        <v>0</v>
      </c>
      <c r="BG172" s="144">
        <f t="shared" si="23"/>
        <v>0</v>
      </c>
      <c r="BH172" s="144">
        <f t="shared" si="24"/>
        <v>0</v>
      </c>
      <c r="BI172" s="144">
        <f t="shared" si="25"/>
        <v>0</v>
      </c>
      <c r="BJ172" s="13" t="s">
        <v>84</v>
      </c>
      <c r="BK172" s="144">
        <f t="shared" si="26"/>
        <v>0</v>
      </c>
      <c r="BL172" s="13" t="s">
        <v>169</v>
      </c>
      <c r="BM172" s="143" t="s">
        <v>2562</v>
      </c>
    </row>
    <row r="173" spans="2:65" s="1" customFormat="1" ht="24.2" customHeight="1">
      <c r="B173" s="131"/>
      <c r="C173" s="132" t="s">
        <v>314</v>
      </c>
      <c r="D173" s="132" t="s">
        <v>165</v>
      </c>
      <c r="E173" s="133" t="s">
        <v>1021</v>
      </c>
      <c r="F173" s="134" t="s">
        <v>1022</v>
      </c>
      <c r="G173" s="135" t="s">
        <v>196</v>
      </c>
      <c r="H173" s="136">
        <v>1</v>
      </c>
      <c r="I173" s="137"/>
      <c r="J173" s="137"/>
      <c r="K173" s="138"/>
      <c r="L173" s="25"/>
      <c r="M173" s="139" t="s">
        <v>1</v>
      </c>
      <c r="N173" s="140" t="s">
        <v>38</v>
      </c>
      <c r="O173" s="141">
        <v>0</v>
      </c>
      <c r="P173" s="141">
        <f t="shared" si="18"/>
        <v>0</v>
      </c>
      <c r="Q173" s="141">
        <v>0</v>
      </c>
      <c r="R173" s="141">
        <f t="shared" si="19"/>
        <v>0</v>
      </c>
      <c r="S173" s="141">
        <v>0</v>
      </c>
      <c r="T173" s="142">
        <f t="shared" si="20"/>
        <v>0</v>
      </c>
      <c r="AR173" s="143" t="s">
        <v>169</v>
      </c>
      <c r="AT173" s="143" t="s">
        <v>165</v>
      </c>
      <c r="AU173" s="143" t="s">
        <v>79</v>
      </c>
      <c r="AY173" s="13" t="s">
        <v>162</v>
      </c>
      <c r="BE173" s="144">
        <f t="shared" si="21"/>
        <v>0</v>
      </c>
      <c r="BF173" s="144">
        <f t="shared" si="22"/>
        <v>0</v>
      </c>
      <c r="BG173" s="144">
        <f t="shared" si="23"/>
        <v>0</v>
      </c>
      <c r="BH173" s="144">
        <f t="shared" si="24"/>
        <v>0</v>
      </c>
      <c r="BI173" s="144">
        <f t="shared" si="25"/>
        <v>0</v>
      </c>
      <c r="BJ173" s="13" t="s">
        <v>84</v>
      </c>
      <c r="BK173" s="144">
        <f t="shared" si="26"/>
        <v>0</v>
      </c>
      <c r="BL173" s="13" t="s">
        <v>169</v>
      </c>
      <c r="BM173" s="143" t="s">
        <v>2563</v>
      </c>
    </row>
    <row r="174" spans="2:65" s="1" customFormat="1" ht="24.2" customHeight="1">
      <c r="B174" s="131"/>
      <c r="C174" s="132" t="s">
        <v>318</v>
      </c>
      <c r="D174" s="132" t="s">
        <v>165</v>
      </c>
      <c r="E174" s="133" t="s">
        <v>1042</v>
      </c>
      <c r="F174" s="134" t="s">
        <v>1043</v>
      </c>
      <c r="G174" s="135" t="s">
        <v>196</v>
      </c>
      <c r="H174" s="136">
        <v>1</v>
      </c>
      <c r="I174" s="137"/>
      <c r="J174" s="137"/>
      <c r="K174" s="138"/>
      <c r="L174" s="25"/>
      <c r="M174" s="139" t="s">
        <v>1</v>
      </c>
      <c r="N174" s="140" t="s">
        <v>38</v>
      </c>
      <c r="O174" s="141">
        <v>0</v>
      </c>
      <c r="P174" s="141">
        <f t="shared" si="18"/>
        <v>0</v>
      </c>
      <c r="Q174" s="141">
        <v>0</v>
      </c>
      <c r="R174" s="141">
        <f t="shared" si="19"/>
        <v>0</v>
      </c>
      <c r="S174" s="141">
        <v>0</v>
      </c>
      <c r="T174" s="142">
        <f t="shared" si="20"/>
        <v>0</v>
      </c>
      <c r="AR174" s="143" t="s">
        <v>169</v>
      </c>
      <c r="AT174" s="143" t="s">
        <v>165</v>
      </c>
      <c r="AU174" s="143" t="s">
        <v>79</v>
      </c>
      <c r="AY174" s="13" t="s">
        <v>162</v>
      </c>
      <c r="BE174" s="144">
        <f t="shared" si="21"/>
        <v>0</v>
      </c>
      <c r="BF174" s="144">
        <f t="shared" si="22"/>
        <v>0</v>
      </c>
      <c r="BG174" s="144">
        <f t="shared" si="23"/>
        <v>0</v>
      </c>
      <c r="BH174" s="144">
        <f t="shared" si="24"/>
        <v>0</v>
      </c>
      <c r="BI174" s="144">
        <f t="shared" si="25"/>
        <v>0</v>
      </c>
      <c r="BJ174" s="13" t="s">
        <v>84</v>
      </c>
      <c r="BK174" s="144">
        <f t="shared" si="26"/>
        <v>0</v>
      </c>
      <c r="BL174" s="13" t="s">
        <v>169</v>
      </c>
      <c r="BM174" s="143" t="s">
        <v>2564</v>
      </c>
    </row>
    <row r="175" spans="2:65" s="1" customFormat="1" ht="52.5" customHeight="1">
      <c r="B175" s="131"/>
      <c r="C175" s="149" t="s">
        <v>326</v>
      </c>
      <c r="D175" s="149" t="s">
        <v>492</v>
      </c>
      <c r="E175" s="150" t="s">
        <v>1082</v>
      </c>
      <c r="F175" s="151" t="s">
        <v>2747</v>
      </c>
      <c r="G175" s="152" t="s">
        <v>196</v>
      </c>
      <c r="H175" s="153">
        <v>1</v>
      </c>
      <c r="I175" s="154"/>
      <c r="J175" s="154"/>
      <c r="K175" s="155"/>
      <c r="L175" s="156"/>
      <c r="M175" s="157" t="s">
        <v>1</v>
      </c>
      <c r="N175" s="158" t="s">
        <v>38</v>
      </c>
      <c r="O175" s="141">
        <v>0</v>
      </c>
      <c r="P175" s="141">
        <f t="shared" si="18"/>
        <v>0</v>
      </c>
      <c r="Q175" s="141">
        <v>0</v>
      </c>
      <c r="R175" s="141">
        <f t="shared" si="19"/>
        <v>0</v>
      </c>
      <c r="S175" s="141">
        <v>0</v>
      </c>
      <c r="T175" s="142">
        <f t="shared" si="20"/>
        <v>0</v>
      </c>
      <c r="AR175" s="143" t="s">
        <v>193</v>
      </c>
      <c r="AT175" s="143" t="s">
        <v>492</v>
      </c>
      <c r="AU175" s="143" t="s">
        <v>79</v>
      </c>
      <c r="AY175" s="13" t="s">
        <v>162</v>
      </c>
      <c r="BE175" s="144">
        <f t="shared" si="21"/>
        <v>0</v>
      </c>
      <c r="BF175" s="144">
        <f t="shared" si="22"/>
        <v>0</v>
      </c>
      <c r="BG175" s="144">
        <f t="shared" si="23"/>
        <v>0</v>
      </c>
      <c r="BH175" s="144">
        <f t="shared" si="24"/>
        <v>0</v>
      </c>
      <c r="BI175" s="144">
        <f t="shared" si="25"/>
        <v>0</v>
      </c>
      <c r="BJ175" s="13" t="s">
        <v>84</v>
      </c>
      <c r="BK175" s="144">
        <f t="shared" si="26"/>
        <v>0</v>
      </c>
      <c r="BL175" s="13" t="s">
        <v>169</v>
      </c>
      <c r="BM175" s="143" t="s">
        <v>2565</v>
      </c>
    </row>
    <row r="176" spans="2:65" s="1" customFormat="1" ht="24.2" customHeight="1">
      <c r="B176" s="131"/>
      <c r="C176" s="132" t="s">
        <v>332</v>
      </c>
      <c r="D176" s="132" t="s">
        <v>165</v>
      </c>
      <c r="E176" s="133" t="s">
        <v>1050</v>
      </c>
      <c r="F176" s="134" t="s">
        <v>1051</v>
      </c>
      <c r="G176" s="135" t="s">
        <v>196</v>
      </c>
      <c r="H176" s="136">
        <v>1</v>
      </c>
      <c r="I176" s="137"/>
      <c r="J176" s="137"/>
      <c r="K176" s="138"/>
      <c r="L176" s="25"/>
      <c r="M176" s="139" t="s">
        <v>1</v>
      </c>
      <c r="N176" s="140" t="s">
        <v>38</v>
      </c>
      <c r="O176" s="141">
        <v>0</v>
      </c>
      <c r="P176" s="141">
        <f t="shared" si="18"/>
        <v>0</v>
      </c>
      <c r="Q176" s="141">
        <v>0</v>
      </c>
      <c r="R176" s="141">
        <f t="shared" si="19"/>
        <v>0</v>
      </c>
      <c r="S176" s="141">
        <v>0</v>
      </c>
      <c r="T176" s="142">
        <f t="shared" si="20"/>
        <v>0</v>
      </c>
      <c r="AR176" s="143" t="s">
        <v>169</v>
      </c>
      <c r="AT176" s="143" t="s">
        <v>165</v>
      </c>
      <c r="AU176" s="143" t="s">
        <v>79</v>
      </c>
      <c r="AY176" s="13" t="s">
        <v>162</v>
      </c>
      <c r="BE176" s="144">
        <f t="shared" si="21"/>
        <v>0</v>
      </c>
      <c r="BF176" s="144">
        <f t="shared" si="22"/>
        <v>0</v>
      </c>
      <c r="BG176" s="144">
        <f t="shared" si="23"/>
        <v>0</v>
      </c>
      <c r="BH176" s="144">
        <f t="shared" si="24"/>
        <v>0</v>
      </c>
      <c r="BI176" s="144">
        <f t="shared" si="25"/>
        <v>0</v>
      </c>
      <c r="BJ176" s="13" t="s">
        <v>84</v>
      </c>
      <c r="BK176" s="144">
        <f t="shared" si="26"/>
        <v>0</v>
      </c>
      <c r="BL176" s="13" t="s">
        <v>169</v>
      </c>
      <c r="BM176" s="143" t="s">
        <v>2566</v>
      </c>
    </row>
    <row r="177" spans="2:65" s="1" customFormat="1" ht="32.25" customHeight="1">
      <c r="B177" s="131"/>
      <c r="C177" s="149" t="s">
        <v>336</v>
      </c>
      <c r="D177" s="149" t="s">
        <v>492</v>
      </c>
      <c r="E177" s="150" t="s">
        <v>1085</v>
      </c>
      <c r="F177" s="151" t="s">
        <v>2712</v>
      </c>
      <c r="G177" s="152" t="s">
        <v>196</v>
      </c>
      <c r="H177" s="153">
        <v>2</v>
      </c>
      <c r="I177" s="154"/>
      <c r="J177" s="154"/>
      <c r="K177" s="155"/>
      <c r="L177" s="156"/>
      <c r="M177" s="157" t="s">
        <v>1</v>
      </c>
      <c r="N177" s="158" t="s">
        <v>38</v>
      </c>
      <c r="O177" s="141">
        <v>0</v>
      </c>
      <c r="P177" s="141">
        <f t="shared" si="18"/>
        <v>0</v>
      </c>
      <c r="Q177" s="141">
        <v>0</v>
      </c>
      <c r="R177" s="141">
        <f t="shared" si="19"/>
        <v>0</v>
      </c>
      <c r="S177" s="141">
        <v>0</v>
      </c>
      <c r="T177" s="142">
        <f t="shared" si="20"/>
        <v>0</v>
      </c>
      <c r="AR177" s="143" t="s">
        <v>193</v>
      </c>
      <c r="AT177" s="143" t="s">
        <v>492</v>
      </c>
      <c r="AU177" s="143" t="s">
        <v>79</v>
      </c>
      <c r="AY177" s="13" t="s">
        <v>162</v>
      </c>
      <c r="BE177" s="144">
        <f t="shared" si="21"/>
        <v>0</v>
      </c>
      <c r="BF177" s="144">
        <f t="shared" si="22"/>
        <v>0</v>
      </c>
      <c r="BG177" s="144">
        <f t="shared" si="23"/>
        <v>0</v>
      </c>
      <c r="BH177" s="144">
        <f t="shared" si="24"/>
        <v>0</v>
      </c>
      <c r="BI177" s="144">
        <f t="shared" si="25"/>
        <v>0</v>
      </c>
      <c r="BJ177" s="13" t="s">
        <v>84</v>
      </c>
      <c r="BK177" s="144">
        <f t="shared" si="26"/>
        <v>0</v>
      </c>
      <c r="BL177" s="13" t="s">
        <v>169</v>
      </c>
      <c r="BM177" s="143" t="s">
        <v>2567</v>
      </c>
    </row>
    <row r="178" spans="2:65" s="1" customFormat="1" ht="30" customHeight="1">
      <c r="B178" s="131"/>
      <c r="C178" s="132" t="s">
        <v>342</v>
      </c>
      <c r="D178" s="132" t="s">
        <v>165</v>
      </c>
      <c r="E178" s="133" t="s">
        <v>2177</v>
      </c>
      <c r="F178" s="134" t="s">
        <v>2178</v>
      </c>
      <c r="G178" s="135" t="s">
        <v>196</v>
      </c>
      <c r="H178" s="136">
        <v>2</v>
      </c>
      <c r="I178" s="137"/>
      <c r="J178" s="137"/>
      <c r="K178" s="138"/>
      <c r="L178" s="25"/>
      <c r="M178" s="139" t="s">
        <v>1</v>
      </c>
      <c r="N178" s="140" t="s">
        <v>38</v>
      </c>
      <c r="O178" s="141">
        <v>0</v>
      </c>
      <c r="P178" s="141">
        <f t="shared" si="18"/>
        <v>0</v>
      </c>
      <c r="Q178" s="141">
        <v>0</v>
      </c>
      <c r="R178" s="141">
        <f t="shared" si="19"/>
        <v>0</v>
      </c>
      <c r="S178" s="141">
        <v>0</v>
      </c>
      <c r="T178" s="142">
        <f t="shared" si="20"/>
        <v>0</v>
      </c>
      <c r="AR178" s="143" t="s">
        <v>169</v>
      </c>
      <c r="AT178" s="143" t="s">
        <v>165</v>
      </c>
      <c r="AU178" s="143" t="s">
        <v>79</v>
      </c>
      <c r="AY178" s="13" t="s">
        <v>162</v>
      </c>
      <c r="BE178" s="144">
        <f t="shared" si="21"/>
        <v>0</v>
      </c>
      <c r="BF178" s="144">
        <f t="shared" si="22"/>
        <v>0</v>
      </c>
      <c r="BG178" s="144">
        <f t="shared" si="23"/>
        <v>0</v>
      </c>
      <c r="BH178" s="144">
        <f t="shared" si="24"/>
        <v>0</v>
      </c>
      <c r="BI178" s="144">
        <f t="shared" si="25"/>
        <v>0</v>
      </c>
      <c r="BJ178" s="13" t="s">
        <v>84</v>
      </c>
      <c r="BK178" s="144">
        <f t="shared" si="26"/>
        <v>0</v>
      </c>
      <c r="BL178" s="13" t="s">
        <v>169</v>
      </c>
      <c r="BM178" s="143" t="s">
        <v>2568</v>
      </c>
    </row>
    <row r="179" spans="2:65" s="1" customFormat="1" ht="27.75" customHeight="1">
      <c r="B179" s="131"/>
      <c r="C179" s="149" t="s">
        <v>348</v>
      </c>
      <c r="D179" s="149" t="s">
        <v>492</v>
      </c>
      <c r="E179" s="150" t="s">
        <v>1088</v>
      </c>
      <c r="F179" s="151" t="s">
        <v>2713</v>
      </c>
      <c r="G179" s="152" t="s">
        <v>196</v>
      </c>
      <c r="H179" s="153">
        <v>1</v>
      </c>
      <c r="I179" s="154"/>
      <c r="J179" s="154"/>
      <c r="K179" s="155"/>
      <c r="L179" s="156"/>
      <c r="M179" s="157" t="s">
        <v>1</v>
      </c>
      <c r="N179" s="158" t="s">
        <v>38</v>
      </c>
      <c r="O179" s="141">
        <v>0</v>
      </c>
      <c r="P179" s="141">
        <f t="shared" si="18"/>
        <v>0</v>
      </c>
      <c r="Q179" s="141">
        <v>0</v>
      </c>
      <c r="R179" s="141">
        <f t="shared" si="19"/>
        <v>0</v>
      </c>
      <c r="S179" s="141">
        <v>0</v>
      </c>
      <c r="T179" s="142">
        <f t="shared" si="20"/>
        <v>0</v>
      </c>
      <c r="AR179" s="143" t="s">
        <v>193</v>
      </c>
      <c r="AT179" s="143" t="s">
        <v>492</v>
      </c>
      <c r="AU179" s="143" t="s">
        <v>79</v>
      </c>
      <c r="AY179" s="13" t="s">
        <v>162</v>
      </c>
      <c r="BE179" s="144">
        <f t="shared" si="21"/>
        <v>0</v>
      </c>
      <c r="BF179" s="144">
        <f t="shared" si="22"/>
        <v>0</v>
      </c>
      <c r="BG179" s="144">
        <f t="shared" si="23"/>
        <v>0</v>
      </c>
      <c r="BH179" s="144">
        <f t="shared" si="24"/>
        <v>0</v>
      </c>
      <c r="BI179" s="144">
        <f t="shared" si="25"/>
        <v>0</v>
      </c>
      <c r="BJ179" s="13" t="s">
        <v>84</v>
      </c>
      <c r="BK179" s="144">
        <f t="shared" si="26"/>
        <v>0</v>
      </c>
      <c r="BL179" s="13" t="s">
        <v>169</v>
      </c>
      <c r="BM179" s="143" t="s">
        <v>2569</v>
      </c>
    </row>
    <row r="180" spans="2:65" s="1" customFormat="1" ht="16.5" customHeight="1">
      <c r="B180" s="131"/>
      <c r="C180" s="132" t="s">
        <v>354</v>
      </c>
      <c r="D180" s="132" t="s">
        <v>165</v>
      </c>
      <c r="E180" s="133" t="s">
        <v>2181</v>
      </c>
      <c r="F180" s="134" t="s">
        <v>2182</v>
      </c>
      <c r="G180" s="135" t="s">
        <v>196</v>
      </c>
      <c r="H180" s="136">
        <v>1</v>
      </c>
      <c r="I180" s="137"/>
      <c r="J180" s="137"/>
      <c r="K180" s="138"/>
      <c r="L180" s="25"/>
      <c r="M180" s="139" t="s">
        <v>1</v>
      </c>
      <c r="N180" s="140" t="s">
        <v>38</v>
      </c>
      <c r="O180" s="141">
        <v>0</v>
      </c>
      <c r="P180" s="141">
        <f t="shared" si="18"/>
        <v>0</v>
      </c>
      <c r="Q180" s="141">
        <v>0</v>
      </c>
      <c r="R180" s="141">
        <f t="shared" si="19"/>
        <v>0</v>
      </c>
      <c r="S180" s="141">
        <v>0</v>
      </c>
      <c r="T180" s="142">
        <f t="shared" si="20"/>
        <v>0</v>
      </c>
      <c r="AR180" s="143" t="s">
        <v>169</v>
      </c>
      <c r="AT180" s="143" t="s">
        <v>165</v>
      </c>
      <c r="AU180" s="143" t="s">
        <v>79</v>
      </c>
      <c r="AY180" s="13" t="s">
        <v>162</v>
      </c>
      <c r="BE180" s="144">
        <f t="shared" si="21"/>
        <v>0</v>
      </c>
      <c r="BF180" s="144">
        <f t="shared" si="22"/>
        <v>0</v>
      </c>
      <c r="BG180" s="144">
        <f t="shared" si="23"/>
        <v>0</v>
      </c>
      <c r="BH180" s="144">
        <f t="shared" si="24"/>
        <v>0</v>
      </c>
      <c r="BI180" s="144">
        <f t="shared" si="25"/>
        <v>0</v>
      </c>
      <c r="BJ180" s="13" t="s">
        <v>84</v>
      </c>
      <c r="BK180" s="144">
        <f t="shared" si="26"/>
        <v>0</v>
      </c>
      <c r="BL180" s="13" t="s">
        <v>169</v>
      </c>
      <c r="BM180" s="143" t="s">
        <v>2570</v>
      </c>
    </row>
    <row r="181" spans="2:65" s="1" customFormat="1" ht="24.2" customHeight="1">
      <c r="B181" s="131"/>
      <c r="C181" s="132" t="s">
        <v>358</v>
      </c>
      <c r="D181" s="132" t="s">
        <v>165</v>
      </c>
      <c r="E181" s="133" t="s">
        <v>2184</v>
      </c>
      <c r="F181" s="134" t="s">
        <v>2185</v>
      </c>
      <c r="G181" s="135" t="s">
        <v>212</v>
      </c>
      <c r="H181" s="136">
        <v>16</v>
      </c>
      <c r="I181" s="137"/>
      <c r="J181" s="137"/>
      <c r="K181" s="138"/>
      <c r="L181" s="25"/>
      <c r="M181" s="139" t="s">
        <v>1</v>
      </c>
      <c r="N181" s="140" t="s">
        <v>38</v>
      </c>
      <c r="O181" s="141">
        <v>0</v>
      </c>
      <c r="P181" s="141">
        <f t="shared" si="18"/>
        <v>0</v>
      </c>
      <c r="Q181" s="141">
        <v>0</v>
      </c>
      <c r="R181" s="141">
        <f t="shared" si="19"/>
        <v>0</v>
      </c>
      <c r="S181" s="141">
        <v>0</v>
      </c>
      <c r="T181" s="142">
        <f t="shared" si="20"/>
        <v>0</v>
      </c>
      <c r="AR181" s="143" t="s">
        <v>169</v>
      </c>
      <c r="AT181" s="143" t="s">
        <v>165</v>
      </c>
      <c r="AU181" s="143" t="s">
        <v>79</v>
      </c>
      <c r="AY181" s="13" t="s">
        <v>162</v>
      </c>
      <c r="BE181" s="144">
        <f t="shared" si="21"/>
        <v>0</v>
      </c>
      <c r="BF181" s="144">
        <f t="shared" si="22"/>
        <v>0</v>
      </c>
      <c r="BG181" s="144">
        <f t="shared" si="23"/>
        <v>0</v>
      </c>
      <c r="BH181" s="144">
        <f t="shared" si="24"/>
        <v>0</v>
      </c>
      <c r="BI181" s="144">
        <f t="shared" si="25"/>
        <v>0</v>
      </c>
      <c r="BJ181" s="13" t="s">
        <v>84</v>
      </c>
      <c r="BK181" s="144">
        <f t="shared" si="26"/>
        <v>0</v>
      </c>
      <c r="BL181" s="13" t="s">
        <v>169</v>
      </c>
      <c r="BM181" s="143" t="s">
        <v>2571</v>
      </c>
    </row>
    <row r="182" spans="2:65" s="1" customFormat="1" ht="24.2" customHeight="1">
      <c r="B182" s="131"/>
      <c r="C182" s="132" t="s">
        <v>364</v>
      </c>
      <c r="D182" s="132" t="s">
        <v>165</v>
      </c>
      <c r="E182" s="133" t="s">
        <v>2187</v>
      </c>
      <c r="F182" s="134" t="s">
        <v>2188</v>
      </c>
      <c r="G182" s="135" t="s">
        <v>212</v>
      </c>
      <c r="H182" s="136">
        <v>9</v>
      </c>
      <c r="I182" s="137"/>
      <c r="J182" s="137"/>
      <c r="K182" s="138"/>
      <c r="L182" s="25"/>
      <c r="M182" s="139" t="s">
        <v>1</v>
      </c>
      <c r="N182" s="140" t="s">
        <v>38</v>
      </c>
      <c r="O182" s="141">
        <v>0</v>
      </c>
      <c r="P182" s="141">
        <f t="shared" si="18"/>
        <v>0</v>
      </c>
      <c r="Q182" s="141">
        <v>0</v>
      </c>
      <c r="R182" s="141">
        <f t="shared" si="19"/>
        <v>0</v>
      </c>
      <c r="S182" s="141">
        <v>0</v>
      </c>
      <c r="T182" s="142">
        <f t="shared" si="20"/>
        <v>0</v>
      </c>
      <c r="AR182" s="143" t="s">
        <v>169</v>
      </c>
      <c r="AT182" s="143" t="s">
        <v>165</v>
      </c>
      <c r="AU182" s="143" t="s">
        <v>79</v>
      </c>
      <c r="AY182" s="13" t="s">
        <v>162</v>
      </c>
      <c r="BE182" s="144">
        <f t="shared" si="21"/>
        <v>0</v>
      </c>
      <c r="BF182" s="144">
        <f t="shared" si="22"/>
        <v>0</v>
      </c>
      <c r="BG182" s="144">
        <f t="shared" si="23"/>
        <v>0</v>
      </c>
      <c r="BH182" s="144">
        <f t="shared" si="24"/>
        <v>0</v>
      </c>
      <c r="BI182" s="144">
        <f t="shared" si="25"/>
        <v>0</v>
      </c>
      <c r="BJ182" s="13" t="s">
        <v>84</v>
      </c>
      <c r="BK182" s="144">
        <f t="shared" si="26"/>
        <v>0</v>
      </c>
      <c r="BL182" s="13" t="s">
        <v>169</v>
      </c>
      <c r="BM182" s="143" t="s">
        <v>2572</v>
      </c>
    </row>
    <row r="183" spans="2:65" s="1" customFormat="1" ht="24.2" customHeight="1">
      <c r="B183" s="131"/>
      <c r="C183" s="132" t="s">
        <v>368</v>
      </c>
      <c r="D183" s="132" t="s">
        <v>165</v>
      </c>
      <c r="E183" s="133" t="s">
        <v>1063</v>
      </c>
      <c r="F183" s="134" t="s">
        <v>2190</v>
      </c>
      <c r="G183" s="135" t="s">
        <v>212</v>
      </c>
      <c r="H183" s="136">
        <v>9</v>
      </c>
      <c r="I183" s="137"/>
      <c r="J183" s="137"/>
      <c r="K183" s="138"/>
      <c r="L183" s="25"/>
      <c r="M183" s="139" t="s">
        <v>1</v>
      </c>
      <c r="N183" s="140" t="s">
        <v>38</v>
      </c>
      <c r="O183" s="141">
        <v>0</v>
      </c>
      <c r="P183" s="141">
        <f t="shared" si="18"/>
        <v>0</v>
      </c>
      <c r="Q183" s="141">
        <v>0</v>
      </c>
      <c r="R183" s="141">
        <f t="shared" si="19"/>
        <v>0</v>
      </c>
      <c r="S183" s="141">
        <v>0</v>
      </c>
      <c r="T183" s="142">
        <f t="shared" si="20"/>
        <v>0</v>
      </c>
      <c r="AR183" s="143" t="s">
        <v>169</v>
      </c>
      <c r="AT183" s="143" t="s">
        <v>165</v>
      </c>
      <c r="AU183" s="143" t="s">
        <v>79</v>
      </c>
      <c r="AY183" s="13" t="s">
        <v>162</v>
      </c>
      <c r="BE183" s="144">
        <f t="shared" si="21"/>
        <v>0</v>
      </c>
      <c r="BF183" s="144">
        <f t="shared" si="22"/>
        <v>0</v>
      </c>
      <c r="BG183" s="144">
        <f t="shared" si="23"/>
        <v>0</v>
      </c>
      <c r="BH183" s="144">
        <f t="shared" si="24"/>
        <v>0</v>
      </c>
      <c r="BI183" s="144">
        <f t="shared" si="25"/>
        <v>0</v>
      </c>
      <c r="BJ183" s="13" t="s">
        <v>84</v>
      </c>
      <c r="BK183" s="144">
        <f t="shared" si="26"/>
        <v>0</v>
      </c>
      <c r="BL183" s="13" t="s">
        <v>169</v>
      </c>
      <c r="BM183" s="143" t="s">
        <v>2573</v>
      </c>
    </row>
    <row r="184" spans="2:65" s="1" customFormat="1" ht="24.2" customHeight="1">
      <c r="B184" s="131"/>
      <c r="C184" s="132" t="s">
        <v>374</v>
      </c>
      <c r="D184" s="132" t="s">
        <v>165</v>
      </c>
      <c r="E184" s="133" t="s">
        <v>1066</v>
      </c>
      <c r="F184" s="134" t="s">
        <v>1067</v>
      </c>
      <c r="G184" s="135" t="s">
        <v>595</v>
      </c>
      <c r="H184" s="136">
        <v>14.087999999999999</v>
      </c>
      <c r="I184" s="137"/>
      <c r="J184" s="137"/>
      <c r="K184" s="138"/>
      <c r="L184" s="25"/>
      <c r="M184" s="139" t="s">
        <v>1</v>
      </c>
      <c r="N184" s="140" t="s">
        <v>38</v>
      </c>
      <c r="O184" s="141">
        <v>0</v>
      </c>
      <c r="P184" s="141">
        <f t="shared" si="18"/>
        <v>0</v>
      </c>
      <c r="Q184" s="141">
        <v>0</v>
      </c>
      <c r="R184" s="141">
        <f t="shared" si="19"/>
        <v>0</v>
      </c>
      <c r="S184" s="141">
        <v>0</v>
      </c>
      <c r="T184" s="142">
        <f t="shared" si="20"/>
        <v>0</v>
      </c>
      <c r="AR184" s="143" t="s">
        <v>169</v>
      </c>
      <c r="AT184" s="143" t="s">
        <v>165</v>
      </c>
      <c r="AU184" s="143" t="s">
        <v>79</v>
      </c>
      <c r="AY184" s="13" t="s">
        <v>162</v>
      </c>
      <c r="BE184" s="144">
        <f t="shared" si="21"/>
        <v>0</v>
      </c>
      <c r="BF184" s="144">
        <f t="shared" si="22"/>
        <v>0</v>
      </c>
      <c r="BG184" s="144">
        <f t="shared" si="23"/>
        <v>0</v>
      </c>
      <c r="BH184" s="144">
        <f t="shared" si="24"/>
        <v>0</v>
      </c>
      <c r="BI184" s="144">
        <f t="shared" si="25"/>
        <v>0</v>
      </c>
      <c r="BJ184" s="13" t="s">
        <v>84</v>
      </c>
      <c r="BK184" s="144">
        <f t="shared" si="26"/>
        <v>0</v>
      </c>
      <c r="BL184" s="13" t="s">
        <v>169</v>
      </c>
      <c r="BM184" s="143" t="s">
        <v>2574</v>
      </c>
    </row>
    <row r="185" spans="2:65" s="1" customFormat="1" ht="24.2" customHeight="1">
      <c r="B185" s="131"/>
      <c r="C185" s="132" t="s">
        <v>545</v>
      </c>
      <c r="D185" s="132" t="s">
        <v>165</v>
      </c>
      <c r="E185" s="133" t="s">
        <v>1069</v>
      </c>
      <c r="F185" s="134" t="s">
        <v>1070</v>
      </c>
      <c r="G185" s="135" t="s">
        <v>595</v>
      </c>
      <c r="H185" s="136">
        <v>14.087999999999999</v>
      </c>
      <c r="I185" s="137"/>
      <c r="J185" s="137"/>
      <c r="K185" s="138"/>
      <c r="L185" s="25"/>
      <c r="M185" s="139" t="s">
        <v>1</v>
      </c>
      <c r="N185" s="140" t="s">
        <v>38</v>
      </c>
      <c r="O185" s="141">
        <v>0</v>
      </c>
      <c r="P185" s="141">
        <f t="shared" si="18"/>
        <v>0</v>
      </c>
      <c r="Q185" s="141">
        <v>0</v>
      </c>
      <c r="R185" s="141">
        <f t="shared" si="19"/>
        <v>0</v>
      </c>
      <c r="S185" s="141">
        <v>0</v>
      </c>
      <c r="T185" s="142">
        <f t="shared" si="20"/>
        <v>0</v>
      </c>
      <c r="AR185" s="143" t="s">
        <v>169</v>
      </c>
      <c r="AT185" s="143" t="s">
        <v>165</v>
      </c>
      <c r="AU185" s="143" t="s">
        <v>79</v>
      </c>
      <c r="AY185" s="13" t="s">
        <v>162</v>
      </c>
      <c r="BE185" s="144">
        <f t="shared" si="21"/>
        <v>0</v>
      </c>
      <c r="BF185" s="144">
        <f t="shared" si="22"/>
        <v>0</v>
      </c>
      <c r="BG185" s="144">
        <f t="shared" si="23"/>
        <v>0</v>
      </c>
      <c r="BH185" s="144">
        <f t="shared" si="24"/>
        <v>0</v>
      </c>
      <c r="BI185" s="144">
        <f t="shared" si="25"/>
        <v>0</v>
      </c>
      <c r="BJ185" s="13" t="s">
        <v>84</v>
      </c>
      <c r="BK185" s="144">
        <f t="shared" si="26"/>
        <v>0</v>
      </c>
      <c r="BL185" s="13" t="s">
        <v>169</v>
      </c>
      <c r="BM185" s="143" t="s">
        <v>2575</v>
      </c>
    </row>
    <row r="186" spans="2:65" s="11" customFormat="1" ht="25.9" customHeight="1">
      <c r="B186" s="120"/>
      <c r="D186" s="121" t="s">
        <v>71</v>
      </c>
      <c r="E186" s="122" t="s">
        <v>1288</v>
      </c>
      <c r="F186" s="122" t="s">
        <v>2195</v>
      </c>
      <c r="J186" s="123"/>
      <c r="L186" s="120"/>
      <c r="M186" s="124"/>
      <c r="P186" s="125">
        <f>SUM(P187:P204)</f>
        <v>0</v>
      </c>
      <c r="R186" s="125">
        <f>SUM(R187:R204)</f>
        <v>0</v>
      </c>
      <c r="T186" s="126">
        <f>SUM(T187:T204)</f>
        <v>0</v>
      </c>
      <c r="AR186" s="121" t="s">
        <v>79</v>
      </c>
      <c r="AT186" s="127" t="s">
        <v>71</v>
      </c>
      <c r="AU186" s="127" t="s">
        <v>72</v>
      </c>
      <c r="AY186" s="121" t="s">
        <v>162</v>
      </c>
      <c r="BK186" s="128">
        <f>SUM(BK187:BK204)</f>
        <v>0</v>
      </c>
    </row>
    <row r="187" spans="2:65" s="1" customFormat="1" ht="30" customHeight="1">
      <c r="B187" s="131"/>
      <c r="C187" s="149" t="s">
        <v>549</v>
      </c>
      <c r="D187" s="149" t="s">
        <v>492</v>
      </c>
      <c r="E187" s="150" t="s">
        <v>1165</v>
      </c>
      <c r="F187" s="151" t="s">
        <v>2693</v>
      </c>
      <c r="G187" s="152" t="s">
        <v>212</v>
      </c>
      <c r="H187" s="153">
        <v>2</v>
      </c>
      <c r="I187" s="154"/>
      <c r="J187" s="154"/>
      <c r="K187" s="155"/>
      <c r="L187" s="156"/>
      <c r="M187" s="157" t="s">
        <v>1</v>
      </c>
      <c r="N187" s="158" t="s">
        <v>38</v>
      </c>
      <c r="O187" s="141">
        <v>0</v>
      </c>
      <c r="P187" s="141">
        <f t="shared" ref="P187:P204" si="27">O187*H187</f>
        <v>0</v>
      </c>
      <c r="Q187" s="141">
        <v>0</v>
      </c>
      <c r="R187" s="141">
        <f t="shared" ref="R187:R204" si="28">Q187*H187</f>
        <v>0</v>
      </c>
      <c r="S187" s="141">
        <v>0</v>
      </c>
      <c r="T187" s="142">
        <f t="shared" ref="T187:T204" si="29">S187*H187</f>
        <v>0</v>
      </c>
      <c r="AR187" s="143" t="s">
        <v>193</v>
      </c>
      <c r="AT187" s="143" t="s">
        <v>492</v>
      </c>
      <c r="AU187" s="143" t="s">
        <v>79</v>
      </c>
      <c r="AY187" s="13" t="s">
        <v>162</v>
      </c>
      <c r="BE187" s="144">
        <f t="shared" ref="BE187:BE204" si="30">IF(N187="základná",J187,0)</f>
        <v>0</v>
      </c>
      <c r="BF187" s="144">
        <f t="shared" ref="BF187:BF204" si="31">IF(N187="znížená",J187,0)</f>
        <v>0</v>
      </c>
      <c r="BG187" s="144">
        <f t="shared" ref="BG187:BG204" si="32">IF(N187="zákl. prenesená",J187,0)</f>
        <v>0</v>
      </c>
      <c r="BH187" s="144">
        <f t="shared" ref="BH187:BH204" si="33">IF(N187="zníž. prenesená",J187,0)</f>
        <v>0</v>
      </c>
      <c r="BI187" s="144">
        <f t="shared" ref="BI187:BI204" si="34">IF(N187="nulová",J187,0)</f>
        <v>0</v>
      </c>
      <c r="BJ187" s="13" t="s">
        <v>84</v>
      </c>
      <c r="BK187" s="144">
        <f t="shared" ref="BK187:BK204" si="35">ROUND(I187*H187,2)</f>
        <v>0</v>
      </c>
      <c r="BL187" s="13" t="s">
        <v>169</v>
      </c>
      <c r="BM187" s="143" t="s">
        <v>2576</v>
      </c>
    </row>
    <row r="188" spans="2:65" s="1" customFormat="1" ht="29.25" customHeight="1">
      <c r="B188" s="131"/>
      <c r="C188" s="149" t="s">
        <v>553</v>
      </c>
      <c r="D188" s="149" t="s">
        <v>492</v>
      </c>
      <c r="E188" s="150" t="s">
        <v>1148</v>
      </c>
      <c r="F188" s="151" t="s">
        <v>2694</v>
      </c>
      <c r="G188" s="152" t="s">
        <v>212</v>
      </c>
      <c r="H188" s="153">
        <v>1</v>
      </c>
      <c r="I188" s="154"/>
      <c r="J188" s="154"/>
      <c r="K188" s="155"/>
      <c r="L188" s="156"/>
      <c r="M188" s="157" t="s">
        <v>1</v>
      </c>
      <c r="N188" s="158" t="s">
        <v>38</v>
      </c>
      <c r="O188" s="141">
        <v>0</v>
      </c>
      <c r="P188" s="141">
        <f t="shared" si="27"/>
        <v>0</v>
      </c>
      <c r="Q188" s="141">
        <v>0</v>
      </c>
      <c r="R188" s="141">
        <f t="shared" si="28"/>
        <v>0</v>
      </c>
      <c r="S188" s="141">
        <v>0</v>
      </c>
      <c r="T188" s="142">
        <f t="shared" si="29"/>
        <v>0</v>
      </c>
      <c r="AR188" s="143" t="s">
        <v>193</v>
      </c>
      <c r="AT188" s="143" t="s">
        <v>492</v>
      </c>
      <c r="AU188" s="143" t="s">
        <v>79</v>
      </c>
      <c r="AY188" s="13" t="s">
        <v>162</v>
      </c>
      <c r="BE188" s="144">
        <f t="shared" si="30"/>
        <v>0</v>
      </c>
      <c r="BF188" s="144">
        <f t="shared" si="31"/>
        <v>0</v>
      </c>
      <c r="BG188" s="144">
        <f t="shared" si="32"/>
        <v>0</v>
      </c>
      <c r="BH188" s="144">
        <f t="shared" si="33"/>
        <v>0</v>
      </c>
      <c r="BI188" s="144">
        <f t="shared" si="34"/>
        <v>0</v>
      </c>
      <c r="BJ188" s="13" t="s">
        <v>84</v>
      </c>
      <c r="BK188" s="144">
        <f t="shared" si="35"/>
        <v>0</v>
      </c>
      <c r="BL188" s="13" t="s">
        <v>169</v>
      </c>
      <c r="BM188" s="143" t="s">
        <v>2577</v>
      </c>
    </row>
    <row r="189" spans="2:65" s="1" customFormat="1" ht="21.75" customHeight="1">
      <c r="B189" s="131"/>
      <c r="C189" s="149" t="s">
        <v>557</v>
      </c>
      <c r="D189" s="149" t="s">
        <v>492</v>
      </c>
      <c r="E189" s="150" t="s">
        <v>1150</v>
      </c>
      <c r="F189" s="151" t="s">
        <v>2198</v>
      </c>
      <c r="G189" s="152" t="s">
        <v>212</v>
      </c>
      <c r="H189" s="153">
        <v>4</v>
      </c>
      <c r="I189" s="154"/>
      <c r="J189" s="154"/>
      <c r="K189" s="155"/>
      <c r="L189" s="156"/>
      <c r="M189" s="157" t="s">
        <v>1</v>
      </c>
      <c r="N189" s="158" t="s">
        <v>38</v>
      </c>
      <c r="O189" s="141">
        <v>0</v>
      </c>
      <c r="P189" s="141">
        <f t="shared" si="27"/>
        <v>0</v>
      </c>
      <c r="Q189" s="141">
        <v>0</v>
      </c>
      <c r="R189" s="141">
        <f t="shared" si="28"/>
        <v>0</v>
      </c>
      <c r="S189" s="141">
        <v>0</v>
      </c>
      <c r="T189" s="142">
        <f t="shared" si="29"/>
        <v>0</v>
      </c>
      <c r="AR189" s="143" t="s">
        <v>193</v>
      </c>
      <c r="AT189" s="143" t="s">
        <v>492</v>
      </c>
      <c r="AU189" s="143" t="s">
        <v>79</v>
      </c>
      <c r="AY189" s="13" t="s">
        <v>162</v>
      </c>
      <c r="BE189" s="144">
        <f t="shared" si="30"/>
        <v>0</v>
      </c>
      <c r="BF189" s="144">
        <f t="shared" si="31"/>
        <v>0</v>
      </c>
      <c r="BG189" s="144">
        <f t="shared" si="32"/>
        <v>0</v>
      </c>
      <c r="BH189" s="144">
        <f t="shared" si="33"/>
        <v>0</v>
      </c>
      <c r="BI189" s="144">
        <f t="shared" si="34"/>
        <v>0</v>
      </c>
      <c r="BJ189" s="13" t="s">
        <v>84</v>
      </c>
      <c r="BK189" s="144">
        <f t="shared" si="35"/>
        <v>0</v>
      </c>
      <c r="BL189" s="13" t="s">
        <v>169</v>
      </c>
      <c r="BM189" s="143" t="s">
        <v>2578</v>
      </c>
    </row>
    <row r="190" spans="2:65" s="1" customFormat="1" ht="16.5" customHeight="1">
      <c r="B190" s="131"/>
      <c r="C190" s="149" t="s">
        <v>561</v>
      </c>
      <c r="D190" s="149" t="s">
        <v>492</v>
      </c>
      <c r="E190" s="150" t="s">
        <v>1152</v>
      </c>
      <c r="F190" s="151" t="s">
        <v>2200</v>
      </c>
      <c r="G190" s="152" t="s">
        <v>212</v>
      </c>
      <c r="H190" s="153">
        <v>4</v>
      </c>
      <c r="I190" s="154"/>
      <c r="J190" s="154"/>
      <c r="K190" s="155"/>
      <c r="L190" s="156"/>
      <c r="M190" s="157" t="s">
        <v>1</v>
      </c>
      <c r="N190" s="158" t="s">
        <v>38</v>
      </c>
      <c r="O190" s="141">
        <v>0</v>
      </c>
      <c r="P190" s="141">
        <f t="shared" si="27"/>
        <v>0</v>
      </c>
      <c r="Q190" s="141">
        <v>0</v>
      </c>
      <c r="R190" s="141">
        <f t="shared" si="28"/>
        <v>0</v>
      </c>
      <c r="S190" s="141">
        <v>0</v>
      </c>
      <c r="T190" s="142">
        <f t="shared" si="29"/>
        <v>0</v>
      </c>
      <c r="AR190" s="143" t="s">
        <v>193</v>
      </c>
      <c r="AT190" s="143" t="s">
        <v>492</v>
      </c>
      <c r="AU190" s="143" t="s">
        <v>79</v>
      </c>
      <c r="AY190" s="13" t="s">
        <v>162</v>
      </c>
      <c r="BE190" s="144">
        <f t="shared" si="30"/>
        <v>0</v>
      </c>
      <c r="BF190" s="144">
        <f t="shared" si="31"/>
        <v>0</v>
      </c>
      <c r="BG190" s="144">
        <f t="shared" si="32"/>
        <v>0</v>
      </c>
      <c r="BH190" s="144">
        <f t="shared" si="33"/>
        <v>0</v>
      </c>
      <c r="BI190" s="144">
        <f t="shared" si="34"/>
        <v>0</v>
      </c>
      <c r="BJ190" s="13" t="s">
        <v>84</v>
      </c>
      <c r="BK190" s="144">
        <f t="shared" si="35"/>
        <v>0</v>
      </c>
      <c r="BL190" s="13" t="s">
        <v>169</v>
      </c>
      <c r="BM190" s="143" t="s">
        <v>2579</v>
      </c>
    </row>
    <row r="191" spans="2:65" s="1" customFormat="1" ht="24.2" customHeight="1">
      <c r="B191" s="131"/>
      <c r="C191" s="149" t="s">
        <v>564</v>
      </c>
      <c r="D191" s="149" t="s">
        <v>492</v>
      </c>
      <c r="E191" s="150" t="s">
        <v>1160</v>
      </c>
      <c r="F191" s="151" t="s">
        <v>2638</v>
      </c>
      <c r="G191" s="152" t="s">
        <v>196</v>
      </c>
      <c r="H191" s="153">
        <v>1</v>
      </c>
      <c r="I191" s="154"/>
      <c r="J191" s="154"/>
      <c r="K191" s="155"/>
      <c r="L191" s="156"/>
      <c r="M191" s="157" t="s">
        <v>1</v>
      </c>
      <c r="N191" s="158" t="s">
        <v>38</v>
      </c>
      <c r="O191" s="141">
        <v>0</v>
      </c>
      <c r="P191" s="141">
        <f t="shared" si="27"/>
        <v>0</v>
      </c>
      <c r="Q191" s="141">
        <v>0</v>
      </c>
      <c r="R191" s="141">
        <f t="shared" si="28"/>
        <v>0</v>
      </c>
      <c r="S191" s="141">
        <v>0</v>
      </c>
      <c r="T191" s="142">
        <f t="shared" si="29"/>
        <v>0</v>
      </c>
      <c r="AR191" s="143" t="s">
        <v>193</v>
      </c>
      <c r="AT191" s="143" t="s">
        <v>492</v>
      </c>
      <c r="AU191" s="143" t="s">
        <v>79</v>
      </c>
      <c r="AY191" s="13" t="s">
        <v>162</v>
      </c>
      <c r="BE191" s="144">
        <f t="shared" si="30"/>
        <v>0</v>
      </c>
      <c r="BF191" s="144">
        <f t="shared" si="31"/>
        <v>0</v>
      </c>
      <c r="BG191" s="144">
        <f t="shared" si="32"/>
        <v>0</v>
      </c>
      <c r="BH191" s="144">
        <f t="shared" si="33"/>
        <v>0</v>
      </c>
      <c r="BI191" s="144">
        <f t="shared" si="34"/>
        <v>0</v>
      </c>
      <c r="BJ191" s="13" t="s">
        <v>84</v>
      </c>
      <c r="BK191" s="144">
        <f t="shared" si="35"/>
        <v>0</v>
      </c>
      <c r="BL191" s="13" t="s">
        <v>169</v>
      </c>
      <c r="BM191" s="143" t="s">
        <v>2580</v>
      </c>
    </row>
    <row r="192" spans="2:65" s="1" customFormat="1" ht="24.2" customHeight="1">
      <c r="B192" s="131"/>
      <c r="C192" s="149" t="s">
        <v>568</v>
      </c>
      <c r="D192" s="149" t="s">
        <v>492</v>
      </c>
      <c r="E192" s="150" t="s">
        <v>1170</v>
      </c>
      <c r="F192" s="151" t="s">
        <v>2639</v>
      </c>
      <c r="G192" s="152" t="s">
        <v>196</v>
      </c>
      <c r="H192" s="153">
        <v>1</v>
      </c>
      <c r="I192" s="154"/>
      <c r="J192" s="154"/>
      <c r="K192" s="155"/>
      <c r="L192" s="156"/>
      <c r="M192" s="157" t="s">
        <v>1</v>
      </c>
      <c r="N192" s="158" t="s">
        <v>38</v>
      </c>
      <c r="O192" s="141">
        <v>0</v>
      </c>
      <c r="P192" s="141">
        <f t="shared" si="27"/>
        <v>0</v>
      </c>
      <c r="Q192" s="141">
        <v>0</v>
      </c>
      <c r="R192" s="141">
        <f t="shared" si="28"/>
        <v>0</v>
      </c>
      <c r="S192" s="141">
        <v>0</v>
      </c>
      <c r="T192" s="142">
        <f t="shared" si="29"/>
        <v>0</v>
      </c>
      <c r="AR192" s="143" t="s">
        <v>193</v>
      </c>
      <c r="AT192" s="143" t="s">
        <v>492</v>
      </c>
      <c r="AU192" s="143" t="s">
        <v>79</v>
      </c>
      <c r="AY192" s="13" t="s">
        <v>162</v>
      </c>
      <c r="BE192" s="144">
        <f t="shared" si="30"/>
        <v>0</v>
      </c>
      <c r="BF192" s="144">
        <f t="shared" si="31"/>
        <v>0</v>
      </c>
      <c r="BG192" s="144">
        <f t="shared" si="32"/>
        <v>0</v>
      </c>
      <c r="BH192" s="144">
        <f t="shared" si="33"/>
        <v>0</v>
      </c>
      <c r="BI192" s="144">
        <f t="shared" si="34"/>
        <v>0</v>
      </c>
      <c r="BJ192" s="13" t="s">
        <v>84</v>
      </c>
      <c r="BK192" s="144">
        <f t="shared" si="35"/>
        <v>0</v>
      </c>
      <c r="BL192" s="13" t="s">
        <v>169</v>
      </c>
      <c r="BM192" s="143" t="s">
        <v>2581</v>
      </c>
    </row>
    <row r="193" spans="2:65" s="1" customFormat="1" ht="16.5" customHeight="1">
      <c r="B193" s="131"/>
      <c r="C193" s="132" t="s">
        <v>574</v>
      </c>
      <c r="D193" s="132" t="s">
        <v>165</v>
      </c>
      <c r="E193" s="133" t="s">
        <v>1094</v>
      </c>
      <c r="F193" s="134" t="s">
        <v>1095</v>
      </c>
      <c r="G193" s="135" t="s">
        <v>196</v>
      </c>
      <c r="H193" s="136">
        <v>1</v>
      </c>
      <c r="I193" s="137"/>
      <c r="J193" s="137"/>
      <c r="K193" s="138"/>
      <c r="L193" s="25"/>
      <c r="M193" s="139" t="s">
        <v>1</v>
      </c>
      <c r="N193" s="140" t="s">
        <v>38</v>
      </c>
      <c r="O193" s="141">
        <v>0</v>
      </c>
      <c r="P193" s="141">
        <f t="shared" si="27"/>
        <v>0</v>
      </c>
      <c r="Q193" s="141">
        <v>0</v>
      </c>
      <c r="R193" s="141">
        <f t="shared" si="28"/>
        <v>0</v>
      </c>
      <c r="S193" s="141">
        <v>0</v>
      </c>
      <c r="T193" s="142">
        <f t="shared" si="29"/>
        <v>0</v>
      </c>
      <c r="AR193" s="143" t="s">
        <v>169</v>
      </c>
      <c r="AT193" s="143" t="s">
        <v>165</v>
      </c>
      <c r="AU193" s="143" t="s">
        <v>79</v>
      </c>
      <c r="AY193" s="13" t="s">
        <v>162</v>
      </c>
      <c r="BE193" s="144">
        <f t="shared" si="30"/>
        <v>0</v>
      </c>
      <c r="BF193" s="144">
        <f t="shared" si="31"/>
        <v>0</v>
      </c>
      <c r="BG193" s="144">
        <f t="shared" si="32"/>
        <v>0</v>
      </c>
      <c r="BH193" s="144">
        <f t="shared" si="33"/>
        <v>0</v>
      </c>
      <c r="BI193" s="144">
        <f t="shared" si="34"/>
        <v>0</v>
      </c>
      <c r="BJ193" s="13" t="s">
        <v>84</v>
      </c>
      <c r="BK193" s="144">
        <f t="shared" si="35"/>
        <v>0</v>
      </c>
      <c r="BL193" s="13" t="s">
        <v>169</v>
      </c>
      <c r="BM193" s="143" t="s">
        <v>2582</v>
      </c>
    </row>
    <row r="194" spans="2:65" s="1" customFormat="1" ht="24.2" customHeight="1">
      <c r="B194" s="131"/>
      <c r="C194" s="132" t="s">
        <v>580</v>
      </c>
      <c r="D194" s="132" t="s">
        <v>165</v>
      </c>
      <c r="E194" s="133" t="s">
        <v>1104</v>
      </c>
      <c r="F194" s="134" t="s">
        <v>1105</v>
      </c>
      <c r="G194" s="135" t="s">
        <v>196</v>
      </c>
      <c r="H194" s="136">
        <v>1</v>
      </c>
      <c r="I194" s="137"/>
      <c r="J194" s="137"/>
      <c r="K194" s="138"/>
      <c r="L194" s="25"/>
      <c r="M194" s="139" t="s">
        <v>1</v>
      </c>
      <c r="N194" s="140" t="s">
        <v>38</v>
      </c>
      <c r="O194" s="141">
        <v>0</v>
      </c>
      <c r="P194" s="141">
        <f t="shared" si="27"/>
        <v>0</v>
      </c>
      <c r="Q194" s="141">
        <v>0</v>
      </c>
      <c r="R194" s="141">
        <f t="shared" si="28"/>
        <v>0</v>
      </c>
      <c r="S194" s="141">
        <v>0</v>
      </c>
      <c r="T194" s="142">
        <f t="shared" si="29"/>
        <v>0</v>
      </c>
      <c r="AR194" s="143" t="s">
        <v>169</v>
      </c>
      <c r="AT194" s="143" t="s">
        <v>165</v>
      </c>
      <c r="AU194" s="143" t="s">
        <v>79</v>
      </c>
      <c r="AY194" s="13" t="s">
        <v>162</v>
      </c>
      <c r="BE194" s="144">
        <f t="shared" si="30"/>
        <v>0</v>
      </c>
      <c r="BF194" s="144">
        <f t="shared" si="31"/>
        <v>0</v>
      </c>
      <c r="BG194" s="144">
        <f t="shared" si="32"/>
        <v>0</v>
      </c>
      <c r="BH194" s="144">
        <f t="shared" si="33"/>
        <v>0</v>
      </c>
      <c r="BI194" s="144">
        <f t="shared" si="34"/>
        <v>0</v>
      </c>
      <c r="BJ194" s="13" t="s">
        <v>84</v>
      </c>
      <c r="BK194" s="144">
        <f t="shared" si="35"/>
        <v>0</v>
      </c>
      <c r="BL194" s="13" t="s">
        <v>169</v>
      </c>
      <c r="BM194" s="143" t="s">
        <v>2583</v>
      </c>
    </row>
    <row r="195" spans="2:65" s="1" customFormat="1" ht="21.75" customHeight="1">
      <c r="B195" s="131"/>
      <c r="C195" s="149" t="s">
        <v>584</v>
      </c>
      <c r="D195" s="149" t="s">
        <v>492</v>
      </c>
      <c r="E195" s="150" t="s">
        <v>1192</v>
      </c>
      <c r="F195" s="151" t="s">
        <v>2584</v>
      </c>
      <c r="G195" s="152" t="s">
        <v>196</v>
      </c>
      <c r="H195" s="153">
        <v>1</v>
      </c>
      <c r="I195" s="154"/>
      <c r="J195" s="154"/>
      <c r="K195" s="155"/>
      <c r="L195" s="156"/>
      <c r="M195" s="157" t="s">
        <v>1</v>
      </c>
      <c r="N195" s="158" t="s">
        <v>38</v>
      </c>
      <c r="O195" s="141">
        <v>0</v>
      </c>
      <c r="P195" s="141">
        <f t="shared" si="27"/>
        <v>0</v>
      </c>
      <c r="Q195" s="141">
        <v>0</v>
      </c>
      <c r="R195" s="141">
        <f t="shared" si="28"/>
        <v>0</v>
      </c>
      <c r="S195" s="141">
        <v>0</v>
      </c>
      <c r="T195" s="142">
        <f t="shared" si="29"/>
        <v>0</v>
      </c>
      <c r="AR195" s="143" t="s">
        <v>193</v>
      </c>
      <c r="AT195" s="143" t="s">
        <v>492</v>
      </c>
      <c r="AU195" s="143" t="s">
        <v>79</v>
      </c>
      <c r="AY195" s="13" t="s">
        <v>162</v>
      </c>
      <c r="BE195" s="144">
        <f t="shared" si="30"/>
        <v>0</v>
      </c>
      <c r="BF195" s="144">
        <f t="shared" si="31"/>
        <v>0</v>
      </c>
      <c r="BG195" s="144">
        <f t="shared" si="32"/>
        <v>0</v>
      </c>
      <c r="BH195" s="144">
        <f t="shared" si="33"/>
        <v>0</v>
      </c>
      <c r="BI195" s="144">
        <f t="shared" si="34"/>
        <v>0</v>
      </c>
      <c r="BJ195" s="13" t="s">
        <v>84</v>
      </c>
      <c r="BK195" s="144">
        <f t="shared" si="35"/>
        <v>0</v>
      </c>
      <c r="BL195" s="13" t="s">
        <v>169</v>
      </c>
      <c r="BM195" s="143" t="s">
        <v>2585</v>
      </c>
    </row>
    <row r="196" spans="2:65" s="1" customFormat="1" ht="16.5" customHeight="1">
      <c r="B196" s="131"/>
      <c r="C196" s="132" t="s">
        <v>588</v>
      </c>
      <c r="D196" s="132" t="s">
        <v>165</v>
      </c>
      <c r="E196" s="133" t="s">
        <v>2586</v>
      </c>
      <c r="F196" s="134" t="s">
        <v>2587</v>
      </c>
      <c r="G196" s="135" t="s">
        <v>196</v>
      </c>
      <c r="H196" s="136">
        <v>1</v>
      </c>
      <c r="I196" s="137"/>
      <c r="J196" s="137"/>
      <c r="K196" s="138"/>
      <c r="L196" s="25"/>
      <c r="M196" s="139" t="s">
        <v>1</v>
      </c>
      <c r="N196" s="140" t="s">
        <v>38</v>
      </c>
      <c r="O196" s="141">
        <v>0</v>
      </c>
      <c r="P196" s="141">
        <f t="shared" si="27"/>
        <v>0</v>
      </c>
      <c r="Q196" s="141">
        <v>0</v>
      </c>
      <c r="R196" s="141">
        <f t="shared" si="28"/>
        <v>0</v>
      </c>
      <c r="S196" s="141">
        <v>0</v>
      </c>
      <c r="T196" s="142">
        <f t="shared" si="29"/>
        <v>0</v>
      </c>
      <c r="AR196" s="143" t="s">
        <v>169</v>
      </c>
      <c r="AT196" s="143" t="s">
        <v>165</v>
      </c>
      <c r="AU196" s="143" t="s">
        <v>79</v>
      </c>
      <c r="AY196" s="13" t="s">
        <v>162</v>
      </c>
      <c r="BE196" s="144">
        <f t="shared" si="30"/>
        <v>0</v>
      </c>
      <c r="BF196" s="144">
        <f t="shared" si="31"/>
        <v>0</v>
      </c>
      <c r="BG196" s="144">
        <f t="shared" si="32"/>
        <v>0</v>
      </c>
      <c r="BH196" s="144">
        <f t="shared" si="33"/>
        <v>0</v>
      </c>
      <c r="BI196" s="144">
        <f t="shared" si="34"/>
        <v>0</v>
      </c>
      <c r="BJ196" s="13" t="s">
        <v>84</v>
      </c>
      <c r="BK196" s="144">
        <f t="shared" si="35"/>
        <v>0</v>
      </c>
      <c r="BL196" s="13" t="s">
        <v>169</v>
      </c>
      <c r="BM196" s="143" t="s">
        <v>2588</v>
      </c>
    </row>
    <row r="197" spans="2:65" s="1" customFormat="1" ht="16.5" customHeight="1">
      <c r="B197" s="131"/>
      <c r="C197" s="149" t="s">
        <v>592</v>
      </c>
      <c r="D197" s="149" t="s">
        <v>492</v>
      </c>
      <c r="E197" s="150" t="s">
        <v>1194</v>
      </c>
      <c r="F197" s="151" t="s">
        <v>2589</v>
      </c>
      <c r="G197" s="152" t="s">
        <v>196</v>
      </c>
      <c r="H197" s="153">
        <v>1</v>
      </c>
      <c r="I197" s="154"/>
      <c r="J197" s="154"/>
      <c r="K197" s="155"/>
      <c r="L197" s="156"/>
      <c r="M197" s="157" t="s">
        <v>1</v>
      </c>
      <c r="N197" s="158" t="s">
        <v>38</v>
      </c>
      <c r="O197" s="141">
        <v>0</v>
      </c>
      <c r="P197" s="141">
        <f t="shared" si="27"/>
        <v>0</v>
      </c>
      <c r="Q197" s="141">
        <v>0</v>
      </c>
      <c r="R197" s="141">
        <f t="shared" si="28"/>
        <v>0</v>
      </c>
      <c r="S197" s="141">
        <v>0</v>
      </c>
      <c r="T197" s="142">
        <f t="shared" si="29"/>
        <v>0</v>
      </c>
      <c r="AR197" s="143" t="s">
        <v>193</v>
      </c>
      <c r="AT197" s="143" t="s">
        <v>492</v>
      </c>
      <c r="AU197" s="143" t="s">
        <v>79</v>
      </c>
      <c r="AY197" s="13" t="s">
        <v>162</v>
      </c>
      <c r="BE197" s="144">
        <f t="shared" si="30"/>
        <v>0</v>
      </c>
      <c r="BF197" s="144">
        <f t="shared" si="31"/>
        <v>0</v>
      </c>
      <c r="BG197" s="144">
        <f t="shared" si="32"/>
        <v>0</v>
      </c>
      <c r="BH197" s="144">
        <f t="shared" si="33"/>
        <v>0</v>
      </c>
      <c r="BI197" s="144">
        <f t="shared" si="34"/>
        <v>0</v>
      </c>
      <c r="BJ197" s="13" t="s">
        <v>84</v>
      </c>
      <c r="BK197" s="144">
        <f t="shared" si="35"/>
        <v>0</v>
      </c>
      <c r="BL197" s="13" t="s">
        <v>169</v>
      </c>
      <c r="BM197" s="143" t="s">
        <v>2590</v>
      </c>
    </row>
    <row r="198" spans="2:65" s="1" customFormat="1" ht="16.5" customHeight="1">
      <c r="B198" s="131"/>
      <c r="C198" s="132" t="s">
        <v>599</v>
      </c>
      <c r="D198" s="132" t="s">
        <v>165</v>
      </c>
      <c r="E198" s="133" t="s">
        <v>2591</v>
      </c>
      <c r="F198" s="134" t="s">
        <v>2592</v>
      </c>
      <c r="G198" s="135" t="s">
        <v>196</v>
      </c>
      <c r="H198" s="136">
        <v>1</v>
      </c>
      <c r="I198" s="137"/>
      <c r="J198" s="137"/>
      <c r="K198" s="138"/>
      <c r="L198" s="25"/>
      <c r="M198" s="139" t="s">
        <v>1</v>
      </c>
      <c r="N198" s="140" t="s">
        <v>38</v>
      </c>
      <c r="O198" s="141">
        <v>0</v>
      </c>
      <c r="P198" s="141">
        <f t="shared" si="27"/>
        <v>0</v>
      </c>
      <c r="Q198" s="141">
        <v>0</v>
      </c>
      <c r="R198" s="141">
        <f t="shared" si="28"/>
        <v>0</v>
      </c>
      <c r="S198" s="141">
        <v>0</v>
      </c>
      <c r="T198" s="142">
        <f t="shared" si="29"/>
        <v>0</v>
      </c>
      <c r="AR198" s="143" t="s">
        <v>169</v>
      </c>
      <c r="AT198" s="143" t="s">
        <v>165</v>
      </c>
      <c r="AU198" s="143" t="s">
        <v>79</v>
      </c>
      <c r="AY198" s="13" t="s">
        <v>162</v>
      </c>
      <c r="BE198" s="144">
        <f t="shared" si="30"/>
        <v>0</v>
      </c>
      <c r="BF198" s="144">
        <f t="shared" si="31"/>
        <v>0</v>
      </c>
      <c r="BG198" s="144">
        <f t="shared" si="32"/>
        <v>0</v>
      </c>
      <c r="BH198" s="144">
        <f t="shared" si="33"/>
        <v>0</v>
      </c>
      <c r="BI198" s="144">
        <f t="shared" si="34"/>
        <v>0</v>
      </c>
      <c r="BJ198" s="13" t="s">
        <v>84</v>
      </c>
      <c r="BK198" s="144">
        <f t="shared" si="35"/>
        <v>0</v>
      </c>
      <c r="BL198" s="13" t="s">
        <v>169</v>
      </c>
      <c r="BM198" s="143" t="s">
        <v>2593</v>
      </c>
    </row>
    <row r="199" spans="2:65" s="1" customFormat="1" ht="16.5" customHeight="1">
      <c r="B199" s="131"/>
      <c r="C199" s="132" t="s">
        <v>603</v>
      </c>
      <c r="D199" s="132" t="s">
        <v>165</v>
      </c>
      <c r="E199" s="133" t="s">
        <v>1113</v>
      </c>
      <c r="F199" s="134" t="s">
        <v>1114</v>
      </c>
      <c r="G199" s="135" t="s">
        <v>212</v>
      </c>
      <c r="H199" s="136">
        <v>7</v>
      </c>
      <c r="I199" s="137"/>
      <c r="J199" s="137"/>
      <c r="K199" s="138"/>
      <c r="L199" s="25"/>
      <c r="M199" s="139" t="s">
        <v>1</v>
      </c>
      <c r="N199" s="140" t="s">
        <v>38</v>
      </c>
      <c r="O199" s="141">
        <v>0</v>
      </c>
      <c r="P199" s="141">
        <f t="shared" si="27"/>
        <v>0</v>
      </c>
      <c r="Q199" s="141">
        <v>0</v>
      </c>
      <c r="R199" s="141">
        <f t="shared" si="28"/>
        <v>0</v>
      </c>
      <c r="S199" s="141">
        <v>0</v>
      </c>
      <c r="T199" s="142">
        <f t="shared" si="29"/>
        <v>0</v>
      </c>
      <c r="AR199" s="143" t="s">
        <v>169</v>
      </c>
      <c r="AT199" s="143" t="s">
        <v>165</v>
      </c>
      <c r="AU199" s="143" t="s">
        <v>79</v>
      </c>
      <c r="AY199" s="13" t="s">
        <v>162</v>
      </c>
      <c r="BE199" s="144">
        <f t="shared" si="30"/>
        <v>0</v>
      </c>
      <c r="BF199" s="144">
        <f t="shared" si="31"/>
        <v>0</v>
      </c>
      <c r="BG199" s="144">
        <f t="shared" si="32"/>
        <v>0</v>
      </c>
      <c r="BH199" s="144">
        <f t="shared" si="33"/>
        <v>0</v>
      </c>
      <c r="BI199" s="144">
        <f t="shared" si="34"/>
        <v>0</v>
      </c>
      <c r="BJ199" s="13" t="s">
        <v>84</v>
      </c>
      <c r="BK199" s="144">
        <f t="shared" si="35"/>
        <v>0</v>
      </c>
      <c r="BL199" s="13" t="s">
        <v>169</v>
      </c>
      <c r="BM199" s="143" t="s">
        <v>2594</v>
      </c>
    </row>
    <row r="200" spans="2:65" s="1" customFormat="1" ht="24.2" customHeight="1">
      <c r="B200" s="131"/>
      <c r="C200" s="132" t="s">
        <v>606</v>
      </c>
      <c r="D200" s="132" t="s">
        <v>165</v>
      </c>
      <c r="E200" s="133" t="s">
        <v>1116</v>
      </c>
      <c r="F200" s="134" t="s">
        <v>1117</v>
      </c>
      <c r="G200" s="135" t="s">
        <v>212</v>
      </c>
      <c r="H200" s="136">
        <v>7</v>
      </c>
      <c r="I200" s="137"/>
      <c r="J200" s="137"/>
      <c r="K200" s="138"/>
      <c r="L200" s="25"/>
      <c r="M200" s="139" t="s">
        <v>1</v>
      </c>
      <c r="N200" s="140" t="s">
        <v>38</v>
      </c>
      <c r="O200" s="141">
        <v>0</v>
      </c>
      <c r="P200" s="141">
        <f t="shared" si="27"/>
        <v>0</v>
      </c>
      <c r="Q200" s="141">
        <v>0</v>
      </c>
      <c r="R200" s="141">
        <f t="shared" si="28"/>
        <v>0</v>
      </c>
      <c r="S200" s="141">
        <v>0</v>
      </c>
      <c r="T200" s="142">
        <f t="shared" si="29"/>
        <v>0</v>
      </c>
      <c r="AR200" s="143" t="s">
        <v>169</v>
      </c>
      <c r="AT200" s="143" t="s">
        <v>165</v>
      </c>
      <c r="AU200" s="143" t="s">
        <v>79</v>
      </c>
      <c r="AY200" s="13" t="s">
        <v>162</v>
      </c>
      <c r="BE200" s="144">
        <f t="shared" si="30"/>
        <v>0</v>
      </c>
      <c r="BF200" s="144">
        <f t="shared" si="31"/>
        <v>0</v>
      </c>
      <c r="BG200" s="144">
        <f t="shared" si="32"/>
        <v>0</v>
      </c>
      <c r="BH200" s="144">
        <f t="shared" si="33"/>
        <v>0</v>
      </c>
      <c r="BI200" s="144">
        <f t="shared" si="34"/>
        <v>0</v>
      </c>
      <c r="BJ200" s="13" t="s">
        <v>84</v>
      </c>
      <c r="BK200" s="144">
        <f t="shared" si="35"/>
        <v>0</v>
      </c>
      <c r="BL200" s="13" t="s">
        <v>169</v>
      </c>
      <c r="BM200" s="143" t="s">
        <v>2595</v>
      </c>
    </row>
    <row r="201" spans="2:65" s="1" customFormat="1" ht="24.2" customHeight="1">
      <c r="B201" s="131"/>
      <c r="C201" s="132" t="s">
        <v>610</v>
      </c>
      <c r="D201" s="132" t="s">
        <v>165</v>
      </c>
      <c r="E201" s="133" t="s">
        <v>593</v>
      </c>
      <c r="F201" s="134" t="s">
        <v>1119</v>
      </c>
      <c r="G201" s="135" t="s">
        <v>595</v>
      </c>
      <c r="H201" s="136">
        <v>1.8029999999999999</v>
      </c>
      <c r="I201" s="137"/>
      <c r="J201" s="137"/>
      <c r="K201" s="138"/>
      <c r="L201" s="25"/>
      <c r="M201" s="139" t="s">
        <v>1</v>
      </c>
      <c r="N201" s="140" t="s">
        <v>38</v>
      </c>
      <c r="O201" s="141">
        <v>0</v>
      </c>
      <c r="P201" s="141">
        <f t="shared" si="27"/>
        <v>0</v>
      </c>
      <c r="Q201" s="141">
        <v>0</v>
      </c>
      <c r="R201" s="141">
        <f t="shared" si="28"/>
        <v>0</v>
      </c>
      <c r="S201" s="141">
        <v>0</v>
      </c>
      <c r="T201" s="142">
        <f t="shared" si="29"/>
        <v>0</v>
      </c>
      <c r="AR201" s="143" t="s">
        <v>169</v>
      </c>
      <c r="AT201" s="143" t="s">
        <v>165</v>
      </c>
      <c r="AU201" s="143" t="s">
        <v>79</v>
      </c>
      <c r="AY201" s="13" t="s">
        <v>162</v>
      </c>
      <c r="BE201" s="144">
        <f t="shared" si="30"/>
        <v>0</v>
      </c>
      <c r="BF201" s="144">
        <f t="shared" si="31"/>
        <v>0</v>
      </c>
      <c r="BG201" s="144">
        <f t="shared" si="32"/>
        <v>0</v>
      </c>
      <c r="BH201" s="144">
        <f t="shared" si="33"/>
        <v>0</v>
      </c>
      <c r="BI201" s="144">
        <f t="shared" si="34"/>
        <v>0</v>
      </c>
      <c r="BJ201" s="13" t="s">
        <v>84</v>
      </c>
      <c r="BK201" s="144">
        <f t="shared" si="35"/>
        <v>0</v>
      </c>
      <c r="BL201" s="13" t="s">
        <v>169</v>
      </c>
      <c r="BM201" s="143" t="s">
        <v>2596</v>
      </c>
    </row>
    <row r="202" spans="2:65" s="1" customFormat="1" ht="24.2" customHeight="1">
      <c r="B202" s="131"/>
      <c r="C202" s="132" t="s">
        <v>613</v>
      </c>
      <c r="D202" s="132" t="s">
        <v>165</v>
      </c>
      <c r="E202" s="133" t="s">
        <v>1121</v>
      </c>
      <c r="F202" s="134" t="s">
        <v>1070</v>
      </c>
      <c r="G202" s="135" t="s">
        <v>595</v>
      </c>
      <c r="H202" s="136">
        <v>1.8029999999999999</v>
      </c>
      <c r="I202" s="137"/>
      <c r="J202" s="137"/>
      <c r="K202" s="138"/>
      <c r="L202" s="25"/>
      <c r="M202" s="139" t="s">
        <v>1</v>
      </c>
      <c r="N202" s="140" t="s">
        <v>38</v>
      </c>
      <c r="O202" s="141">
        <v>0</v>
      </c>
      <c r="P202" s="141">
        <f t="shared" si="27"/>
        <v>0</v>
      </c>
      <c r="Q202" s="141">
        <v>0</v>
      </c>
      <c r="R202" s="141">
        <f t="shared" si="28"/>
        <v>0</v>
      </c>
      <c r="S202" s="141">
        <v>0</v>
      </c>
      <c r="T202" s="142">
        <f t="shared" si="29"/>
        <v>0</v>
      </c>
      <c r="AR202" s="143" t="s">
        <v>169</v>
      </c>
      <c r="AT202" s="143" t="s">
        <v>165</v>
      </c>
      <c r="AU202" s="143" t="s">
        <v>79</v>
      </c>
      <c r="AY202" s="13" t="s">
        <v>162</v>
      </c>
      <c r="BE202" s="144">
        <f t="shared" si="30"/>
        <v>0</v>
      </c>
      <c r="BF202" s="144">
        <f t="shared" si="31"/>
        <v>0</v>
      </c>
      <c r="BG202" s="144">
        <f t="shared" si="32"/>
        <v>0</v>
      </c>
      <c r="BH202" s="144">
        <f t="shared" si="33"/>
        <v>0</v>
      </c>
      <c r="BI202" s="144">
        <f t="shared" si="34"/>
        <v>0</v>
      </c>
      <c r="BJ202" s="13" t="s">
        <v>84</v>
      </c>
      <c r="BK202" s="144">
        <f t="shared" si="35"/>
        <v>0</v>
      </c>
      <c r="BL202" s="13" t="s">
        <v>169</v>
      </c>
      <c r="BM202" s="143" t="s">
        <v>2597</v>
      </c>
    </row>
    <row r="203" spans="2:65" s="1" customFormat="1" ht="16.5" customHeight="1">
      <c r="B203" s="131"/>
      <c r="C203" s="132" t="s">
        <v>617</v>
      </c>
      <c r="D203" s="132" t="s">
        <v>165</v>
      </c>
      <c r="E203" s="133" t="s">
        <v>2216</v>
      </c>
      <c r="F203" s="134" t="s">
        <v>2217</v>
      </c>
      <c r="G203" s="135" t="s">
        <v>196</v>
      </c>
      <c r="H203" s="136">
        <v>2</v>
      </c>
      <c r="I203" s="137"/>
      <c r="J203" s="137"/>
      <c r="K203" s="138"/>
      <c r="L203" s="25"/>
      <c r="M203" s="139" t="s">
        <v>1</v>
      </c>
      <c r="N203" s="140" t="s">
        <v>38</v>
      </c>
      <c r="O203" s="141">
        <v>0</v>
      </c>
      <c r="P203" s="141">
        <f t="shared" si="27"/>
        <v>0</v>
      </c>
      <c r="Q203" s="141">
        <v>0</v>
      </c>
      <c r="R203" s="141">
        <f t="shared" si="28"/>
        <v>0</v>
      </c>
      <c r="S203" s="141">
        <v>0</v>
      </c>
      <c r="T203" s="142">
        <f t="shared" si="29"/>
        <v>0</v>
      </c>
      <c r="AR203" s="143" t="s">
        <v>169</v>
      </c>
      <c r="AT203" s="143" t="s">
        <v>165</v>
      </c>
      <c r="AU203" s="143" t="s">
        <v>79</v>
      </c>
      <c r="AY203" s="13" t="s">
        <v>162</v>
      </c>
      <c r="BE203" s="144">
        <f t="shared" si="30"/>
        <v>0</v>
      </c>
      <c r="BF203" s="144">
        <f t="shared" si="31"/>
        <v>0</v>
      </c>
      <c r="BG203" s="144">
        <f t="shared" si="32"/>
        <v>0</v>
      </c>
      <c r="BH203" s="144">
        <f t="shared" si="33"/>
        <v>0</v>
      </c>
      <c r="BI203" s="144">
        <f t="shared" si="34"/>
        <v>0</v>
      </c>
      <c r="BJ203" s="13" t="s">
        <v>84</v>
      </c>
      <c r="BK203" s="144">
        <f t="shared" si="35"/>
        <v>0</v>
      </c>
      <c r="BL203" s="13" t="s">
        <v>169</v>
      </c>
      <c r="BM203" s="143" t="s">
        <v>2598</v>
      </c>
    </row>
    <row r="204" spans="2:65" s="1" customFormat="1" ht="21.75" customHeight="1">
      <c r="B204" s="131"/>
      <c r="C204" s="149" t="s">
        <v>621</v>
      </c>
      <c r="D204" s="149" t="s">
        <v>492</v>
      </c>
      <c r="E204" s="150" t="s">
        <v>1176</v>
      </c>
      <c r="F204" s="151" t="s">
        <v>1086</v>
      </c>
      <c r="G204" s="152" t="s">
        <v>196</v>
      </c>
      <c r="H204" s="153">
        <v>1</v>
      </c>
      <c r="I204" s="154"/>
      <c r="J204" s="154"/>
      <c r="K204" s="155"/>
      <c r="L204" s="156"/>
      <c r="M204" s="157" t="s">
        <v>1</v>
      </c>
      <c r="N204" s="158" t="s">
        <v>38</v>
      </c>
      <c r="O204" s="141">
        <v>0</v>
      </c>
      <c r="P204" s="141">
        <f t="shared" si="27"/>
        <v>0</v>
      </c>
      <c r="Q204" s="141">
        <v>0</v>
      </c>
      <c r="R204" s="141">
        <f t="shared" si="28"/>
        <v>0</v>
      </c>
      <c r="S204" s="141">
        <v>0</v>
      </c>
      <c r="T204" s="142">
        <f t="shared" si="29"/>
        <v>0</v>
      </c>
      <c r="AR204" s="143" t="s">
        <v>193</v>
      </c>
      <c r="AT204" s="143" t="s">
        <v>492</v>
      </c>
      <c r="AU204" s="143" t="s">
        <v>79</v>
      </c>
      <c r="AY204" s="13" t="s">
        <v>162</v>
      </c>
      <c r="BE204" s="144">
        <f t="shared" si="30"/>
        <v>0</v>
      </c>
      <c r="BF204" s="144">
        <f t="shared" si="31"/>
        <v>0</v>
      </c>
      <c r="BG204" s="144">
        <f t="shared" si="32"/>
        <v>0</v>
      </c>
      <c r="BH204" s="144">
        <f t="shared" si="33"/>
        <v>0</v>
      </c>
      <c r="BI204" s="144">
        <f t="shared" si="34"/>
        <v>0</v>
      </c>
      <c r="BJ204" s="13" t="s">
        <v>84</v>
      </c>
      <c r="BK204" s="144">
        <f t="shared" si="35"/>
        <v>0</v>
      </c>
      <c r="BL204" s="13" t="s">
        <v>169</v>
      </c>
      <c r="BM204" s="143" t="s">
        <v>2599</v>
      </c>
    </row>
    <row r="205" spans="2:65" s="11" customFormat="1" ht="25.9" customHeight="1">
      <c r="B205" s="120"/>
      <c r="D205" s="121" t="s">
        <v>71</v>
      </c>
      <c r="E205" s="122" t="s">
        <v>1318</v>
      </c>
      <c r="F205" s="122" t="s">
        <v>2220</v>
      </c>
      <c r="J205" s="123"/>
      <c r="L205" s="120"/>
      <c r="M205" s="124"/>
      <c r="P205" s="125">
        <f>SUM(P206:P219)</f>
        <v>0</v>
      </c>
      <c r="R205" s="125">
        <f>SUM(R206:R219)</f>
        <v>0</v>
      </c>
      <c r="T205" s="126">
        <f>SUM(T206:T219)</f>
        <v>0</v>
      </c>
      <c r="AR205" s="121" t="s">
        <v>79</v>
      </c>
      <c r="AT205" s="127" t="s">
        <v>71</v>
      </c>
      <c r="AU205" s="127" t="s">
        <v>72</v>
      </c>
      <c r="AY205" s="121" t="s">
        <v>162</v>
      </c>
      <c r="BK205" s="128">
        <f>SUM(BK206:BK219)</f>
        <v>0</v>
      </c>
    </row>
    <row r="206" spans="2:65" s="1" customFormat="1" ht="24.2" customHeight="1">
      <c r="B206" s="131"/>
      <c r="C206" s="149" t="s">
        <v>625</v>
      </c>
      <c r="D206" s="149" t="s">
        <v>492</v>
      </c>
      <c r="E206" s="150" t="s">
        <v>1196</v>
      </c>
      <c r="F206" s="151" t="s">
        <v>2714</v>
      </c>
      <c r="G206" s="152" t="s">
        <v>196</v>
      </c>
      <c r="H206" s="153">
        <v>1</v>
      </c>
      <c r="I206" s="154"/>
      <c r="J206" s="154"/>
      <c r="K206" s="155"/>
      <c r="L206" s="156"/>
      <c r="M206" s="157" t="s">
        <v>1</v>
      </c>
      <c r="N206" s="158" t="s">
        <v>38</v>
      </c>
      <c r="O206" s="141">
        <v>0</v>
      </c>
      <c r="P206" s="141">
        <f t="shared" ref="P206:P219" si="36">O206*H206</f>
        <v>0</v>
      </c>
      <c r="Q206" s="141">
        <v>0</v>
      </c>
      <c r="R206" s="141">
        <f t="shared" ref="R206:R219" si="37">Q206*H206</f>
        <v>0</v>
      </c>
      <c r="S206" s="141">
        <v>0</v>
      </c>
      <c r="T206" s="142">
        <f t="shared" ref="T206:T219" si="38">S206*H206</f>
        <v>0</v>
      </c>
      <c r="AR206" s="143" t="s">
        <v>193</v>
      </c>
      <c r="AT206" s="143" t="s">
        <v>492</v>
      </c>
      <c r="AU206" s="143" t="s">
        <v>79</v>
      </c>
      <c r="AY206" s="13" t="s">
        <v>162</v>
      </c>
      <c r="BE206" s="144">
        <f t="shared" ref="BE206:BE219" si="39">IF(N206="základná",J206,0)</f>
        <v>0</v>
      </c>
      <c r="BF206" s="144">
        <f t="shared" ref="BF206:BF219" si="40">IF(N206="znížená",J206,0)</f>
        <v>0</v>
      </c>
      <c r="BG206" s="144">
        <f t="shared" ref="BG206:BG219" si="41">IF(N206="zákl. prenesená",J206,0)</f>
        <v>0</v>
      </c>
      <c r="BH206" s="144">
        <f t="shared" ref="BH206:BH219" si="42">IF(N206="zníž. prenesená",J206,0)</f>
        <v>0</v>
      </c>
      <c r="BI206" s="144">
        <f t="shared" ref="BI206:BI219" si="43">IF(N206="nulová",J206,0)</f>
        <v>0</v>
      </c>
      <c r="BJ206" s="13" t="s">
        <v>84</v>
      </c>
      <c r="BK206" s="144">
        <f t="shared" ref="BK206:BK219" si="44">ROUND(I206*H206,2)</f>
        <v>0</v>
      </c>
      <c r="BL206" s="13" t="s">
        <v>169</v>
      </c>
      <c r="BM206" s="143" t="s">
        <v>2600</v>
      </c>
    </row>
    <row r="207" spans="2:65" s="1" customFormat="1" ht="16.5" customHeight="1">
      <c r="B207" s="131"/>
      <c r="C207" s="132" t="s">
        <v>629</v>
      </c>
      <c r="D207" s="132" t="s">
        <v>165</v>
      </c>
      <c r="E207" s="133" t="s">
        <v>1154</v>
      </c>
      <c r="F207" s="134" t="s">
        <v>1155</v>
      </c>
      <c r="G207" s="135" t="s">
        <v>196</v>
      </c>
      <c r="H207" s="136">
        <v>1</v>
      </c>
      <c r="I207" s="137"/>
      <c r="J207" s="137"/>
      <c r="K207" s="138"/>
      <c r="L207" s="25"/>
      <c r="M207" s="139" t="s">
        <v>1</v>
      </c>
      <c r="N207" s="140" t="s">
        <v>38</v>
      </c>
      <c r="O207" s="141">
        <v>0</v>
      </c>
      <c r="P207" s="141">
        <f t="shared" si="36"/>
        <v>0</v>
      </c>
      <c r="Q207" s="141">
        <v>0</v>
      </c>
      <c r="R207" s="141">
        <f t="shared" si="37"/>
        <v>0</v>
      </c>
      <c r="S207" s="141">
        <v>0</v>
      </c>
      <c r="T207" s="142">
        <f t="shared" si="38"/>
        <v>0</v>
      </c>
      <c r="AR207" s="143" t="s">
        <v>169</v>
      </c>
      <c r="AT207" s="143" t="s">
        <v>165</v>
      </c>
      <c r="AU207" s="143" t="s">
        <v>79</v>
      </c>
      <c r="AY207" s="13" t="s">
        <v>162</v>
      </c>
      <c r="BE207" s="144">
        <f t="shared" si="39"/>
        <v>0</v>
      </c>
      <c r="BF207" s="144">
        <f t="shared" si="40"/>
        <v>0</v>
      </c>
      <c r="BG207" s="144">
        <f t="shared" si="41"/>
        <v>0</v>
      </c>
      <c r="BH207" s="144">
        <f t="shared" si="42"/>
        <v>0</v>
      </c>
      <c r="BI207" s="144">
        <f t="shared" si="43"/>
        <v>0</v>
      </c>
      <c r="BJ207" s="13" t="s">
        <v>84</v>
      </c>
      <c r="BK207" s="144">
        <f t="shared" si="44"/>
        <v>0</v>
      </c>
      <c r="BL207" s="13" t="s">
        <v>169</v>
      </c>
      <c r="BM207" s="143" t="s">
        <v>2601</v>
      </c>
    </row>
    <row r="208" spans="2:65" s="1" customFormat="1" ht="24.95" customHeight="1">
      <c r="B208" s="131"/>
      <c r="C208" s="149" t="s">
        <v>633</v>
      </c>
      <c r="D208" s="149" t="s">
        <v>492</v>
      </c>
      <c r="E208" s="150" t="s">
        <v>1181</v>
      </c>
      <c r="F208" s="151" t="s">
        <v>2715</v>
      </c>
      <c r="G208" s="152" t="s">
        <v>196</v>
      </c>
      <c r="H208" s="153">
        <v>1</v>
      </c>
      <c r="I208" s="154"/>
      <c r="J208" s="154"/>
      <c r="K208" s="155"/>
      <c r="L208" s="156"/>
      <c r="M208" s="157" t="s">
        <v>1</v>
      </c>
      <c r="N208" s="158" t="s">
        <v>38</v>
      </c>
      <c r="O208" s="141">
        <v>0</v>
      </c>
      <c r="P208" s="141">
        <f t="shared" si="36"/>
        <v>0</v>
      </c>
      <c r="Q208" s="141">
        <v>0</v>
      </c>
      <c r="R208" s="141">
        <f t="shared" si="37"/>
        <v>0</v>
      </c>
      <c r="S208" s="141">
        <v>0</v>
      </c>
      <c r="T208" s="142">
        <f t="shared" si="38"/>
        <v>0</v>
      </c>
      <c r="AR208" s="143" t="s">
        <v>193</v>
      </c>
      <c r="AT208" s="143" t="s">
        <v>492</v>
      </c>
      <c r="AU208" s="143" t="s">
        <v>79</v>
      </c>
      <c r="AY208" s="13" t="s">
        <v>162</v>
      </c>
      <c r="BE208" s="144">
        <f t="shared" si="39"/>
        <v>0</v>
      </c>
      <c r="BF208" s="144">
        <f t="shared" si="40"/>
        <v>0</v>
      </c>
      <c r="BG208" s="144">
        <f t="shared" si="41"/>
        <v>0</v>
      </c>
      <c r="BH208" s="144">
        <f t="shared" si="42"/>
        <v>0</v>
      </c>
      <c r="BI208" s="144">
        <f t="shared" si="43"/>
        <v>0</v>
      </c>
      <c r="BJ208" s="13" t="s">
        <v>84</v>
      </c>
      <c r="BK208" s="144">
        <f t="shared" si="44"/>
        <v>0</v>
      </c>
      <c r="BL208" s="13" t="s">
        <v>169</v>
      </c>
      <c r="BM208" s="143" t="s">
        <v>2602</v>
      </c>
    </row>
    <row r="209" spans="2:65" s="1" customFormat="1" ht="16.5" customHeight="1">
      <c r="B209" s="131"/>
      <c r="C209" s="132" t="s">
        <v>637</v>
      </c>
      <c r="D209" s="132" t="s">
        <v>165</v>
      </c>
      <c r="E209" s="133" t="s">
        <v>2603</v>
      </c>
      <c r="F209" s="134" t="s">
        <v>2604</v>
      </c>
      <c r="G209" s="135" t="s">
        <v>196</v>
      </c>
      <c r="H209" s="136">
        <v>1</v>
      </c>
      <c r="I209" s="137"/>
      <c r="J209" s="137"/>
      <c r="K209" s="138"/>
      <c r="L209" s="25"/>
      <c r="M209" s="139" t="s">
        <v>1</v>
      </c>
      <c r="N209" s="140" t="s">
        <v>38</v>
      </c>
      <c r="O209" s="141">
        <v>0</v>
      </c>
      <c r="P209" s="141">
        <f t="shared" si="36"/>
        <v>0</v>
      </c>
      <c r="Q209" s="141">
        <v>0</v>
      </c>
      <c r="R209" s="141">
        <f t="shared" si="37"/>
        <v>0</v>
      </c>
      <c r="S209" s="141">
        <v>0</v>
      </c>
      <c r="T209" s="142">
        <f t="shared" si="38"/>
        <v>0</v>
      </c>
      <c r="AR209" s="143" t="s">
        <v>169</v>
      </c>
      <c r="AT209" s="143" t="s">
        <v>165</v>
      </c>
      <c r="AU209" s="143" t="s">
        <v>79</v>
      </c>
      <c r="AY209" s="13" t="s">
        <v>162</v>
      </c>
      <c r="BE209" s="144">
        <f t="shared" si="39"/>
        <v>0</v>
      </c>
      <c r="BF209" s="144">
        <f t="shared" si="40"/>
        <v>0</v>
      </c>
      <c r="BG209" s="144">
        <f t="shared" si="41"/>
        <v>0</v>
      </c>
      <c r="BH209" s="144">
        <f t="shared" si="42"/>
        <v>0</v>
      </c>
      <c r="BI209" s="144">
        <f t="shared" si="43"/>
        <v>0</v>
      </c>
      <c r="BJ209" s="13" t="s">
        <v>84</v>
      </c>
      <c r="BK209" s="144">
        <f t="shared" si="44"/>
        <v>0</v>
      </c>
      <c r="BL209" s="13" t="s">
        <v>169</v>
      </c>
      <c r="BM209" s="143" t="s">
        <v>2605</v>
      </c>
    </row>
    <row r="210" spans="2:65" s="1" customFormat="1" ht="16.5" customHeight="1">
      <c r="B210" s="131"/>
      <c r="C210" s="149" t="s">
        <v>641</v>
      </c>
      <c r="D210" s="149" t="s">
        <v>492</v>
      </c>
      <c r="E210" s="150" t="s">
        <v>1183</v>
      </c>
      <c r="F210" s="151" t="s">
        <v>1171</v>
      </c>
      <c r="G210" s="152" t="s">
        <v>196</v>
      </c>
      <c r="H210" s="153">
        <v>1</v>
      </c>
      <c r="I210" s="154"/>
      <c r="J210" s="154"/>
      <c r="K210" s="155"/>
      <c r="L210" s="156"/>
      <c r="M210" s="157" t="s">
        <v>1</v>
      </c>
      <c r="N210" s="158" t="s">
        <v>38</v>
      </c>
      <c r="O210" s="141">
        <v>0</v>
      </c>
      <c r="P210" s="141">
        <f t="shared" si="36"/>
        <v>0</v>
      </c>
      <c r="Q210" s="141">
        <v>0</v>
      </c>
      <c r="R210" s="141">
        <f t="shared" si="37"/>
        <v>0</v>
      </c>
      <c r="S210" s="141">
        <v>0</v>
      </c>
      <c r="T210" s="142">
        <f t="shared" si="38"/>
        <v>0</v>
      </c>
      <c r="AR210" s="143" t="s">
        <v>193</v>
      </c>
      <c r="AT210" s="143" t="s">
        <v>492</v>
      </c>
      <c r="AU210" s="143" t="s">
        <v>79</v>
      </c>
      <c r="AY210" s="13" t="s">
        <v>162</v>
      </c>
      <c r="BE210" s="144">
        <f t="shared" si="39"/>
        <v>0</v>
      </c>
      <c r="BF210" s="144">
        <f t="shared" si="40"/>
        <v>0</v>
      </c>
      <c r="BG210" s="144">
        <f t="shared" si="41"/>
        <v>0</v>
      </c>
      <c r="BH210" s="144">
        <f t="shared" si="42"/>
        <v>0</v>
      </c>
      <c r="BI210" s="144">
        <f t="shared" si="43"/>
        <v>0</v>
      </c>
      <c r="BJ210" s="13" t="s">
        <v>84</v>
      </c>
      <c r="BK210" s="144">
        <f t="shared" si="44"/>
        <v>0</v>
      </c>
      <c r="BL210" s="13" t="s">
        <v>169</v>
      </c>
      <c r="BM210" s="143" t="s">
        <v>2606</v>
      </c>
    </row>
    <row r="211" spans="2:65" s="1" customFormat="1" ht="16.5" customHeight="1">
      <c r="B211" s="131"/>
      <c r="C211" s="132" t="s">
        <v>645</v>
      </c>
      <c r="D211" s="132" t="s">
        <v>165</v>
      </c>
      <c r="E211" s="133" t="s">
        <v>1173</v>
      </c>
      <c r="F211" s="134" t="s">
        <v>1174</v>
      </c>
      <c r="G211" s="135" t="s">
        <v>196</v>
      </c>
      <c r="H211" s="136">
        <v>1</v>
      </c>
      <c r="I211" s="137"/>
      <c r="J211" s="137"/>
      <c r="K211" s="138"/>
      <c r="L211" s="25"/>
      <c r="M211" s="139" t="s">
        <v>1</v>
      </c>
      <c r="N211" s="140" t="s">
        <v>38</v>
      </c>
      <c r="O211" s="141">
        <v>0</v>
      </c>
      <c r="P211" s="141">
        <f t="shared" si="36"/>
        <v>0</v>
      </c>
      <c r="Q211" s="141">
        <v>0</v>
      </c>
      <c r="R211" s="141">
        <f t="shared" si="37"/>
        <v>0</v>
      </c>
      <c r="S211" s="141">
        <v>0</v>
      </c>
      <c r="T211" s="142">
        <f t="shared" si="38"/>
        <v>0</v>
      </c>
      <c r="AR211" s="143" t="s">
        <v>169</v>
      </c>
      <c r="AT211" s="143" t="s">
        <v>165</v>
      </c>
      <c r="AU211" s="143" t="s">
        <v>79</v>
      </c>
      <c r="AY211" s="13" t="s">
        <v>162</v>
      </c>
      <c r="BE211" s="144">
        <f t="shared" si="39"/>
        <v>0</v>
      </c>
      <c r="BF211" s="144">
        <f t="shared" si="40"/>
        <v>0</v>
      </c>
      <c r="BG211" s="144">
        <f t="shared" si="41"/>
        <v>0</v>
      </c>
      <c r="BH211" s="144">
        <f t="shared" si="42"/>
        <v>0</v>
      </c>
      <c r="BI211" s="144">
        <f t="shared" si="43"/>
        <v>0</v>
      </c>
      <c r="BJ211" s="13" t="s">
        <v>84</v>
      </c>
      <c r="BK211" s="144">
        <f t="shared" si="44"/>
        <v>0</v>
      </c>
      <c r="BL211" s="13" t="s">
        <v>169</v>
      </c>
      <c r="BM211" s="143" t="s">
        <v>2607</v>
      </c>
    </row>
    <row r="212" spans="2:65" s="1" customFormat="1" ht="24.2" customHeight="1">
      <c r="B212" s="131"/>
      <c r="C212" s="149" t="s">
        <v>649</v>
      </c>
      <c r="D212" s="149" t="s">
        <v>492</v>
      </c>
      <c r="E212" s="150" t="s">
        <v>1185</v>
      </c>
      <c r="F212" s="151" t="s">
        <v>2700</v>
      </c>
      <c r="G212" s="152" t="s">
        <v>196</v>
      </c>
      <c r="H212" s="153">
        <v>1</v>
      </c>
      <c r="I212" s="154"/>
      <c r="J212" s="154"/>
      <c r="K212" s="155"/>
      <c r="L212" s="156"/>
      <c r="M212" s="157" t="s">
        <v>1</v>
      </c>
      <c r="N212" s="158" t="s">
        <v>38</v>
      </c>
      <c r="O212" s="141">
        <v>0</v>
      </c>
      <c r="P212" s="141">
        <f t="shared" si="36"/>
        <v>0</v>
      </c>
      <c r="Q212" s="141">
        <v>0</v>
      </c>
      <c r="R212" s="141">
        <f t="shared" si="37"/>
        <v>0</v>
      </c>
      <c r="S212" s="141">
        <v>0</v>
      </c>
      <c r="T212" s="142">
        <f t="shared" si="38"/>
        <v>0</v>
      </c>
      <c r="AR212" s="143" t="s">
        <v>193</v>
      </c>
      <c r="AT212" s="143" t="s">
        <v>492</v>
      </c>
      <c r="AU212" s="143" t="s">
        <v>79</v>
      </c>
      <c r="AY212" s="13" t="s">
        <v>162</v>
      </c>
      <c r="BE212" s="144">
        <f t="shared" si="39"/>
        <v>0</v>
      </c>
      <c r="BF212" s="144">
        <f t="shared" si="40"/>
        <v>0</v>
      </c>
      <c r="BG212" s="144">
        <f t="shared" si="41"/>
        <v>0</v>
      </c>
      <c r="BH212" s="144">
        <f t="shared" si="42"/>
        <v>0</v>
      </c>
      <c r="BI212" s="144">
        <f t="shared" si="43"/>
        <v>0</v>
      </c>
      <c r="BJ212" s="13" t="s">
        <v>84</v>
      </c>
      <c r="BK212" s="144">
        <f t="shared" si="44"/>
        <v>0</v>
      </c>
      <c r="BL212" s="13" t="s">
        <v>169</v>
      </c>
      <c r="BM212" s="143" t="s">
        <v>2608</v>
      </c>
    </row>
    <row r="213" spans="2:65" s="1" customFormat="1" ht="24.2" customHeight="1">
      <c r="B213" s="131"/>
      <c r="C213" s="132" t="s">
        <v>653</v>
      </c>
      <c r="D213" s="132" t="s">
        <v>165</v>
      </c>
      <c r="E213" s="133" t="s">
        <v>1178</v>
      </c>
      <c r="F213" s="134" t="s">
        <v>1179</v>
      </c>
      <c r="G213" s="135" t="s">
        <v>196</v>
      </c>
      <c r="H213" s="136">
        <v>1</v>
      </c>
      <c r="I213" s="137"/>
      <c r="J213" s="137"/>
      <c r="K213" s="138"/>
      <c r="L213" s="25"/>
      <c r="M213" s="139" t="s">
        <v>1</v>
      </c>
      <c r="N213" s="140" t="s">
        <v>38</v>
      </c>
      <c r="O213" s="141">
        <v>0</v>
      </c>
      <c r="P213" s="141">
        <f t="shared" si="36"/>
        <v>0</v>
      </c>
      <c r="Q213" s="141">
        <v>0</v>
      </c>
      <c r="R213" s="141">
        <f t="shared" si="37"/>
        <v>0</v>
      </c>
      <c r="S213" s="141">
        <v>0</v>
      </c>
      <c r="T213" s="142">
        <f t="shared" si="38"/>
        <v>0</v>
      </c>
      <c r="AR213" s="143" t="s">
        <v>169</v>
      </c>
      <c r="AT213" s="143" t="s">
        <v>165</v>
      </c>
      <c r="AU213" s="143" t="s">
        <v>79</v>
      </c>
      <c r="AY213" s="13" t="s">
        <v>162</v>
      </c>
      <c r="BE213" s="144">
        <f t="shared" si="39"/>
        <v>0</v>
      </c>
      <c r="BF213" s="144">
        <f t="shared" si="40"/>
        <v>0</v>
      </c>
      <c r="BG213" s="144">
        <f t="shared" si="41"/>
        <v>0</v>
      </c>
      <c r="BH213" s="144">
        <f t="shared" si="42"/>
        <v>0</v>
      </c>
      <c r="BI213" s="144">
        <f t="shared" si="43"/>
        <v>0</v>
      </c>
      <c r="BJ213" s="13" t="s">
        <v>84</v>
      </c>
      <c r="BK213" s="144">
        <f t="shared" si="44"/>
        <v>0</v>
      </c>
      <c r="BL213" s="13" t="s">
        <v>169</v>
      </c>
      <c r="BM213" s="143" t="s">
        <v>2609</v>
      </c>
    </row>
    <row r="214" spans="2:65" s="1" customFormat="1" ht="27" customHeight="1">
      <c r="B214" s="131"/>
      <c r="C214" s="149" t="s">
        <v>657</v>
      </c>
      <c r="D214" s="149" t="s">
        <v>492</v>
      </c>
      <c r="E214" s="150" t="s">
        <v>1187</v>
      </c>
      <c r="F214" s="151" t="s">
        <v>2704</v>
      </c>
      <c r="G214" s="152" t="s">
        <v>196</v>
      </c>
      <c r="H214" s="153">
        <v>1</v>
      </c>
      <c r="I214" s="154"/>
      <c r="J214" s="154"/>
      <c r="K214" s="155"/>
      <c r="L214" s="156"/>
      <c r="M214" s="157" t="s">
        <v>1</v>
      </c>
      <c r="N214" s="158" t="s">
        <v>38</v>
      </c>
      <c r="O214" s="141">
        <v>0</v>
      </c>
      <c r="P214" s="141">
        <f t="shared" si="36"/>
        <v>0</v>
      </c>
      <c r="Q214" s="141">
        <v>0</v>
      </c>
      <c r="R214" s="141">
        <f t="shared" si="37"/>
        <v>0</v>
      </c>
      <c r="S214" s="141">
        <v>0</v>
      </c>
      <c r="T214" s="142">
        <f t="shared" si="38"/>
        <v>0</v>
      </c>
      <c r="AR214" s="143" t="s">
        <v>193</v>
      </c>
      <c r="AT214" s="143" t="s">
        <v>492</v>
      </c>
      <c r="AU214" s="143" t="s">
        <v>79</v>
      </c>
      <c r="AY214" s="13" t="s">
        <v>162</v>
      </c>
      <c r="BE214" s="144">
        <f t="shared" si="39"/>
        <v>0</v>
      </c>
      <c r="BF214" s="144">
        <f t="shared" si="40"/>
        <v>0</v>
      </c>
      <c r="BG214" s="144">
        <f t="shared" si="41"/>
        <v>0</v>
      </c>
      <c r="BH214" s="144">
        <f t="shared" si="42"/>
        <v>0</v>
      </c>
      <c r="BI214" s="144">
        <f t="shared" si="43"/>
        <v>0</v>
      </c>
      <c r="BJ214" s="13" t="s">
        <v>84</v>
      </c>
      <c r="BK214" s="144">
        <f t="shared" si="44"/>
        <v>0</v>
      </c>
      <c r="BL214" s="13" t="s">
        <v>169</v>
      </c>
      <c r="BM214" s="143" t="s">
        <v>2610</v>
      </c>
    </row>
    <row r="215" spans="2:65" s="1" customFormat="1" ht="16.5" customHeight="1">
      <c r="B215" s="131"/>
      <c r="C215" s="132" t="s">
        <v>659</v>
      </c>
      <c r="D215" s="132" t="s">
        <v>165</v>
      </c>
      <c r="E215" s="133" t="s">
        <v>1216</v>
      </c>
      <c r="F215" s="134" t="s">
        <v>1217</v>
      </c>
      <c r="G215" s="135" t="s">
        <v>196</v>
      </c>
      <c r="H215" s="136">
        <v>1</v>
      </c>
      <c r="I215" s="137"/>
      <c r="J215" s="137"/>
      <c r="K215" s="138"/>
      <c r="L215" s="25"/>
      <c r="M215" s="139" t="s">
        <v>1</v>
      </c>
      <c r="N215" s="140" t="s">
        <v>38</v>
      </c>
      <c r="O215" s="141">
        <v>0</v>
      </c>
      <c r="P215" s="141">
        <f t="shared" si="36"/>
        <v>0</v>
      </c>
      <c r="Q215" s="141">
        <v>0</v>
      </c>
      <c r="R215" s="141">
        <f t="shared" si="37"/>
        <v>0</v>
      </c>
      <c r="S215" s="141">
        <v>0</v>
      </c>
      <c r="T215" s="142">
        <f t="shared" si="38"/>
        <v>0</v>
      </c>
      <c r="AR215" s="143" t="s">
        <v>169</v>
      </c>
      <c r="AT215" s="143" t="s">
        <v>165</v>
      </c>
      <c r="AU215" s="143" t="s">
        <v>79</v>
      </c>
      <c r="AY215" s="13" t="s">
        <v>162</v>
      </c>
      <c r="BE215" s="144">
        <f t="shared" si="39"/>
        <v>0</v>
      </c>
      <c r="BF215" s="144">
        <f t="shared" si="40"/>
        <v>0</v>
      </c>
      <c r="BG215" s="144">
        <f t="shared" si="41"/>
        <v>0</v>
      </c>
      <c r="BH215" s="144">
        <f t="shared" si="42"/>
        <v>0</v>
      </c>
      <c r="BI215" s="144">
        <f t="shared" si="43"/>
        <v>0</v>
      </c>
      <c r="BJ215" s="13" t="s">
        <v>84</v>
      </c>
      <c r="BK215" s="144">
        <f t="shared" si="44"/>
        <v>0</v>
      </c>
      <c r="BL215" s="13" t="s">
        <v>169</v>
      </c>
      <c r="BM215" s="143" t="s">
        <v>2611</v>
      </c>
    </row>
    <row r="216" spans="2:65" s="1" customFormat="1" ht="24.2" customHeight="1">
      <c r="B216" s="131"/>
      <c r="C216" s="149" t="s">
        <v>661</v>
      </c>
      <c r="D216" s="149" t="s">
        <v>492</v>
      </c>
      <c r="E216" s="150" t="s">
        <v>1207</v>
      </c>
      <c r="F216" s="151" t="s">
        <v>2716</v>
      </c>
      <c r="G216" s="152" t="s">
        <v>196</v>
      </c>
      <c r="H216" s="153">
        <v>1</v>
      </c>
      <c r="I216" s="154"/>
      <c r="J216" s="154"/>
      <c r="K216" s="155"/>
      <c r="L216" s="156"/>
      <c r="M216" s="157" t="s">
        <v>1</v>
      </c>
      <c r="N216" s="158" t="s">
        <v>38</v>
      </c>
      <c r="O216" s="141">
        <v>0</v>
      </c>
      <c r="P216" s="141">
        <f t="shared" si="36"/>
        <v>0</v>
      </c>
      <c r="Q216" s="141">
        <v>0</v>
      </c>
      <c r="R216" s="141">
        <f t="shared" si="37"/>
        <v>0</v>
      </c>
      <c r="S216" s="141">
        <v>0</v>
      </c>
      <c r="T216" s="142">
        <f t="shared" si="38"/>
        <v>0</v>
      </c>
      <c r="AR216" s="143" t="s">
        <v>193</v>
      </c>
      <c r="AT216" s="143" t="s">
        <v>492</v>
      </c>
      <c r="AU216" s="143" t="s">
        <v>79</v>
      </c>
      <c r="AY216" s="13" t="s">
        <v>162</v>
      </c>
      <c r="BE216" s="144">
        <f t="shared" si="39"/>
        <v>0</v>
      </c>
      <c r="BF216" s="144">
        <f t="shared" si="40"/>
        <v>0</v>
      </c>
      <c r="BG216" s="144">
        <f t="shared" si="41"/>
        <v>0</v>
      </c>
      <c r="BH216" s="144">
        <f t="shared" si="42"/>
        <v>0</v>
      </c>
      <c r="BI216" s="144">
        <f t="shared" si="43"/>
        <v>0</v>
      </c>
      <c r="BJ216" s="13" t="s">
        <v>84</v>
      </c>
      <c r="BK216" s="144">
        <f t="shared" si="44"/>
        <v>0</v>
      </c>
      <c r="BL216" s="13" t="s">
        <v>169</v>
      </c>
      <c r="BM216" s="143" t="s">
        <v>2612</v>
      </c>
    </row>
    <row r="217" spans="2:65" s="1" customFormat="1" ht="16.5" customHeight="1">
      <c r="B217" s="131"/>
      <c r="C217" s="132" t="s">
        <v>665</v>
      </c>
      <c r="D217" s="132" t="s">
        <v>165</v>
      </c>
      <c r="E217" s="133" t="s">
        <v>1240</v>
      </c>
      <c r="F217" s="134" t="s">
        <v>1241</v>
      </c>
      <c r="G217" s="135" t="s">
        <v>196</v>
      </c>
      <c r="H217" s="136">
        <v>1</v>
      </c>
      <c r="I217" s="137"/>
      <c r="J217" s="137"/>
      <c r="K217" s="138"/>
      <c r="L217" s="25"/>
      <c r="M217" s="139" t="s">
        <v>1</v>
      </c>
      <c r="N217" s="140" t="s">
        <v>38</v>
      </c>
      <c r="O217" s="141">
        <v>0</v>
      </c>
      <c r="P217" s="141">
        <f t="shared" si="36"/>
        <v>0</v>
      </c>
      <c r="Q217" s="141">
        <v>0</v>
      </c>
      <c r="R217" s="141">
        <f t="shared" si="37"/>
        <v>0</v>
      </c>
      <c r="S217" s="141">
        <v>0</v>
      </c>
      <c r="T217" s="142">
        <f t="shared" si="38"/>
        <v>0</v>
      </c>
      <c r="AR217" s="143" t="s">
        <v>169</v>
      </c>
      <c r="AT217" s="143" t="s">
        <v>165</v>
      </c>
      <c r="AU217" s="143" t="s">
        <v>79</v>
      </c>
      <c r="AY217" s="13" t="s">
        <v>162</v>
      </c>
      <c r="BE217" s="144">
        <f t="shared" si="39"/>
        <v>0</v>
      </c>
      <c r="BF217" s="144">
        <f t="shared" si="40"/>
        <v>0</v>
      </c>
      <c r="BG217" s="144">
        <f t="shared" si="41"/>
        <v>0</v>
      </c>
      <c r="BH217" s="144">
        <f t="shared" si="42"/>
        <v>0</v>
      </c>
      <c r="BI217" s="144">
        <f t="shared" si="43"/>
        <v>0</v>
      </c>
      <c r="BJ217" s="13" t="s">
        <v>84</v>
      </c>
      <c r="BK217" s="144">
        <f t="shared" si="44"/>
        <v>0</v>
      </c>
      <c r="BL217" s="13" t="s">
        <v>169</v>
      </c>
      <c r="BM217" s="143" t="s">
        <v>2613</v>
      </c>
    </row>
    <row r="218" spans="2:65" s="1" customFormat="1" ht="24.2" customHeight="1">
      <c r="B218" s="131"/>
      <c r="C218" s="132" t="s">
        <v>669</v>
      </c>
      <c r="D218" s="132" t="s">
        <v>165</v>
      </c>
      <c r="E218" s="133" t="s">
        <v>614</v>
      </c>
      <c r="F218" s="134" t="s">
        <v>2614</v>
      </c>
      <c r="G218" s="135" t="s">
        <v>595</v>
      </c>
      <c r="H218" s="136">
        <v>3.972</v>
      </c>
      <c r="I218" s="137"/>
      <c r="J218" s="137"/>
      <c r="K218" s="138"/>
      <c r="L218" s="25"/>
      <c r="M218" s="139" t="s">
        <v>1</v>
      </c>
      <c r="N218" s="140" t="s">
        <v>38</v>
      </c>
      <c r="O218" s="141">
        <v>0</v>
      </c>
      <c r="P218" s="141">
        <f t="shared" si="36"/>
        <v>0</v>
      </c>
      <c r="Q218" s="141">
        <v>0</v>
      </c>
      <c r="R218" s="141">
        <f t="shared" si="37"/>
        <v>0</v>
      </c>
      <c r="S218" s="141">
        <v>0</v>
      </c>
      <c r="T218" s="142">
        <f t="shared" si="38"/>
        <v>0</v>
      </c>
      <c r="AR218" s="143" t="s">
        <v>169</v>
      </c>
      <c r="AT218" s="143" t="s">
        <v>165</v>
      </c>
      <c r="AU218" s="143" t="s">
        <v>79</v>
      </c>
      <c r="AY218" s="13" t="s">
        <v>162</v>
      </c>
      <c r="BE218" s="144">
        <f t="shared" si="39"/>
        <v>0</v>
      </c>
      <c r="BF218" s="144">
        <f t="shared" si="40"/>
        <v>0</v>
      </c>
      <c r="BG218" s="144">
        <f t="shared" si="41"/>
        <v>0</v>
      </c>
      <c r="BH218" s="144">
        <f t="shared" si="42"/>
        <v>0</v>
      </c>
      <c r="BI218" s="144">
        <f t="shared" si="43"/>
        <v>0</v>
      </c>
      <c r="BJ218" s="13" t="s">
        <v>84</v>
      </c>
      <c r="BK218" s="144">
        <f t="shared" si="44"/>
        <v>0</v>
      </c>
      <c r="BL218" s="13" t="s">
        <v>169</v>
      </c>
      <c r="BM218" s="143" t="s">
        <v>2615</v>
      </c>
    </row>
    <row r="219" spans="2:65" s="1" customFormat="1" ht="24.2" customHeight="1">
      <c r="B219" s="131"/>
      <c r="C219" s="132" t="s">
        <v>672</v>
      </c>
      <c r="D219" s="132" t="s">
        <v>165</v>
      </c>
      <c r="E219" s="133" t="s">
        <v>1257</v>
      </c>
      <c r="F219" s="134" t="s">
        <v>1070</v>
      </c>
      <c r="G219" s="135" t="s">
        <v>595</v>
      </c>
      <c r="H219" s="136">
        <v>3.972</v>
      </c>
      <c r="I219" s="137"/>
      <c r="J219" s="137"/>
      <c r="K219" s="138"/>
      <c r="L219" s="25"/>
      <c r="M219" s="145" t="s">
        <v>1</v>
      </c>
      <c r="N219" s="146" t="s">
        <v>38</v>
      </c>
      <c r="O219" s="147">
        <v>0</v>
      </c>
      <c r="P219" s="147">
        <f t="shared" si="36"/>
        <v>0</v>
      </c>
      <c r="Q219" s="147">
        <v>0</v>
      </c>
      <c r="R219" s="147">
        <f t="shared" si="37"/>
        <v>0</v>
      </c>
      <c r="S219" s="147">
        <v>0</v>
      </c>
      <c r="T219" s="148">
        <f t="shared" si="38"/>
        <v>0</v>
      </c>
      <c r="AR219" s="143" t="s">
        <v>169</v>
      </c>
      <c r="AT219" s="143" t="s">
        <v>165</v>
      </c>
      <c r="AU219" s="143" t="s">
        <v>79</v>
      </c>
      <c r="AY219" s="13" t="s">
        <v>162</v>
      </c>
      <c r="BE219" s="144">
        <f t="shared" si="39"/>
        <v>0</v>
      </c>
      <c r="BF219" s="144">
        <f t="shared" si="40"/>
        <v>0</v>
      </c>
      <c r="BG219" s="144">
        <f t="shared" si="41"/>
        <v>0</v>
      </c>
      <c r="BH219" s="144">
        <f t="shared" si="42"/>
        <v>0</v>
      </c>
      <c r="BI219" s="144">
        <f t="shared" si="43"/>
        <v>0</v>
      </c>
      <c r="BJ219" s="13" t="s">
        <v>84</v>
      </c>
      <c r="BK219" s="144">
        <f t="shared" si="44"/>
        <v>0</v>
      </c>
      <c r="BL219" s="13" t="s">
        <v>169</v>
      </c>
      <c r="BM219" s="143" t="s">
        <v>2616</v>
      </c>
    </row>
    <row r="220" spans="2:65" s="1" customFormat="1" ht="6.95" customHeight="1">
      <c r="B220" s="40"/>
      <c r="C220" s="41"/>
      <c r="D220" s="41"/>
      <c r="E220" s="41"/>
      <c r="F220" s="41"/>
      <c r="G220" s="41"/>
      <c r="H220" s="41"/>
      <c r="I220" s="41"/>
      <c r="J220" s="41"/>
      <c r="K220" s="41"/>
      <c r="L220" s="25"/>
    </row>
  </sheetData>
  <autoFilter ref="C127:K219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20"/>
  <sheetViews>
    <sheetView showGridLines="0" topLeftCell="A205" zoomScaleNormal="100" workbookViewId="0">
      <selection activeCell="E26" sqref="E2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3" t="s">
        <v>122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125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26.25" customHeight="1">
      <c r="B7" s="16"/>
      <c r="E7" s="227" t="str">
        <f>'Rekapitulácia stavby'!K6</f>
        <v>Košice, ÚKT, Rampová 7 - Rekonštrukcia budovy U1 a výstavba garáže</v>
      </c>
      <c r="F7" s="228"/>
      <c r="G7" s="228"/>
      <c r="H7" s="228"/>
      <c r="L7" s="16"/>
    </row>
    <row r="8" spans="2:46" ht="12" customHeight="1">
      <c r="B8" s="16"/>
      <c r="D8" s="22" t="s">
        <v>126</v>
      </c>
      <c r="L8" s="16"/>
    </row>
    <row r="9" spans="2:46" s="1" customFormat="1" ht="16.5" customHeight="1">
      <c r="B9" s="25"/>
      <c r="E9" s="227" t="s">
        <v>2373</v>
      </c>
      <c r="F9" s="229"/>
      <c r="G9" s="229"/>
      <c r="H9" s="229"/>
      <c r="L9" s="25"/>
    </row>
    <row r="10" spans="2:46" s="1" customFormat="1" ht="12" customHeight="1">
      <c r="B10" s="25"/>
      <c r="D10" s="22" t="s">
        <v>128</v>
      </c>
      <c r="L10" s="25"/>
    </row>
    <row r="11" spans="2:46" s="1" customFormat="1" ht="16.5" customHeight="1">
      <c r="B11" s="25"/>
      <c r="E11" s="185" t="s">
        <v>2617</v>
      </c>
      <c r="F11" s="229"/>
      <c r="G11" s="229"/>
      <c r="H11" s="229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customHeight="1">
      <c r="B14" s="25"/>
      <c r="D14" s="22" t="s">
        <v>17</v>
      </c>
      <c r="F14" s="20" t="s">
        <v>18</v>
      </c>
      <c r="I14" s="22" t="s">
        <v>19</v>
      </c>
      <c r="J14" s="48"/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20</v>
      </c>
      <c r="I16" s="22" t="s">
        <v>21</v>
      </c>
      <c r="J16" s="20" t="s">
        <v>1</v>
      </c>
      <c r="L16" s="25"/>
    </row>
    <row r="17" spans="2:12" s="1" customFormat="1" ht="18" customHeight="1">
      <c r="B17" s="25"/>
      <c r="E17" s="20" t="s">
        <v>22</v>
      </c>
      <c r="I17" s="22" t="s">
        <v>23</v>
      </c>
      <c r="J17" s="20" t="s">
        <v>1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24</v>
      </c>
      <c r="I19" s="22" t="s">
        <v>21</v>
      </c>
      <c r="J19" s="20" t="str">
        <f>'Rekapitulácia stavby'!AN13</f>
        <v/>
      </c>
      <c r="L19" s="25"/>
    </row>
    <row r="20" spans="2:12" s="1" customFormat="1" ht="18" customHeight="1">
      <c r="B20" s="25"/>
      <c r="E20" s="221" t="str">
        <f>'Rekapitulácia stavby'!E14</f>
        <v xml:space="preserve"> </v>
      </c>
      <c r="F20" s="221"/>
      <c r="G20" s="221"/>
      <c r="H20" s="221"/>
      <c r="I20" s="22" t="s">
        <v>23</v>
      </c>
      <c r="J20" s="20" t="str">
        <f>'Rekapitulácia stavby'!AN14</f>
        <v/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26</v>
      </c>
      <c r="I22" s="22" t="s">
        <v>21</v>
      </c>
      <c r="J22" s="20" t="s">
        <v>1</v>
      </c>
      <c r="L22" s="25"/>
    </row>
    <row r="23" spans="2:12" s="1" customFormat="1" ht="18" customHeight="1">
      <c r="B23" s="25"/>
      <c r="E23" s="20" t="s">
        <v>27</v>
      </c>
      <c r="I23" s="22" t="s">
        <v>23</v>
      </c>
      <c r="J23" s="20" t="s">
        <v>1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29</v>
      </c>
      <c r="I25" s="22" t="s">
        <v>21</v>
      </c>
      <c r="J25" s="20" t="s">
        <v>1</v>
      </c>
      <c r="L25" s="25"/>
    </row>
    <row r="26" spans="2:12" s="1" customFormat="1" ht="18" customHeight="1">
      <c r="B26" s="25"/>
      <c r="E26" s="20"/>
      <c r="I26" s="22" t="s">
        <v>23</v>
      </c>
      <c r="J26" s="20" t="s">
        <v>1</v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30</v>
      </c>
      <c r="L28" s="25"/>
    </row>
    <row r="29" spans="2:12" s="7" customFormat="1" ht="59.25" customHeight="1">
      <c r="B29" s="86"/>
      <c r="E29" s="223" t="s">
        <v>132</v>
      </c>
      <c r="F29" s="223"/>
      <c r="G29" s="223"/>
      <c r="H29" s="223"/>
      <c r="L29" s="86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customHeight="1">
      <c r="B32" s="25"/>
      <c r="D32" s="87" t="s">
        <v>32</v>
      </c>
      <c r="J32" s="61"/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customHeight="1">
      <c r="B34" s="25"/>
      <c r="F34" s="28" t="s">
        <v>34</v>
      </c>
      <c r="I34" s="28" t="s">
        <v>33</v>
      </c>
      <c r="J34" s="28" t="s">
        <v>35</v>
      </c>
      <c r="L34" s="25"/>
    </row>
    <row r="35" spans="2:12" s="1" customFormat="1" ht="14.45" customHeight="1">
      <c r="B35" s="25"/>
      <c r="D35" s="85" t="s">
        <v>36</v>
      </c>
      <c r="E35" s="30" t="s">
        <v>37</v>
      </c>
      <c r="F35" s="88">
        <f>ROUND((SUM(BE126:BE219)),  2)</f>
        <v>0</v>
      </c>
      <c r="G35" s="89"/>
      <c r="H35" s="89"/>
      <c r="I35" s="90">
        <v>0.2</v>
      </c>
      <c r="J35" s="88">
        <f>ROUND(((SUM(BE126:BE219))*I35),  2)</f>
        <v>0</v>
      </c>
      <c r="L35" s="25"/>
    </row>
    <row r="36" spans="2:12" s="1" customFormat="1" ht="14.45" customHeight="1">
      <c r="B36" s="25"/>
      <c r="E36" s="30" t="s">
        <v>38</v>
      </c>
      <c r="F36" s="80"/>
      <c r="I36" s="91">
        <v>0.2</v>
      </c>
      <c r="J36" s="80"/>
      <c r="L36" s="25"/>
    </row>
    <row r="37" spans="2:12" s="1" customFormat="1" ht="14.45" hidden="1" customHeight="1">
      <c r="B37" s="25"/>
      <c r="E37" s="22" t="s">
        <v>39</v>
      </c>
      <c r="F37" s="80">
        <f>ROUND((SUM(BG126:BG219)),  2)</f>
        <v>0</v>
      </c>
      <c r="I37" s="91">
        <v>0.2</v>
      </c>
      <c r="J37" s="80">
        <f>0</f>
        <v>0</v>
      </c>
      <c r="L37" s="25"/>
    </row>
    <row r="38" spans="2:12" s="1" customFormat="1" ht="14.45" hidden="1" customHeight="1">
      <c r="B38" s="25"/>
      <c r="E38" s="22" t="s">
        <v>40</v>
      </c>
      <c r="F38" s="80">
        <f>ROUND((SUM(BH126:BH219)),  2)</f>
        <v>0</v>
      </c>
      <c r="I38" s="91">
        <v>0.2</v>
      </c>
      <c r="J38" s="80">
        <f>0</f>
        <v>0</v>
      </c>
      <c r="L38" s="25"/>
    </row>
    <row r="39" spans="2:12" s="1" customFormat="1" ht="14.45" hidden="1" customHeight="1">
      <c r="B39" s="25"/>
      <c r="E39" s="30" t="s">
        <v>41</v>
      </c>
      <c r="F39" s="88">
        <f>ROUND((SUM(BI126:BI219)),  2)</f>
        <v>0</v>
      </c>
      <c r="G39" s="89"/>
      <c r="H39" s="89"/>
      <c r="I39" s="90">
        <v>0</v>
      </c>
      <c r="J39" s="88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2"/>
      <c r="D41" s="93" t="s">
        <v>42</v>
      </c>
      <c r="E41" s="52"/>
      <c r="F41" s="52"/>
      <c r="G41" s="94" t="s">
        <v>43</v>
      </c>
      <c r="H41" s="95" t="s">
        <v>44</v>
      </c>
      <c r="I41" s="52"/>
      <c r="J41" s="96"/>
      <c r="K41" s="97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133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13</v>
      </c>
      <c r="L84" s="25"/>
    </row>
    <row r="85" spans="2:12" s="1" customFormat="1" ht="26.25" customHeight="1">
      <c r="B85" s="25"/>
      <c r="E85" s="227" t="str">
        <f>E7</f>
        <v>Košice, ÚKT, Rampová 7 - Rekonštrukcia budovy U1 a výstavba garáže</v>
      </c>
      <c r="F85" s="228"/>
      <c r="G85" s="228"/>
      <c r="H85" s="228"/>
      <c r="L85" s="25"/>
    </row>
    <row r="86" spans="2:12" ht="12" customHeight="1">
      <c r="B86" s="16"/>
      <c r="C86" s="22" t="s">
        <v>126</v>
      </c>
      <c r="L86" s="16"/>
    </row>
    <row r="87" spans="2:12" s="1" customFormat="1" ht="16.5" customHeight="1">
      <c r="B87" s="25"/>
      <c r="E87" s="227" t="s">
        <v>2373</v>
      </c>
      <c r="F87" s="229"/>
      <c r="G87" s="229"/>
      <c r="H87" s="229"/>
      <c r="L87" s="25"/>
    </row>
    <row r="88" spans="2:12" s="1" customFormat="1" ht="12" customHeight="1">
      <c r="B88" s="25"/>
      <c r="C88" s="22" t="s">
        <v>128</v>
      </c>
      <c r="L88" s="25"/>
    </row>
    <row r="89" spans="2:12" s="1" customFormat="1" ht="16.5" customHeight="1">
      <c r="B89" s="25"/>
      <c r="E89" s="185" t="str">
        <f>E11</f>
        <v>003.3 - 3. časť ELI</v>
      </c>
      <c r="F89" s="229"/>
      <c r="G89" s="229"/>
      <c r="H89" s="229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17</v>
      </c>
      <c r="F91" s="20" t="str">
        <f>F14</f>
        <v>Košice</v>
      </c>
      <c r="I91" s="22" t="s">
        <v>19</v>
      </c>
      <c r="J91" s="48"/>
      <c r="L91" s="25"/>
    </row>
    <row r="92" spans="2:12" s="1" customFormat="1" ht="6.95" customHeight="1">
      <c r="B92" s="25"/>
      <c r="L92" s="25"/>
    </row>
    <row r="93" spans="2:12" s="1" customFormat="1" ht="15.2" customHeight="1">
      <c r="B93" s="25"/>
      <c r="C93" s="22" t="s">
        <v>20</v>
      </c>
      <c r="F93" s="20" t="str">
        <f>E17</f>
        <v>Ministerstvo vnútra SR, Bratislava</v>
      </c>
      <c r="I93" s="22" t="s">
        <v>26</v>
      </c>
      <c r="J93" s="23" t="str">
        <f>E23</f>
        <v>KApAR, s.r.o., Prešov</v>
      </c>
      <c r="L93" s="25"/>
    </row>
    <row r="94" spans="2:12" s="1" customFormat="1" ht="15.2" customHeight="1">
      <c r="B94" s="25"/>
      <c r="C94" s="22" t="s">
        <v>24</v>
      </c>
      <c r="F94" s="20" t="str">
        <f>IF(E20="","",E20)</f>
        <v xml:space="preserve"> </v>
      </c>
      <c r="I94" s="22" t="s">
        <v>29</v>
      </c>
      <c r="J94" s="23"/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100" t="s">
        <v>134</v>
      </c>
      <c r="D96" s="92"/>
      <c r="E96" s="92"/>
      <c r="F96" s="92"/>
      <c r="G96" s="92"/>
      <c r="H96" s="92"/>
      <c r="I96" s="92"/>
      <c r="J96" s="101" t="s">
        <v>135</v>
      </c>
      <c r="K96" s="92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2" t="s">
        <v>136</v>
      </c>
      <c r="J98" s="61"/>
      <c r="L98" s="25"/>
      <c r="AU98" s="13" t="s">
        <v>137</v>
      </c>
    </row>
    <row r="99" spans="2:47" s="8" customFormat="1" ht="24.95" customHeight="1">
      <c r="B99" s="103"/>
      <c r="D99" s="104" t="s">
        <v>1356</v>
      </c>
      <c r="E99" s="105"/>
      <c r="F99" s="105"/>
      <c r="G99" s="105"/>
      <c r="H99" s="105"/>
      <c r="I99" s="105"/>
      <c r="J99" s="106"/>
      <c r="L99" s="103"/>
    </row>
    <row r="100" spans="2:47" s="8" customFormat="1" ht="24.95" customHeight="1">
      <c r="B100" s="103"/>
      <c r="D100" s="104" t="s">
        <v>2264</v>
      </c>
      <c r="E100" s="105"/>
      <c r="F100" s="105"/>
      <c r="G100" s="105"/>
      <c r="H100" s="105"/>
      <c r="I100" s="105"/>
      <c r="J100" s="106"/>
      <c r="L100" s="103"/>
    </row>
    <row r="101" spans="2:47" s="8" customFormat="1" ht="24.95" customHeight="1">
      <c r="B101" s="103"/>
      <c r="D101" s="104" t="s">
        <v>1357</v>
      </c>
      <c r="E101" s="105"/>
      <c r="F101" s="105"/>
      <c r="G101" s="105"/>
      <c r="H101" s="105"/>
      <c r="I101" s="105"/>
      <c r="J101" s="106"/>
      <c r="L101" s="103"/>
    </row>
    <row r="102" spans="2:47" s="9" customFormat="1" ht="19.899999999999999" customHeight="1">
      <c r="B102" s="107"/>
      <c r="D102" s="108" t="s">
        <v>1358</v>
      </c>
      <c r="E102" s="109"/>
      <c r="F102" s="109"/>
      <c r="G102" s="109"/>
      <c r="H102" s="109"/>
      <c r="I102" s="109"/>
      <c r="J102" s="110"/>
      <c r="L102" s="107"/>
    </row>
    <row r="103" spans="2:47" s="8" customFormat="1" ht="24.95" customHeight="1">
      <c r="B103" s="103"/>
      <c r="D103" s="104" t="s">
        <v>2265</v>
      </c>
      <c r="E103" s="105"/>
      <c r="F103" s="105"/>
      <c r="G103" s="105"/>
      <c r="H103" s="105"/>
      <c r="I103" s="105"/>
      <c r="J103" s="106"/>
      <c r="L103" s="103"/>
    </row>
    <row r="104" spans="2:47" s="8" customFormat="1" ht="24.95" customHeight="1">
      <c r="B104" s="103"/>
      <c r="D104" s="104" t="s">
        <v>1359</v>
      </c>
      <c r="E104" s="105"/>
      <c r="F104" s="105"/>
      <c r="G104" s="105"/>
      <c r="H104" s="105"/>
      <c r="I104" s="105"/>
      <c r="J104" s="106"/>
      <c r="L104" s="103"/>
    </row>
    <row r="105" spans="2:47" s="1" customFormat="1" ht="21.75" customHeight="1">
      <c r="B105" s="25"/>
      <c r="L105" s="25"/>
    </row>
    <row r="106" spans="2:47" s="1" customFormat="1" ht="6.95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5"/>
    </row>
    <row r="110" spans="2:47" s="1" customFormat="1" ht="6.95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5"/>
    </row>
    <row r="111" spans="2:47" s="1" customFormat="1" ht="24.95" customHeight="1">
      <c r="B111" s="25"/>
      <c r="C111" s="17" t="s">
        <v>148</v>
      </c>
      <c r="L111" s="25"/>
    </row>
    <row r="112" spans="2:47" s="1" customFormat="1" ht="6.95" customHeight="1">
      <c r="B112" s="25"/>
      <c r="L112" s="25"/>
    </row>
    <row r="113" spans="2:65" s="1" customFormat="1" ht="12" customHeight="1">
      <c r="B113" s="25"/>
      <c r="C113" s="22" t="s">
        <v>13</v>
      </c>
      <c r="L113" s="25"/>
    </row>
    <row r="114" spans="2:65" s="1" customFormat="1" ht="26.25" customHeight="1">
      <c r="B114" s="25"/>
      <c r="E114" s="227" t="str">
        <f>E7</f>
        <v>Košice, ÚKT, Rampová 7 - Rekonštrukcia budovy U1 a výstavba garáže</v>
      </c>
      <c r="F114" s="228"/>
      <c r="G114" s="228"/>
      <c r="H114" s="228"/>
      <c r="L114" s="25"/>
    </row>
    <row r="115" spans="2:65" ht="12" customHeight="1">
      <c r="B115" s="16"/>
      <c r="C115" s="22" t="s">
        <v>126</v>
      </c>
      <c r="L115" s="16"/>
    </row>
    <row r="116" spans="2:65" s="1" customFormat="1" ht="16.5" customHeight="1">
      <c r="B116" s="25"/>
      <c r="E116" s="227" t="s">
        <v>2373</v>
      </c>
      <c r="F116" s="229"/>
      <c r="G116" s="229"/>
      <c r="H116" s="229"/>
      <c r="L116" s="25"/>
    </row>
    <row r="117" spans="2:65" s="1" customFormat="1" ht="12" customHeight="1">
      <c r="B117" s="25"/>
      <c r="C117" s="22" t="s">
        <v>128</v>
      </c>
      <c r="L117" s="25"/>
    </row>
    <row r="118" spans="2:65" s="1" customFormat="1" ht="16.5" customHeight="1">
      <c r="B118" s="25"/>
      <c r="E118" s="185" t="str">
        <f>E11</f>
        <v>003.3 - 3. časť ELI</v>
      </c>
      <c r="F118" s="229"/>
      <c r="G118" s="229"/>
      <c r="H118" s="229"/>
      <c r="L118" s="25"/>
    </row>
    <row r="119" spans="2:65" s="1" customFormat="1" ht="6.95" customHeight="1">
      <c r="B119" s="25"/>
      <c r="L119" s="25"/>
    </row>
    <row r="120" spans="2:65" s="1" customFormat="1" ht="12" customHeight="1">
      <c r="B120" s="25"/>
      <c r="C120" s="22" t="s">
        <v>17</v>
      </c>
      <c r="F120" s="20" t="str">
        <f>F14</f>
        <v>Košice</v>
      </c>
      <c r="I120" s="22" t="s">
        <v>19</v>
      </c>
      <c r="J120" s="48"/>
      <c r="L120" s="25"/>
    </row>
    <row r="121" spans="2:65" s="1" customFormat="1" ht="6.95" customHeight="1">
      <c r="B121" s="25"/>
      <c r="L121" s="25"/>
    </row>
    <row r="122" spans="2:65" s="1" customFormat="1" ht="15.2" customHeight="1">
      <c r="B122" s="25"/>
      <c r="C122" s="22" t="s">
        <v>20</v>
      </c>
      <c r="F122" s="20" t="str">
        <f>E17</f>
        <v>Ministerstvo vnútra SR, Bratislava</v>
      </c>
      <c r="I122" s="22" t="s">
        <v>26</v>
      </c>
      <c r="J122" s="23" t="str">
        <f>E23</f>
        <v>KApAR, s.r.o., Prešov</v>
      </c>
      <c r="L122" s="25"/>
    </row>
    <row r="123" spans="2:65" s="1" customFormat="1" ht="15.2" customHeight="1">
      <c r="B123" s="25"/>
      <c r="C123" s="22" t="s">
        <v>24</v>
      </c>
      <c r="F123" s="20" t="str">
        <f>IF(E20="","",E20)</f>
        <v xml:space="preserve"> </v>
      </c>
      <c r="I123" s="22" t="s">
        <v>29</v>
      </c>
      <c r="J123" s="23"/>
      <c r="L123" s="25"/>
    </row>
    <row r="124" spans="2:65" s="1" customFormat="1" ht="10.35" customHeight="1">
      <c r="B124" s="25"/>
      <c r="L124" s="25"/>
    </row>
    <row r="125" spans="2:65" s="10" customFormat="1" ht="29.25" customHeight="1">
      <c r="B125" s="111"/>
      <c r="C125" s="112" t="s">
        <v>149</v>
      </c>
      <c r="D125" s="113" t="s">
        <v>57</v>
      </c>
      <c r="E125" s="113" t="s">
        <v>53</v>
      </c>
      <c r="F125" s="113" t="s">
        <v>54</v>
      </c>
      <c r="G125" s="113" t="s">
        <v>150</v>
      </c>
      <c r="H125" s="113" t="s">
        <v>151</v>
      </c>
      <c r="I125" s="113" t="s">
        <v>152</v>
      </c>
      <c r="J125" s="114" t="s">
        <v>135</v>
      </c>
      <c r="K125" s="115" t="s">
        <v>153</v>
      </c>
      <c r="L125" s="111"/>
      <c r="M125" s="54" t="s">
        <v>1</v>
      </c>
      <c r="N125" s="55" t="s">
        <v>36</v>
      </c>
      <c r="O125" s="55" t="s">
        <v>154</v>
      </c>
      <c r="P125" s="55" t="s">
        <v>155</v>
      </c>
      <c r="Q125" s="55" t="s">
        <v>156</v>
      </c>
      <c r="R125" s="55" t="s">
        <v>157</v>
      </c>
      <c r="S125" s="55" t="s">
        <v>158</v>
      </c>
      <c r="T125" s="56" t="s">
        <v>159</v>
      </c>
    </row>
    <row r="126" spans="2:65" s="1" customFormat="1" ht="22.9" customHeight="1">
      <c r="B126" s="25"/>
      <c r="C126" s="59" t="s">
        <v>136</v>
      </c>
      <c r="J126" s="116"/>
      <c r="L126" s="25"/>
      <c r="M126" s="57"/>
      <c r="N126" s="49"/>
      <c r="O126" s="49"/>
      <c r="P126" s="117">
        <f>P127+P172+P206+P209+P215</f>
        <v>0</v>
      </c>
      <c r="Q126" s="49"/>
      <c r="R126" s="117">
        <f>R127+R172+R206+R209+R215</f>
        <v>0</v>
      </c>
      <c r="S126" s="49"/>
      <c r="T126" s="118">
        <f>T127+T172+T206+T209+T215</f>
        <v>0</v>
      </c>
      <c r="AT126" s="13" t="s">
        <v>71</v>
      </c>
      <c r="AU126" s="13" t="s">
        <v>137</v>
      </c>
      <c r="BK126" s="119">
        <f>BK127+BK172+BK206+BK209+BK215</f>
        <v>0</v>
      </c>
    </row>
    <row r="127" spans="2:65" s="11" customFormat="1" ht="25.9" customHeight="1">
      <c r="B127" s="120"/>
      <c r="D127" s="121" t="s">
        <v>71</v>
      </c>
      <c r="E127" s="122" t="s">
        <v>1360</v>
      </c>
      <c r="F127" s="122" t="s">
        <v>1361</v>
      </c>
      <c r="J127" s="123"/>
      <c r="L127" s="120"/>
      <c r="M127" s="124"/>
      <c r="P127" s="125">
        <f>SUM(P128:P171)</f>
        <v>0</v>
      </c>
      <c r="R127" s="125">
        <f>SUM(R128:R171)</f>
        <v>0</v>
      </c>
      <c r="T127" s="126">
        <f>SUM(T128:T171)</f>
        <v>0</v>
      </c>
      <c r="AR127" s="121" t="s">
        <v>89</v>
      </c>
      <c r="AT127" s="127" t="s">
        <v>71</v>
      </c>
      <c r="AU127" s="127" t="s">
        <v>72</v>
      </c>
      <c r="AY127" s="121" t="s">
        <v>162</v>
      </c>
      <c r="BK127" s="128">
        <f>SUM(BK128:BK171)</f>
        <v>0</v>
      </c>
    </row>
    <row r="128" spans="2:65" s="1" customFormat="1" ht="16.5" customHeight="1">
      <c r="B128" s="131"/>
      <c r="C128" s="132" t="s">
        <v>79</v>
      </c>
      <c r="D128" s="132" t="s">
        <v>165</v>
      </c>
      <c r="E128" s="133" t="s">
        <v>2266</v>
      </c>
      <c r="F128" s="134" t="s">
        <v>2267</v>
      </c>
      <c r="G128" s="135" t="s">
        <v>212</v>
      </c>
      <c r="H128" s="136">
        <v>15</v>
      </c>
      <c r="I128" s="137"/>
      <c r="J128" s="137"/>
      <c r="K128" s="138"/>
      <c r="L128" s="25"/>
      <c r="M128" s="139" t="s">
        <v>1</v>
      </c>
      <c r="N128" s="140" t="s">
        <v>38</v>
      </c>
      <c r="O128" s="141">
        <v>0</v>
      </c>
      <c r="P128" s="141">
        <f t="shared" ref="P128:P148" si="0">O128*H128</f>
        <v>0</v>
      </c>
      <c r="Q128" s="141">
        <v>0</v>
      </c>
      <c r="R128" s="141">
        <f t="shared" ref="R128:R148" si="1">Q128*H128</f>
        <v>0</v>
      </c>
      <c r="S128" s="141">
        <v>0</v>
      </c>
      <c r="T128" s="142">
        <f t="shared" ref="T128:T148" si="2">S128*H128</f>
        <v>0</v>
      </c>
      <c r="AR128" s="143" t="s">
        <v>606</v>
      </c>
      <c r="AT128" s="143" t="s">
        <v>165</v>
      </c>
      <c r="AU128" s="143" t="s">
        <v>79</v>
      </c>
      <c r="AY128" s="13" t="s">
        <v>162</v>
      </c>
      <c r="BE128" s="144">
        <f t="shared" ref="BE128:BE148" si="3">IF(N128="základná",J128,0)</f>
        <v>0</v>
      </c>
      <c r="BF128" s="144">
        <f t="shared" ref="BF128:BF148" si="4">IF(N128="znížená",J128,0)</f>
        <v>0</v>
      </c>
      <c r="BG128" s="144">
        <f t="shared" ref="BG128:BG148" si="5">IF(N128="zákl. prenesená",J128,0)</f>
        <v>0</v>
      </c>
      <c r="BH128" s="144">
        <f t="shared" ref="BH128:BH148" si="6">IF(N128="zníž. prenesená",J128,0)</f>
        <v>0</v>
      </c>
      <c r="BI128" s="144">
        <f t="shared" ref="BI128:BI148" si="7">IF(N128="nulová",J128,0)</f>
        <v>0</v>
      </c>
      <c r="BJ128" s="13" t="s">
        <v>84</v>
      </c>
      <c r="BK128" s="144">
        <f t="shared" ref="BK128:BK148" si="8">ROUND(I128*H128,2)</f>
        <v>0</v>
      </c>
      <c r="BL128" s="13" t="s">
        <v>606</v>
      </c>
      <c r="BM128" s="143" t="s">
        <v>84</v>
      </c>
    </row>
    <row r="129" spans="2:65" s="1" customFormat="1" ht="16.5" customHeight="1">
      <c r="B129" s="131"/>
      <c r="C129" s="149" t="s">
        <v>84</v>
      </c>
      <c r="D129" s="149" t="s">
        <v>492</v>
      </c>
      <c r="E129" s="150" t="s">
        <v>2268</v>
      </c>
      <c r="F129" s="151" t="s">
        <v>2269</v>
      </c>
      <c r="G129" s="152" t="s">
        <v>212</v>
      </c>
      <c r="H129" s="153">
        <v>15</v>
      </c>
      <c r="I129" s="154"/>
      <c r="J129" s="154"/>
      <c r="K129" s="155"/>
      <c r="L129" s="156"/>
      <c r="M129" s="157" t="s">
        <v>1</v>
      </c>
      <c r="N129" s="158" t="s">
        <v>38</v>
      </c>
      <c r="O129" s="141">
        <v>0</v>
      </c>
      <c r="P129" s="141">
        <f t="shared" si="0"/>
        <v>0</v>
      </c>
      <c r="Q129" s="141">
        <v>0</v>
      </c>
      <c r="R129" s="141">
        <f t="shared" si="1"/>
        <v>0</v>
      </c>
      <c r="S129" s="141">
        <v>0</v>
      </c>
      <c r="T129" s="142">
        <f t="shared" si="2"/>
        <v>0</v>
      </c>
      <c r="AR129" s="143" t="s">
        <v>1391</v>
      </c>
      <c r="AT129" s="143" t="s">
        <v>492</v>
      </c>
      <c r="AU129" s="143" t="s">
        <v>79</v>
      </c>
      <c r="AY129" s="13" t="s">
        <v>162</v>
      </c>
      <c r="BE129" s="144">
        <f t="shared" si="3"/>
        <v>0</v>
      </c>
      <c r="BF129" s="144">
        <f t="shared" si="4"/>
        <v>0</v>
      </c>
      <c r="BG129" s="144">
        <f t="shared" si="5"/>
        <v>0</v>
      </c>
      <c r="BH129" s="144">
        <f t="shared" si="6"/>
        <v>0</v>
      </c>
      <c r="BI129" s="144">
        <f t="shared" si="7"/>
        <v>0</v>
      </c>
      <c r="BJ129" s="13" t="s">
        <v>84</v>
      </c>
      <c r="BK129" s="144">
        <f t="shared" si="8"/>
        <v>0</v>
      </c>
      <c r="BL129" s="13" t="s">
        <v>606</v>
      </c>
      <c r="BM129" s="143" t="s">
        <v>169</v>
      </c>
    </row>
    <row r="130" spans="2:65" s="1" customFormat="1" ht="24.2" customHeight="1">
      <c r="B130" s="131"/>
      <c r="C130" s="132" t="s">
        <v>89</v>
      </c>
      <c r="D130" s="132" t="s">
        <v>165</v>
      </c>
      <c r="E130" s="133" t="s">
        <v>2270</v>
      </c>
      <c r="F130" s="134" t="s">
        <v>2271</v>
      </c>
      <c r="G130" s="135" t="s">
        <v>212</v>
      </c>
      <c r="H130" s="136">
        <v>60</v>
      </c>
      <c r="I130" s="137"/>
      <c r="J130" s="137"/>
      <c r="K130" s="138"/>
      <c r="L130" s="25"/>
      <c r="M130" s="139" t="s">
        <v>1</v>
      </c>
      <c r="N130" s="140" t="s">
        <v>38</v>
      </c>
      <c r="O130" s="141">
        <v>0</v>
      </c>
      <c r="P130" s="141">
        <f t="shared" si="0"/>
        <v>0</v>
      </c>
      <c r="Q130" s="141">
        <v>0</v>
      </c>
      <c r="R130" s="141">
        <f t="shared" si="1"/>
        <v>0</v>
      </c>
      <c r="S130" s="141">
        <v>0</v>
      </c>
      <c r="T130" s="142">
        <f t="shared" si="2"/>
        <v>0</v>
      </c>
      <c r="AR130" s="143" t="s">
        <v>606</v>
      </c>
      <c r="AT130" s="143" t="s">
        <v>165</v>
      </c>
      <c r="AU130" s="143" t="s">
        <v>79</v>
      </c>
      <c r="AY130" s="13" t="s">
        <v>162</v>
      </c>
      <c r="BE130" s="144">
        <f t="shared" si="3"/>
        <v>0</v>
      </c>
      <c r="BF130" s="144">
        <f t="shared" si="4"/>
        <v>0</v>
      </c>
      <c r="BG130" s="144">
        <f t="shared" si="5"/>
        <v>0</v>
      </c>
      <c r="BH130" s="144">
        <f t="shared" si="6"/>
        <v>0</v>
      </c>
      <c r="BI130" s="144">
        <f t="shared" si="7"/>
        <v>0</v>
      </c>
      <c r="BJ130" s="13" t="s">
        <v>84</v>
      </c>
      <c r="BK130" s="144">
        <f t="shared" si="8"/>
        <v>0</v>
      </c>
      <c r="BL130" s="13" t="s">
        <v>606</v>
      </c>
      <c r="BM130" s="143" t="s">
        <v>185</v>
      </c>
    </row>
    <row r="131" spans="2:65" s="1" customFormat="1" ht="24.2" customHeight="1">
      <c r="B131" s="131"/>
      <c r="C131" s="149" t="s">
        <v>169</v>
      </c>
      <c r="D131" s="149" t="s">
        <v>492</v>
      </c>
      <c r="E131" s="150" t="s">
        <v>2272</v>
      </c>
      <c r="F131" s="151" t="s">
        <v>2271</v>
      </c>
      <c r="G131" s="152" t="s">
        <v>212</v>
      </c>
      <c r="H131" s="153">
        <v>60</v>
      </c>
      <c r="I131" s="154"/>
      <c r="J131" s="154"/>
      <c r="K131" s="155"/>
      <c r="L131" s="156"/>
      <c r="M131" s="157" t="s">
        <v>1</v>
      </c>
      <c r="N131" s="158" t="s">
        <v>38</v>
      </c>
      <c r="O131" s="141">
        <v>0</v>
      </c>
      <c r="P131" s="141">
        <f t="shared" si="0"/>
        <v>0</v>
      </c>
      <c r="Q131" s="141">
        <v>0</v>
      </c>
      <c r="R131" s="141">
        <f t="shared" si="1"/>
        <v>0</v>
      </c>
      <c r="S131" s="141">
        <v>0</v>
      </c>
      <c r="T131" s="142">
        <f t="shared" si="2"/>
        <v>0</v>
      </c>
      <c r="AR131" s="143" t="s">
        <v>1391</v>
      </c>
      <c r="AT131" s="143" t="s">
        <v>492</v>
      </c>
      <c r="AU131" s="143" t="s">
        <v>79</v>
      </c>
      <c r="AY131" s="13" t="s">
        <v>162</v>
      </c>
      <c r="BE131" s="144">
        <f t="shared" si="3"/>
        <v>0</v>
      </c>
      <c r="BF131" s="144">
        <f t="shared" si="4"/>
        <v>0</v>
      </c>
      <c r="BG131" s="144">
        <f t="shared" si="5"/>
        <v>0</v>
      </c>
      <c r="BH131" s="144">
        <f t="shared" si="6"/>
        <v>0</v>
      </c>
      <c r="BI131" s="144">
        <f t="shared" si="7"/>
        <v>0</v>
      </c>
      <c r="BJ131" s="13" t="s">
        <v>84</v>
      </c>
      <c r="BK131" s="144">
        <f t="shared" si="8"/>
        <v>0</v>
      </c>
      <c r="BL131" s="13" t="s">
        <v>606</v>
      </c>
      <c r="BM131" s="143" t="s">
        <v>193</v>
      </c>
    </row>
    <row r="132" spans="2:65" s="1" customFormat="1" ht="16.5" customHeight="1">
      <c r="B132" s="131"/>
      <c r="C132" s="132" t="s">
        <v>181</v>
      </c>
      <c r="D132" s="132" t="s">
        <v>165</v>
      </c>
      <c r="E132" s="133" t="s">
        <v>2273</v>
      </c>
      <c r="F132" s="134" t="s">
        <v>2274</v>
      </c>
      <c r="G132" s="135" t="s">
        <v>212</v>
      </c>
      <c r="H132" s="136">
        <v>60</v>
      </c>
      <c r="I132" s="137"/>
      <c r="J132" s="137"/>
      <c r="K132" s="138"/>
      <c r="L132" s="25"/>
      <c r="M132" s="139" t="s">
        <v>1</v>
      </c>
      <c r="N132" s="140" t="s">
        <v>38</v>
      </c>
      <c r="O132" s="141">
        <v>0</v>
      </c>
      <c r="P132" s="141">
        <f t="shared" si="0"/>
        <v>0</v>
      </c>
      <c r="Q132" s="141">
        <v>0</v>
      </c>
      <c r="R132" s="141">
        <f t="shared" si="1"/>
        <v>0</v>
      </c>
      <c r="S132" s="141">
        <v>0</v>
      </c>
      <c r="T132" s="142">
        <f t="shared" si="2"/>
        <v>0</v>
      </c>
      <c r="AR132" s="143" t="s">
        <v>606</v>
      </c>
      <c r="AT132" s="143" t="s">
        <v>165</v>
      </c>
      <c r="AU132" s="143" t="s">
        <v>79</v>
      </c>
      <c r="AY132" s="13" t="s">
        <v>162</v>
      </c>
      <c r="BE132" s="144">
        <f t="shared" si="3"/>
        <v>0</v>
      </c>
      <c r="BF132" s="144">
        <f t="shared" si="4"/>
        <v>0</v>
      </c>
      <c r="BG132" s="144">
        <f t="shared" si="5"/>
        <v>0</v>
      </c>
      <c r="BH132" s="144">
        <f t="shared" si="6"/>
        <v>0</v>
      </c>
      <c r="BI132" s="144">
        <f t="shared" si="7"/>
        <v>0</v>
      </c>
      <c r="BJ132" s="13" t="s">
        <v>84</v>
      </c>
      <c r="BK132" s="144">
        <f t="shared" si="8"/>
        <v>0</v>
      </c>
      <c r="BL132" s="13" t="s">
        <v>606</v>
      </c>
      <c r="BM132" s="143" t="s">
        <v>201</v>
      </c>
    </row>
    <row r="133" spans="2:65" s="1" customFormat="1" ht="16.5" customHeight="1">
      <c r="B133" s="131"/>
      <c r="C133" s="149" t="s">
        <v>185</v>
      </c>
      <c r="D133" s="149" t="s">
        <v>492</v>
      </c>
      <c r="E133" s="150" t="s">
        <v>2275</v>
      </c>
      <c r="F133" s="151" t="s">
        <v>2274</v>
      </c>
      <c r="G133" s="152" t="s">
        <v>212</v>
      </c>
      <c r="H133" s="153">
        <v>60</v>
      </c>
      <c r="I133" s="154"/>
      <c r="J133" s="154"/>
      <c r="K133" s="155"/>
      <c r="L133" s="156"/>
      <c r="M133" s="157" t="s">
        <v>1</v>
      </c>
      <c r="N133" s="158" t="s">
        <v>38</v>
      </c>
      <c r="O133" s="141">
        <v>0</v>
      </c>
      <c r="P133" s="141">
        <f t="shared" si="0"/>
        <v>0</v>
      </c>
      <c r="Q133" s="141">
        <v>0</v>
      </c>
      <c r="R133" s="141">
        <f t="shared" si="1"/>
        <v>0</v>
      </c>
      <c r="S133" s="141">
        <v>0</v>
      </c>
      <c r="T133" s="142">
        <f t="shared" si="2"/>
        <v>0</v>
      </c>
      <c r="AR133" s="143" t="s">
        <v>1391</v>
      </c>
      <c r="AT133" s="143" t="s">
        <v>492</v>
      </c>
      <c r="AU133" s="143" t="s">
        <v>79</v>
      </c>
      <c r="AY133" s="13" t="s">
        <v>162</v>
      </c>
      <c r="BE133" s="144">
        <f t="shared" si="3"/>
        <v>0</v>
      </c>
      <c r="BF133" s="144">
        <f t="shared" si="4"/>
        <v>0</v>
      </c>
      <c r="BG133" s="144">
        <f t="shared" si="5"/>
        <v>0</v>
      </c>
      <c r="BH133" s="144">
        <f t="shared" si="6"/>
        <v>0</v>
      </c>
      <c r="BI133" s="144">
        <f t="shared" si="7"/>
        <v>0</v>
      </c>
      <c r="BJ133" s="13" t="s">
        <v>84</v>
      </c>
      <c r="BK133" s="144">
        <f t="shared" si="8"/>
        <v>0</v>
      </c>
      <c r="BL133" s="13" t="s">
        <v>606</v>
      </c>
      <c r="BM133" s="143" t="s">
        <v>209</v>
      </c>
    </row>
    <row r="134" spans="2:65" s="1" customFormat="1" ht="24.2" customHeight="1">
      <c r="B134" s="131"/>
      <c r="C134" s="132" t="s">
        <v>189</v>
      </c>
      <c r="D134" s="132" t="s">
        <v>165</v>
      </c>
      <c r="E134" s="133" t="s">
        <v>2276</v>
      </c>
      <c r="F134" s="134" t="s">
        <v>2717</v>
      </c>
      <c r="G134" s="135" t="s">
        <v>212</v>
      </c>
      <c r="H134" s="136">
        <v>10</v>
      </c>
      <c r="I134" s="137"/>
      <c r="J134" s="137"/>
      <c r="K134" s="138"/>
      <c r="L134" s="25"/>
      <c r="M134" s="139" t="s">
        <v>1</v>
      </c>
      <c r="N134" s="140" t="s">
        <v>38</v>
      </c>
      <c r="O134" s="141">
        <v>0</v>
      </c>
      <c r="P134" s="141">
        <f t="shared" si="0"/>
        <v>0</v>
      </c>
      <c r="Q134" s="141">
        <v>0</v>
      </c>
      <c r="R134" s="141">
        <f t="shared" si="1"/>
        <v>0</v>
      </c>
      <c r="S134" s="141">
        <v>0</v>
      </c>
      <c r="T134" s="142">
        <f t="shared" si="2"/>
        <v>0</v>
      </c>
      <c r="AR134" s="143" t="s">
        <v>606</v>
      </c>
      <c r="AT134" s="143" t="s">
        <v>165</v>
      </c>
      <c r="AU134" s="143" t="s">
        <v>79</v>
      </c>
      <c r="AY134" s="13" t="s">
        <v>162</v>
      </c>
      <c r="BE134" s="144">
        <f t="shared" si="3"/>
        <v>0</v>
      </c>
      <c r="BF134" s="144">
        <f t="shared" si="4"/>
        <v>0</v>
      </c>
      <c r="BG134" s="144">
        <f t="shared" si="5"/>
        <v>0</v>
      </c>
      <c r="BH134" s="144">
        <f t="shared" si="6"/>
        <v>0</v>
      </c>
      <c r="BI134" s="144">
        <f t="shared" si="7"/>
        <v>0</v>
      </c>
      <c r="BJ134" s="13" t="s">
        <v>84</v>
      </c>
      <c r="BK134" s="144">
        <f t="shared" si="8"/>
        <v>0</v>
      </c>
      <c r="BL134" s="13" t="s">
        <v>606</v>
      </c>
      <c r="BM134" s="143" t="s">
        <v>218</v>
      </c>
    </row>
    <row r="135" spans="2:65" s="1" customFormat="1" ht="24.2" customHeight="1">
      <c r="B135" s="131"/>
      <c r="C135" s="149" t="s">
        <v>193</v>
      </c>
      <c r="D135" s="149" t="s">
        <v>492</v>
      </c>
      <c r="E135" s="150" t="s">
        <v>2277</v>
      </c>
      <c r="F135" s="151" t="s">
        <v>2717</v>
      </c>
      <c r="G135" s="152" t="s">
        <v>212</v>
      </c>
      <c r="H135" s="153">
        <v>10</v>
      </c>
      <c r="I135" s="154"/>
      <c r="J135" s="154"/>
      <c r="K135" s="155"/>
      <c r="L135" s="156"/>
      <c r="M135" s="157" t="s">
        <v>1</v>
      </c>
      <c r="N135" s="158" t="s">
        <v>38</v>
      </c>
      <c r="O135" s="141">
        <v>0</v>
      </c>
      <c r="P135" s="141">
        <f t="shared" si="0"/>
        <v>0</v>
      </c>
      <c r="Q135" s="141">
        <v>0</v>
      </c>
      <c r="R135" s="141">
        <f t="shared" si="1"/>
        <v>0</v>
      </c>
      <c r="S135" s="141">
        <v>0</v>
      </c>
      <c r="T135" s="142">
        <f t="shared" si="2"/>
        <v>0</v>
      </c>
      <c r="AR135" s="143" t="s">
        <v>1391</v>
      </c>
      <c r="AT135" s="143" t="s">
        <v>492</v>
      </c>
      <c r="AU135" s="143" t="s">
        <v>79</v>
      </c>
      <c r="AY135" s="13" t="s">
        <v>162</v>
      </c>
      <c r="BE135" s="144">
        <f t="shared" si="3"/>
        <v>0</v>
      </c>
      <c r="BF135" s="144">
        <f t="shared" si="4"/>
        <v>0</v>
      </c>
      <c r="BG135" s="144">
        <f t="shared" si="5"/>
        <v>0</v>
      </c>
      <c r="BH135" s="144">
        <f t="shared" si="6"/>
        <v>0</v>
      </c>
      <c r="BI135" s="144">
        <f t="shared" si="7"/>
        <v>0</v>
      </c>
      <c r="BJ135" s="13" t="s">
        <v>84</v>
      </c>
      <c r="BK135" s="144">
        <f t="shared" si="8"/>
        <v>0</v>
      </c>
      <c r="BL135" s="13" t="s">
        <v>606</v>
      </c>
      <c r="BM135" s="143" t="s">
        <v>226</v>
      </c>
    </row>
    <row r="136" spans="2:65" s="1" customFormat="1" ht="24.2" customHeight="1">
      <c r="B136" s="131"/>
      <c r="C136" s="132" t="s">
        <v>163</v>
      </c>
      <c r="D136" s="132" t="s">
        <v>165</v>
      </c>
      <c r="E136" s="133" t="s">
        <v>1362</v>
      </c>
      <c r="F136" s="134" t="s">
        <v>1363</v>
      </c>
      <c r="G136" s="135" t="s">
        <v>196</v>
      </c>
      <c r="H136" s="136">
        <v>15</v>
      </c>
      <c r="I136" s="137"/>
      <c r="J136" s="137"/>
      <c r="K136" s="138"/>
      <c r="L136" s="25"/>
      <c r="M136" s="139" t="s">
        <v>1</v>
      </c>
      <c r="N136" s="140" t="s">
        <v>38</v>
      </c>
      <c r="O136" s="141">
        <v>0</v>
      </c>
      <c r="P136" s="141">
        <f t="shared" si="0"/>
        <v>0</v>
      </c>
      <c r="Q136" s="141">
        <v>0</v>
      </c>
      <c r="R136" s="141">
        <f t="shared" si="1"/>
        <v>0</v>
      </c>
      <c r="S136" s="141">
        <v>0</v>
      </c>
      <c r="T136" s="142">
        <f t="shared" si="2"/>
        <v>0</v>
      </c>
      <c r="AR136" s="143" t="s">
        <v>606</v>
      </c>
      <c r="AT136" s="143" t="s">
        <v>165</v>
      </c>
      <c r="AU136" s="143" t="s">
        <v>79</v>
      </c>
      <c r="AY136" s="13" t="s">
        <v>162</v>
      </c>
      <c r="BE136" s="144">
        <f t="shared" si="3"/>
        <v>0</v>
      </c>
      <c r="BF136" s="144">
        <f t="shared" si="4"/>
        <v>0</v>
      </c>
      <c r="BG136" s="144">
        <f t="shared" si="5"/>
        <v>0</v>
      </c>
      <c r="BH136" s="144">
        <f t="shared" si="6"/>
        <v>0</v>
      </c>
      <c r="BI136" s="144">
        <f t="shared" si="7"/>
        <v>0</v>
      </c>
      <c r="BJ136" s="13" t="s">
        <v>84</v>
      </c>
      <c r="BK136" s="144">
        <f t="shared" si="8"/>
        <v>0</v>
      </c>
      <c r="BL136" s="13" t="s">
        <v>606</v>
      </c>
      <c r="BM136" s="143" t="s">
        <v>234</v>
      </c>
    </row>
    <row r="137" spans="2:65" s="1" customFormat="1" ht="24.2" customHeight="1">
      <c r="B137" s="131"/>
      <c r="C137" s="132" t="s">
        <v>201</v>
      </c>
      <c r="D137" s="132" t="s">
        <v>165</v>
      </c>
      <c r="E137" s="133" t="s">
        <v>1368</v>
      </c>
      <c r="F137" s="134" t="s">
        <v>1369</v>
      </c>
      <c r="G137" s="135" t="s">
        <v>196</v>
      </c>
      <c r="H137" s="136">
        <v>5</v>
      </c>
      <c r="I137" s="137"/>
      <c r="J137" s="137"/>
      <c r="K137" s="138"/>
      <c r="L137" s="25"/>
      <c r="M137" s="139" t="s">
        <v>1</v>
      </c>
      <c r="N137" s="140" t="s">
        <v>38</v>
      </c>
      <c r="O137" s="141">
        <v>0</v>
      </c>
      <c r="P137" s="141">
        <f t="shared" si="0"/>
        <v>0</v>
      </c>
      <c r="Q137" s="141">
        <v>0</v>
      </c>
      <c r="R137" s="141">
        <f t="shared" si="1"/>
        <v>0</v>
      </c>
      <c r="S137" s="141">
        <v>0</v>
      </c>
      <c r="T137" s="142">
        <f t="shared" si="2"/>
        <v>0</v>
      </c>
      <c r="AR137" s="143" t="s">
        <v>606</v>
      </c>
      <c r="AT137" s="143" t="s">
        <v>165</v>
      </c>
      <c r="AU137" s="143" t="s">
        <v>79</v>
      </c>
      <c r="AY137" s="13" t="s">
        <v>162</v>
      </c>
      <c r="BE137" s="144">
        <f t="shared" si="3"/>
        <v>0</v>
      </c>
      <c r="BF137" s="144">
        <f t="shared" si="4"/>
        <v>0</v>
      </c>
      <c r="BG137" s="144">
        <f t="shared" si="5"/>
        <v>0</v>
      </c>
      <c r="BH137" s="144">
        <f t="shared" si="6"/>
        <v>0</v>
      </c>
      <c r="BI137" s="144">
        <f t="shared" si="7"/>
        <v>0</v>
      </c>
      <c r="BJ137" s="13" t="s">
        <v>84</v>
      </c>
      <c r="BK137" s="144">
        <f t="shared" si="8"/>
        <v>0</v>
      </c>
      <c r="BL137" s="13" t="s">
        <v>606</v>
      </c>
      <c r="BM137" s="143" t="s">
        <v>7</v>
      </c>
    </row>
    <row r="138" spans="2:65" s="1" customFormat="1" ht="24.2" customHeight="1">
      <c r="B138" s="131"/>
      <c r="C138" s="132" t="s">
        <v>205</v>
      </c>
      <c r="D138" s="132" t="s">
        <v>165</v>
      </c>
      <c r="E138" s="133" t="s">
        <v>1386</v>
      </c>
      <c r="F138" s="134" t="s">
        <v>1381</v>
      </c>
      <c r="G138" s="135" t="s">
        <v>196</v>
      </c>
      <c r="H138" s="136">
        <v>1</v>
      </c>
      <c r="I138" s="137"/>
      <c r="J138" s="137"/>
      <c r="K138" s="138"/>
      <c r="L138" s="25"/>
      <c r="M138" s="139" t="s">
        <v>1</v>
      </c>
      <c r="N138" s="140" t="s">
        <v>38</v>
      </c>
      <c r="O138" s="141">
        <v>0</v>
      </c>
      <c r="P138" s="141">
        <f t="shared" si="0"/>
        <v>0</v>
      </c>
      <c r="Q138" s="141">
        <v>0</v>
      </c>
      <c r="R138" s="141">
        <f t="shared" si="1"/>
        <v>0</v>
      </c>
      <c r="S138" s="141">
        <v>0</v>
      </c>
      <c r="T138" s="142">
        <f t="shared" si="2"/>
        <v>0</v>
      </c>
      <c r="AR138" s="143" t="s">
        <v>606</v>
      </c>
      <c r="AT138" s="143" t="s">
        <v>165</v>
      </c>
      <c r="AU138" s="143" t="s">
        <v>79</v>
      </c>
      <c r="AY138" s="13" t="s">
        <v>162</v>
      </c>
      <c r="BE138" s="144">
        <f t="shared" si="3"/>
        <v>0</v>
      </c>
      <c r="BF138" s="144">
        <f t="shared" si="4"/>
        <v>0</v>
      </c>
      <c r="BG138" s="144">
        <f t="shared" si="5"/>
        <v>0</v>
      </c>
      <c r="BH138" s="144">
        <f t="shared" si="6"/>
        <v>0</v>
      </c>
      <c r="BI138" s="144">
        <f t="shared" si="7"/>
        <v>0</v>
      </c>
      <c r="BJ138" s="13" t="s">
        <v>84</v>
      </c>
      <c r="BK138" s="144">
        <f t="shared" si="8"/>
        <v>0</v>
      </c>
      <c r="BL138" s="13" t="s">
        <v>606</v>
      </c>
      <c r="BM138" s="143" t="s">
        <v>249</v>
      </c>
    </row>
    <row r="139" spans="2:65" s="1" customFormat="1" ht="24.2" customHeight="1">
      <c r="B139" s="131"/>
      <c r="C139" s="132" t="s">
        <v>209</v>
      </c>
      <c r="D139" s="132" t="s">
        <v>165</v>
      </c>
      <c r="E139" s="133" t="s">
        <v>1388</v>
      </c>
      <c r="F139" s="134" t="s">
        <v>2278</v>
      </c>
      <c r="G139" s="135" t="s">
        <v>196</v>
      </c>
      <c r="H139" s="136">
        <v>1</v>
      </c>
      <c r="I139" s="137"/>
      <c r="J139" s="137"/>
      <c r="K139" s="138"/>
      <c r="L139" s="25"/>
      <c r="M139" s="139" t="s">
        <v>1</v>
      </c>
      <c r="N139" s="140" t="s">
        <v>38</v>
      </c>
      <c r="O139" s="141">
        <v>0</v>
      </c>
      <c r="P139" s="141">
        <f t="shared" si="0"/>
        <v>0</v>
      </c>
      <c r="Q139" s="141">
        <v>0</v>
      </c>
      <c r="R139" s="141">
        <f t="shared" si="1"/>
        <v>0</v>
      </c>
      <c r="S139" s="141">
        <v>0</v>
      </c>
      <c r="T139" s="142">
        <f t="shared" si="2"/>
        <v>0</v>
      </c>
      <c r="AR139" s="143" t="s">
        <v>606</v>
      </c>
      <c r="AT139" s="143" t="s">
        <v>165</v>
      </c>
      <c r="AU139" s="143" t="s">
        <v>79</v>
      </c>
      <c r="AY139" s="13" t="s">
        <v>162</v>
      </c>
      <c r="BE139" s="144">
        <f t="shared" si="3"/>
        <v>0</v>
      </c>
      <c r="BF139" s="144">
        <f t="shared" si="4"/>
        <v>0</v>
      </c>
      <c r="BG139" s="144">
        <f t="shared" si="5"/>
        <v>0</v>
      </c>
      <c r="BH139" s="144">
        <f t="shared" si="6"/>
        <v>0</v>
      </c>
      <c r="BI139" s="144">
        <f t="shared" si="7"/>
        <v>0</v>
      </c>
      <c r="BJ139" s="13" t="s">
        <v>84</v>
      </c>
      <c r="BK139" s="144">
        <f t="shared" si="8"/>
        <v>0</v>
      </c>
      <c r="BL139" s="13" t="s">
        <v>606</v>
      </c>
      <c r="BM139" s="143" t="s">
        <v>257</v>
      </c>
    </row>
    <row r="140" spans="2:65" s="1" customFormat="1" ht="16.5" customHeight="1">
      <c r="B140" s="131"/>
      <c r="C140" s="149" t="s">
        <v>214</v>
      </c>
      <c r="D140" s="149" t="s">
        <v>492</v>
      </c>
      <c r="E140" s="150" t="s">
        <v>1390</v>
      </c>
      <c r="F140" s="151" t="s">
        <v>2279</v>
      </c>
      <c r="G140" s="152" t="s">
        <v>196</v>
      </c>
      <c r="H140" s="153">
        <v>1</v>
      </c>
      <c r="I140" s="154"/>
      <c r="J140" s="154"/>
      <c r="K140" s="155"/>
      <c r="L140" s="156"/>
      <c r="M140" s="157" t="s">
        <v>1</v>
      </c>
      <c r="N140" s="158" t="s">
        <v>38</v>
      </c>
      <c r="O140" s="141">
        <v>0</v>
      </c>
      <c r="P140" s="141">
        <f t="shared" si="0"/>
        <v>0</v>
      </c>
      <c r="Q140" s="141">
        <v>0</v>
      </c>
      <c r="R140" s="141">
        <f t="shared" si="1"/>
        <v>0</v>
      </c>
      <c r="S140" s="141">
        <v>0</v>
      </c>
      <c r="T140" s="142">
        <f t="shared" si="2"/>
        <v>0</v>
      </c>
      <c r="AR140" s="143" t="s">
        <v>1391</v>
      </c>
      <c r="AT140" s="143" t="s">
        <v>492</v>
      </c>
      <c r="AU140" s="143" t="s">
        <v>79</v>
      </c>
      <c r="AY140" s="13" t="s">
        <v>162</v>
      </c>
      <c r="BE140" s="144">
        <f t="shared" si="3"/>
        <v>0</v>
      </c>
      <c r="BF140" s="144">
        <f t="shared" si="4"/>
        <v>0</v>
      </c>
      <c r="BG140" s="144">
        <f t="shared" si="5"/>
        <v>0</v>
      </c>
      <c r="BH140" s="144">
        <f t="shared" si="6"/>
        <v>0</v>
      </c>
      <c r="BI140" s="144">
        <f t="shared" si="7"/>
        <v>0</v>
      </c>
      <c r="BJ140" s="13" t="s">
        <v>84</v>
      </c>
      <c r="BK140" s="144">
        <f t="shared" si="8"/>
        <v>0</v>
      </c>
      <c r="BL140" s="13" t="s">
        <v>606</v>
      </c>
      <c r="BM140" s="143" t="s">
        <v>265</v>
      </c>
    </row>
    <row r="141" spans="2:65" s="1" customFormat="1" ht="24.2" customHeight="1">
      <c r="B141" s="131"/>
      <c r="C141" s="132" t="s">
        <v>218</v>
      </c>
      <c r="D141" s="132" t="s">
        <v>165</v>
      </c>
      <c r="E141" s="133" t="s">
        <v>1412</v>
      </c>
      <c r="F141" s="134" t="s">
        <v>1417</v>
      </c>
      <c r="G141" s="135" t="s">
        <v>196</v>
      </c>
      <c r="H141" s="136">
        <v>7</v>
      </c>
      <c r="I141" s="137"/>
      <c r="J141" s="137"/>
      <c r="K141" s="138"/>
      <c r="L141" s="25"/>
      <c r="M141" s="139" t="s">
        <v>1</v>
      </c>
      <c r="N141" s="140" t="s">
        <v>38</v>
      </c>
      <c r="O141" s="141">
        <v>0</v>
      </c>
      <c r="P141" s="141">
        <f t="shared" si="0"/>
        <v>0</v>
      </c>
      <c r="Q141" s="141">
        <v>0</v>
      </c>
      <c r="R141" s="141">
        <f t="shared" si="1"/>
        <v>0</v>
      </c>
      <c r="S141" s="141">
        <v>0</v>
      </c>
      <c r="T141" s="142">
        <f t="shared" si="2"/>
        <v>0</v>
      </c>
      <c r="AR141" s="143" t="s">
        <v>606</v>
      </c>
      <c r="AT141" s="143" t="s">
        <v>165</v>
      </c>
      <c r="AU141" s="143" t="s">
        <v>79</v>
      </c>
      <c r="AY141" s="13" t="s">
        <v>162</v>
      </c>
      <c r="BE141" s="144">
        <f t="shared" si="3"/>
        <v>0</v>
      </c>
      <c r="BF141" s="144">
        <f t="shared" si="4"/>
        <v>0</v>
      </c>
      <c r="BG141" s="144">
        <f t="shared" si="5"/>
        <v>0</v>
      </c>
      <c r="BH141" s="144">
        <f t="shared" si="6"/>
        <v>0</v>
      </c>
      <c r="BI141" s="144">
        <f t="shared" si="7"/>
        <v>0</v>
      </c>
      <c r="BJ141" s="13" t="s">
        <v>84</v>
      </c>
      <c r="BK141" s="144">
        <f t="shared" si="8"/>
        <v>0</v>
      </c>
      <c r="BL141" s="13" t="s">
        <v>606</v>
      </c>
      <c r="BM141" s="143" t="s">
        <v>273</v>
      </c>
    </row>
    <row r="142" spans="2:65" s="1" customFormat="1" ht="16.5" customHeight="1">
      <c r="B142" s="131"/>
      <c r="C142" s="149" t="s">
        <v>222</v>
      </c>
      <c r="D142" s="149" t="s">
        <v>492</v>
      </c>
      <c r="E142" s="150" t="s">
        <v>1400</v>
      </c>
      <c r="F142" s="151" t="s">
        <v>1419</v>
      </c>
      <c r="G142" s="152" t="s">
        <v>196</v>
      </c>
      <c r="H142" s="153">
        <v>7</v>
      </c>
      <c r="I142" s="154"/>
      <c r="J142" s="154"/>
      <c r="K142" s="155"/>
      <c r="L142" s="156"/>
      <c r="M142" s="157" t="s">
        <v>1</v>
      </c>
      <c r="N142" s="158" t="s">
        <v>38</v>
      </c>
      <c r="O142" s="141">
        <v>0</v>
      </c>
      <c r="P142" s="141">
        <f t="shared" si="0"/>
        <v>0</v>
      </c>
      <c r="Q142" s="141">
        <v>0</v>
      </c>
      <c r="R142" s="141">
        <f t="shared" si="1"/>
        <v>0</v>
      </c>
      <c r="S142" s="141">
        <v>0</v>
      </c>
      <c r="T142" s="142">
        <f t="shared" si="2"/>
        <v>0</v>
      </c>
      <c r="AR142" s="143" t="s">
        <v>1391</v>
      </c>
      <c r="AT142" s="143" t="s">
        <v>492</v>
      </c>
      <c r="AU142" s="143" t="s">
        <v>79</v>
      </c>
      <c r="AY142" s="13" t="s">
        <v>162</v>
      </c>
      <c r="BE142" s="144">
        <f t="shared" si="3"/>
        <v>0</v>
      </c>
      <c r="BF142" s="144">
        <f t="shared" si="4"/>
        <v>0</v>
      </c>
      <c r="BG142" s="144">
        <f t="shared" si="5"/>
        <v>0</v>
      </c>
      <c r="BH142" s="144">
        <f t="shared" si="6"/>
        <v>0</v>
      </c>
      <c r="BI142" s="144">
        <f t="shared" si="7"/>
        <v>0</v>
      </c>
      <c r="BJ142" s="13" t="s">
        <v>84</v>
      </c>
      <c r="BK142" s="144">
        <f t="shared" si="8"/>
        <v>0</v>
      </c>
      <c r="BL142" s="13" t="s">
        <v>606</v>
      </c>
      <c r="BM142" s="143" t="s">
        <v>281</v>
      </c>
    </row>
    <row r="143" spans="2:65" s="1" customFormat="1" ht="16.5" customHeight="1">
      <c r="B143" s="131"/>
      <c r="C143" s="132" t="s">
        <v>226</v>
      </c>
      <c r="D143" s="132" t="s">
        <v>165</v>
      </c>
      <c r="E143" s="133" t="s">
        <v>2280</v>
      </c>
      <c r="F143" s="134" t="s">
        <v>2281</v>
      </c>
      <c r="G143" s="135" t="s">
        <v>196</v>
      </c>
      <c r="H143" s="136">
        <v>7</v>
      </c>
      <c r="I143" s="137"/>
      <c r="J143" s="137"/>
      <c r="K143" s="138"/>
      <c r="L143" s="25"/>
      <c r="M143" s="139" t="s">
        <v>1</v>
      </c>
      <c r="N143" s="140" t="s">
        <v>38</v>
      </c>
      <c r="O143" s="141">
        <v>0</v>
      </c>
      <c r="P143" s="141">
        <f t="shared" si="0"/>
        <v>0</v>
      </c>
      <c r="Q143" s="141">
        <v>0</v>
      </c>
      <c r="R143" s="141">
        <f t="shared" si="1"/>
        <v>0</v>
      </c>
      <c r="S143" s="141">
        <v>0</v>
      </c>
      <c r="T143" s="142">
        <f t="shared" si="2"/>
        <v>0</v>
      </c>
      <c r="AR143" s="143" t="s">
        <v>606</v>
      </c>
      <c r="AT143" s="143" t="s">
        <v>165</v>
      </c>
      <c r="AU143" s="143" t="s">
        <v>79</v>
      </c>
      <c r="AY143" s="13" t="s">
        <v>162</v>
      </c>
      <c r="BE143" s="144">
        <f t="shared" si="3"/>
        <v>0</v>
      </c>
      <c r="BF143" s="144">
        <f t="shared" si="4"/>
        <v>0</v>
      </c>
      <c r="BG143" s="144">
        <f t="shared" si="5"/>
        <v>0</v>
      </c>
      <c r="BH143" s="144">
        <f t="shared" si="6"/>
        <v>0</v>
      </c>
      <c r="BI143" s="144">
        <f t="shared" si="7"/>
        <v>0</v>
      </c>
      <c r="BJ143" s="13" t="s">
        <v>84</v>
      </c>
      <c r="BK143" s="144">
        <f t="shared" si="8"/>
        <v>0</v>
      </c>
      <c r="BL143" s="13" t="s">
        <v>606</v>
      </c>
      <c r="BM143" s="143" t="s">
        <v>289</v>
      </c>
    </row>
    <row r="144" spans="2:65" s="1" customFormat="1" ht="16.5" customHeight="1">
      <c r="B144" s="131"/>
      <c r="C144" s="149" t="s">
        <v>230</v>
      </c>
      <c r="D144" s="149" t="s">
        <v>492</v>
      </c>
      <c r="E144" s="150" t="s">
        <v>2282</v>
      </c>
      <c r="F144" s="151" t="s">
        <v>2281</v>
      </c>
      <c r="G144" s="152" t="s">
        <v>196</v>
      </c>
      <c r="H144" s="153">
        <v>7</v>
      </c>
      <c r="I144" s="154"/>
      <c r="J144" s="154"/>
      <c r="K144" s="155"/>
      <c r="L144" s="156"/>
      <c r="M144" s="157" t="s">
        <v>1</v>
      </c>
      <c r="N144" s="158" t="s">
        <v>38</v>
      </c>
      <c r="O144" s="141">
        <v>0</v>
      </c>
      <c r="P144" s="141">
        <f t="shared" si="0"/>
        <v>0</v>
      </c>
      <c r="Q144" s="141">
        <v>0</v>
      </c>
      <c r="R144" s="141">
        <f t="shared" si="1"/>
        <v>0</v>
      </c>
      <c r="S144" s="141">
        <v>0</v>
      </c>
      <c r="T144" s="142">
        <f t="shared" si="2"/>
        <v>0</v>
      </c>
      <c r="AR144" s="143" t="s">
        <v>1391</v>
      </c>
      <c r="AT144" s="143" t="s">
        <v>492</v>
      </c>
      <c r="AU144" s="143" t="s">
        <v>79</v>
      </c>
      <c r="AY144" s="13" t="s">
        <v>162</v>
      </c>
      <c r="BE144" s="144">
        <f t="shared" si="3"/>
        <v>0</v>
      </c>
      <c r="BF144" s="144">
        <f t="shared" si="4"/>
        <v>0</v>
      </c>
      <c r="BG144" s="144">
        <f t="shared" si="5"/>
        <v>0</v>
      </c>
      <c r="BH144" s="144">
        <f t="shared" si="6"/>
        <v>0</v>
      </c>
      <c r="BI144" s="144">
        <f t="shared" si="7"/>
        <v>0</v>
      </c>
      <c r="BJ144" s="13" t="s">
        <v>84</v>
      </c>
      <c r="BK144" s="144">
        <f t="shared" si="8"/>
        <v>0</v>
      </c>
      <c r="BL144" s="13" t="s">
        <v>606</v>
      </c>
      <c r="BM144" s="143" t="s">
        <v>297</v>
      </c>
    </row>
    <row r="145" spans="2:65" s="1" customFormat="1" ht="24.2" customHeight="1">
      <c r="B145" s="131"/>
      <c r="C145" s="132" t="s">
        <v>234</v>
      </c>
      <c r="D145" s="132" t="s">
        <v>165</v>
      </c>
      <c r="E145" s="133" t="s">
        <v>1420</v>
      </c>
      <c r="F145" s="134" t="s">
        <v>2283</v>
      </c>
      <c r="G145" s="135" t="s">
        <v>196</v>
      </c>
      <c r="H145" s="136">
        <v>1</v>
      </c>
      <c r="I145" s="137"/>
      <c r="J145" s="137"/>
      <c r="K145" s="138"/>
      <c r="L145" s="25"/>
      <c r="M145" s="139" t="s">
        <v>1</v>
      </c>
      <c r="N145" s="140" t="s">
        <v>38</v>
      </c>
      <c r="O145" s="141">
        <v>0</v>
      </c>
      <c r="P145" s="141">
        <f t="shared" si="0"/>
        <v>0</v>
      </c>
      <c r="Q145" s="141">
        <v>0</v>
      </c>
      <c r="R145" s="141">
        <f t="shared" si="1"/>
        <v>0</v>
      </c>
      <c r="S145" s="141">
        <v>0</v>
      </c>
      <c r="T145" s="142">
        <f t="shared" si="2"/>
        <v>0</v>
      </c>
      <c r="AR145" s="143" t="s">
        <v>606</v>
      </c>
      <c r="AT145" s="143" t="s">
        <v>165</v>
      </c>
      <c r="AU145" s="143" t="s">
        <v>79</v>
      </c>
      <c r="AY145" s="13" t="s">
        <v>162</v>
      </c>
      <c r="BE145" s="144">
        <f t="shared" si="3"/>
        <v>0</v>
      </c>
      <c r="BF145" s="144">
        <f t="shared" si="4"/>
        <v>0</v>
      </c>
      <c r="BG145" s="144">
        <f t="shared" si="5"/>
        <v>0</v>
      </c>
      <c r="BH145" s="144">
        <f t="shared" si="6"/>
        <v>0</v>
      </c>
      <c r="BI145" s="144">
        <f t="shared" si="7"/>
        <v>0</v>
      </c>
      <c r="BJ145" s="13" t="s">
        <v>84</v>
      </c>
      <c r="BK145" s="144">
        <f t="shared" si="8"/>
        <v>0</v>
      </c>
      <c r="BL145" s="13" t="s">
        <v>606</v>
      </c>
      <c r="BM145" s="143" t="s">
        <v>306</v>
      </c>
    </row>
    <row r="146" spans="2:65" s="1" customFormat="1" ht="24.2" customHeight="1">
      <c r="B146" s="131"/>
      <c r="C146" s="149" t="s">
        <v>238</v>
      </c>
      <c r="D146" s="149" t="s">
        <v>492</v>
      </c>
      <c r="E146" s="150" t="s">
        <v>1422</v>
      </c>
      <c r="F146" s="151" t="s">
        <v>2618</v>
      </c>
      <c r="G146" s="152" t="s">
        <v>1424</v>
      </c>
      <c r="H146" s="153">
        <v>1</v>
      </c>
      <c r="I146" s="154"/>
      <c r="J146" s="154"/>
      <c r="K146" s="155"/>
      <c r="L146" s="156"/>
      <c r="M146" s="157" t="s">
        <v>1</v>
      </c>
      <c r="N146" s="158" t="s">
        <v>38</v>
      </c>
      <c r="O146" s="141">
        <v>0</v>
      </c>
      <c r="P146" s="141">
        <f t="shared" si="0"/>
        <v>0</v>
      </c>
      <c r="Q146" s="141">
        <v>0</v>
      </c>
      <c r="R146" s="141">
        <f t="shared" si="1"/>
        <v>0</v>
      </c>
      <c r="S146" s="141">
        <v>0</v>
      </c>
      <c r="T146" s="142">
        <f t="shared" si="2"/>
        <v>0</v>
      </c>
      <c r="AR146" s="143" t="s">
        <v>1391</v>
      </c>
      <c r="AT146" s="143" t="s">
        <v>492</v>
      </c>
      <c r="AU146" s="143" t="s">
        <v>79</v>
      </c>
      <c r="AY146" s="13" t="s">
        <v>162</v>
      </c>
      <c r="BE146" s="144">
        <f t="shared" si="3"/>
        <v>0</v>
      </c>
      <c r="BF146" s="144">
        <f t="shared" si="4"/>
        <v>0</v>
      </c>
      <c r="BG146" s="144">
        <f t="shared" si="5"/>
        <v>0</v>
      </c>
      <c r="BH146" s="144">
        <f t="shared" si="6"/>
        <v>0</v>
      </c>
      <c r="BI146" s="144">
        <f t="shared" si="7"/>
        <v>0</v>
      </c>
      <c r="BJ146" s="13" t="s">
        <v>84</v>
      </c>
      <c r="BK146" s="144">
        <f t="shared" si="8"/>
        <v>0</v>
      </c>
      <c r="BL146" s="13" t="s">
        <v>606</v>
      </c>
      <c r="BM146" s="143" t="s">
        <v>314</v>
      </c>
    </row>
    <row r="147" spans="2:65" s="1" customFormat="1" ht="21.75" customHeight="1">
      <c r="B147" s="131"/>
      <c r="C147" s="132" t="s">
        <v>7</v>
      </c>
      <c r="D147" s="132" t="s">
        <v>165</v>
      </c>
      <c r="E147" s="133" t="s">
        <v>1433</v>
      </c>
      <c r="F147" s="134" t="s">
        <v>1434</v>
      </c>
      <c r="G147" s="135" t="s">
        <v>212</v>
      </c>
      <c r="H147" s="136">
        <v>25</v>
      </c>
      <c r="I147" s="137"/>
      <c r="J147" s="137"/>
      <c r="K147" s="138"/>
      <c r="L147" s="25"/>
      <c r="M147" s="139" t="s">
        <v>1</v>
      </c>
      <c r="N147" s="140" t="s">
        <v>38</v>
      </c>
      <c r="O147" s="141">
        <v>0</v>
      </c>
      <c r="P147" s="141">
        <f t="shared" si="0"/>
        <v>0</v>
      </c>
      <c r="Q147" s="141">
        <v>0</v>
      </c>
      <c r="R147" s="141">
        <f t="shared" si="1"/>
        <v>0</v>
      </c>
      <c r="S147" s="141">
        <v>0</v>
      </c>
      <c r="T147" s="142">
        <f t="shared" si="2"/>
        <v>0</v>
      </c>
      <c r="AR147" s="143" t="s">
        <v>606</v>
      </c>
      <c r="AT147" s="143" t="s">
        <v>165</v>
      </c>
      <c r="AU147" s="143" t="s">
        <v>79</v>
      </c>
      <c r="AY147" s="13" t="s">
        <v>162</v>
      </c>
      <c r="BE147" s="144">
        <f t="shared" si="3"/>
        <v>0</v>
      </c>
      <c r="BF147" s="144">
        <f t="shared" si="4"/>
        <v>0</v>
      </c>
      <c r="BG147" s="144">
        <f t="shared" si="5"/>
        <v>0</v>
      </c>
      <c r="BH147" s="144">
        <f t="shared" si="6"/>
        <v>0</v>
      </c>
      <c r="BI147" s="144">
        <f t="shared" si="7"/>
        <v>0</v>
      </c>
      <c r="BJ147" s="13" t="s">
        <v>84</v>
      </c>
      <c r="BK147" s="144">
        <f t="shared" si="8"/>
        <v>0</v>
      </c>
      <c r="BL147" s="13" t="s">
        <v>606</v>
      </c>
      <c r="BM147" s="143" t="s">
        <v>326</v>
      </c>
    </row>
    <row r="148" spans="2:65" s="1" customFormat="1" ht="16.5" customHeight="1">
      <c r="B148" s="131"/>
      <c r="C148" s="149" t="s">
        <v>245</v>
      </c>
      <c r="D148" s="149" t="s">
        <v>492</v>
      </c>
      <c r="E148" s="150" t="s">
        <v>1435</v>
      </c>
      <c r="F148" s="151" t="s">
        <v>1436</v>
      </c>
      <c r="G148" s="152" t="s">
        <v>212</v>
      </c>
      <c r="H148" s="153">
        <v>25</v>
      </c>
      <c r="I148" s="154"/>
      <c r="J148" s="154"/>
      <c r="K148" s="155"/>
      <c r="L148" s="156"/>
      <c r="M148" s="157" t="s">
        <v>1</v>
      </c>
      <c r="N148" s="158" t="s">
        <v>38</v>
      </c>
      <c r="O148" s="141">
        <v>0</v>
      </c>
      <c r="P148" s="141">
        <f t="shared" si="0"/>
        <v>0</v>
      </c>
      <c r="Q148" s="141">
        <v>0</v>
      </c>
      <c r="R148" s="141">
        <f t="shared" si="1"/>
        <v>0</v>
      </c>
      <c r="S148" s="141">
        <v>0</v>
      </c>
      <c r="T148" s="142">
        <f t="shared" si="2"/>
        <v>0</v>
      </c>
      <c r="AR148" s="143" t="s">
        <v>1391</v>
      </c>
      <c r="AT148" s="143" t="s">
        <v>492</v>
      </c>
      <c r="AU148" s="143" t="s">
        <v>79</v>
      </c>
      <c r="AY148" s="13" t="s">
        <v>162</v>
      </c>
      <c r="BE148" s="144">
        <f t="shared" si="3"/>
        <v>0</v>
      </c>
      <c r="BF148" s="144">
        <f t="shared" si="4"/>
        <v>0</v>
      </c>
      <c r="BG148" s="144">
        <f t="shared" si="5"/>
        <v>0</v>
      </c>
      <c r="BH148" s="144">
        <f t="shared" si="6"/>
        <v>0</v>
      </c>
      <c r="BI148" s="144">
        <f t="shared" si="7"/>
        <v>0</v>
      </c>
      <c r="BJ148" s="13" t="s">
        <v>84</v>
      </c>
      <c r="BK148" s="144">
        <f t="shared" si="8"/>
        <v>0</v>
      </c>
      <c r="BL148" s="13" t="s">
        <v>606</v>
      </c>
      <c r="BM148" s="143" t="s">
        <v>336</v>
      </c>
    </row>
    <row r="149" spans="2:65" s="1" customFormat="1" ht="19.5">
      <c r="B149" s="25"/>
      <c r="D149" s="159" t="s">
        <v>1437</v>
      </c>
      <c r="F149" s="160" t="s">
        <v>2748</v>
      </c>
      <c r="L149" s="25"/>
      <c r="M149" s="161"/>
      <c r="T149" s="51"/>
      <c r="AT149" s="13" t="s">
        <v>1437</v>
      </c>
      <c r="AU149" s="13" t="s">
        <v>79</v>
      </c>
    </row>
    <row r="150" spans="2:65" s="1" customFormat="1" ht="21.75" customHeight="1">
      <c r="B150" s="131"/>
      <c r="C150" s="132" t="s">
        <v>249</v>
      </c>
      <c r="D150" s="132" t="s">
        <v>165</v>
      </c>
      <c r="E150" s="133" t="s">
        <v>1442</v>
      </c>
      <c r="F150" s="134" t="s">
        <v>1443</v>
      </c>
      <c r="G150" s="135" t="s">
        <v>212</v>
      </c>
      <c r="H150" s="136">
        <v>50</v>
      </c>
      <c r="I150" s="137"/>
      <c r="J150" s="137"/>
      <c r="K150" s="138"/>
      <c r="L150" s="25"/>
      <c r="M150" s="139" t="s">
        <v>1</v>
      </c>
      <c r="N150" s="140" t="s">
        <v>38</v>
      </c>
      <c r="O150" s="141">
        <v>0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606</v>
      </c>
      <c r="AT150" s="143" t="s">
        <v>165</v>
      </c>
      <c r="AU150" s="143" t="s">
        <v>79</v>
      </c>
      <c r="AY150" s="13" t="s">
        <v>162</v>
      </c>
      <c r="BE150" s="144">
        <f>IF(N150="základná",J150,0)</f>
        <v>0</v>
      </c>
      <c r="BF150" s="144">
        <f>IF(N150="znížená",J150,0)</f>
        <v>0</v>
      </c>
      <c r="BG150" s="144">
        <f>IF(N150="zákl. prenesená",J150,0)</f>
        <v>0</v>
      </c>
      <c r="BH150" s="144">
        <f>IF(N150="zníž. prenesená",J150,0)</f>
        <v>0</v>
      </c>
      <c r="BI150" s="144">
        <f>IF(N150="nulová",J150,0)</f>
        <v>0</v>
      </c>
      <c r="BJ150" s="13" t="s">
        <v>84</v>
      </c>
      <c r="BK150" s="144">
        <f>ROUND(I150*H150,2)</f>
        <v>0</v>
      </c>
      <c r="BL150" s="13" t="s">
        <v>606</v>
      </c>
      <c r="BM150" s="143" t="s">
        <v>348</v>
      </c>
    </row>
    <row r="151" spans="2:65" s="1" customFormat="1" ht="16.5" customHeight="1">
      <c r="B151" s="131"/>
      <c r="C151" s="149" t="s">
        <v>253</v>
      </c>
      <c r="D151" s="149" t="s">
        <v>492</v>
      </c>
      <c r="E151" s="150" t="s">
        <v>1444</v>
      </c>
      <c r="F151" s="151" t="s">
        <v>1445</v>
      </c>
      <c r="G151" s="152" t="s">
        <v>212</v>
      </c>
      <c r="H151" s="153">
        <v>50</v>
      </c>
      <c r="I151" s="154"/>
      <c r="J151" s="154"/>
      <c r="K151" s="155"/>
      <c r="L151" s="156"/>
      <c r="M151" s="157" t="s">
        <v>1</v>
      </c>
      <c r="N151" s="158" t="s">
        <v>38</v>
      </c>
      <c r="O151" s="141">
        <v>0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1391</v>
      </c>
      <c r="AT151" s="143" t="s">
        <v>492</v>
      </c>
      <c r="AU151" s="143" t="s">
        <v>79</v>
      </c>
      <c r="AY151" s="13" t="s">
        <v>162</v>
      </c>
      <c r="BE151" s="144">
        <f>IF(N151="základná",J151,0)</f>
        <v>0</v>
      </c>
      <c r="BF151" s="144">
        <f>IF(N151="znížená",J151,0)</f>
        <v>0</v>
      </c>
      <c r="BG151" s="144">
        <f>IF(N151="zákl. prenesená",J151,0)</f>
        <v>0</v>
      </c>
      <c r="BH151" s="144">
        <f>IF(N151="zníž. prenesená",J151,0)</f>
        <v>0</v>
      </c>
      <c r="BI151" s="144">
        <f>IF(N151="nulová",J151,0)</f>
        <v>0</v>
      </c>
      <c r="BJ151" s="13" t="s">
        <v>84</v>
      </c>
      <c r="BK151" s="144">
        <f>ROUND(I151*H151,2)</f>
        <v>0</v>
      </c>
      <c r="BL151" s="13" t="s">
        <v>606</v>
      </c>
      <c r="BM151" s="143" t="s">
        <v>358</v>
      </c>
    </row>
    <row r="152" spans="2:65" s="1" customFormat="1" ht="19.5">
      <c r="B152" s="25"/>
      <c r="D152" s="159" t="s">
        <v>1437</v>
      </c>
      <c r="F152" s="160" t="s">
        <v>2748</v>
      </c>
      <c r="L152" s="25"/>
      <c r="M152" s="161"/>
      <c r="T152" s="51"/>
      <c r="AT152" s="13" t="s">
        <v>1437</v>
      </c>
      <c r="AU152" s="13" t="s">
        <v>79</v>
      </c>
    </row>
    <row r="153" spans="2:65" s="1" customFormat="1" ht="21.75" customHeight="1">
      <c r="B153" s="131"/>
      <c r="C153" s="132" t="s">
        <v>257</v>
      </c>
      <c r="D153" s="132" t="s">
        <v>165</v>
      </c>
      <c r="E153" s="133" t="s">
        <v>1454</v>
      </c>
      <c r="F153" s="134" t="s">
        <v>1459</v>
      </c>
      <c r="G153" s="135" t="s">
        <v>212</v>
      </c>
      <c r="H153" s="136">
        <v>73</v>
      </c>
      <c r="I153" s="137"/>
      <c r="J153" s="137"/>
      <c r="K153" s="138"/>
      <c r="L153" s="25"/>
      <c r="M153" s="139" t="s">
        <v>1</v>
      </c>
      <c r="N153" s="140" t="s">
        <v>38</v>
      </c>
      <c r="O153" s="141">
        <v>0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606</v>
      </c>
      <c r="AT153" s="143" t="s">
        <v>165</v>
      </c>
      <c r="AU153" s="143" t="s">
        <v>79</v>
      </c>
      <c r="AY153" s="13" t="s">
        <v>162</v>
      </c>
      <c r="BE153" s="144">
        <f>IF(N153="základná",J153,0)</f>
        <v>0</v>
      </c>
      <c r="BF153" s="144">
        <f>IF(N153="znížená",J153,0)</f>
        <v>0</v>
      </c>
      <c r="BG153" s="144">
        <f>IF(N153="zákl. prenesená",J153,0)</f>
        <v>0</v>
      </c>
      <c r="BH153" s="144">
        <f>IF(N153="zníž. prenesená",J153,0)</f>
        <v>0</v>
      </c>
      <c r="BI153" s="144">
        <f>IF(N153="nulová",J153,0)</f>
        <v>0</v>
      </c>
      <c r="BJ153" s="13" t="s">
        <v>84</v>
      </c>
      <c r="BK153" s="144">
        <f>ROUND(I153*H153,2)</f>
        <v>0</v>
      </c>
      <c r="BL153" s="13" t="s">
        <v>606</v>
      </c>
      <c r="BM153" s="143" t="s">
        <v>368</v>
      </c>
    </row>
    <row r="154" spans="2:65" s="1" customFormat="1" ht="16.5" customHeight="1">
      <c r="B154" s="131"/>
      <c r="C154" s="149" t="s">
        <v>261</v>
      </c>
      <c r="D154" s="149" t="s">
        <v>492</v>
      </c>
      <c r="E154" s="150" t="s">
        <v>2286</v>
      </c>
      <c r="F154" s="151" t="s">
        <v>1461</v>
      </c>
      <c r="G154" s="152" t="s">
        <v>212</v>
      </c>
      <c r="H154" s="153">
        <v>73</v>
      </c>
      <c r="I154" s="154"/>
      <c r="J154" s="154"/>
      <c r="K154" s="155"/>
      <c r="L154" s="156"/>
      <c r="M154" s="157" t="s">
        <v>1</v>
      </c>
      <c r="N154" s="158" t="s">
        <v>38</v>
      </c>
      <c r="O154" s="141">
        <v>0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1391</v>
      </c>
      <c r="AT154" s="143" t="s">
        <v>492</v>
      </c>
      <c r="AU154" s="143" t="s">
        <v>79</v>
      </c>
      <c r="AY154" s="13" t="s">
        <v>162</v>
      </c>
      <c r="BE154" s="144">
        <f>IF(N154="základná",J154,0)</f>
        <v>0</v>
      </c>
      <c r="BF154" s="144">
        <f>IF(N154="znížená",J154,0)</f>
        <v>0</v>
      </c>
      <c r="BG154" s="144">
        <f>IF(N154="zákl. prenesená",J154,0)</f>
        <v>0</v>
      </c>
      <c r="BH154" s="144">
        <f>IF(N154="zníž. prenesená",J154,0)</f>
        <v>0</v>
      </c>
      <c r="BI154" s="144">
        <f>IF(N154="nulová",J154,0)</f>
        <v>0</v>
      </c>
      <c r="BJ154" s="13" t="s">
        <v>84</v>
      </c>
      <c r="BK154" s="144">
        <f>ROUND(I154*H154,2)</f>
        <v>0</v>
      </c>
      <c r="BL154" s="13" t="s">
        <v>606</v>
      </c>
      <c r="BM154" s="143" t="s">
        <v>545</v>
      </c>
    </row>
    <row r="155" spans="2:65" s="1" customFormat="1" ht="29.25">
      <c r="B155" s="25"/>
      <c r="D155" s="159" t="s">
        <v>1437</v>
      </c>
      <c r="F155" s="160" t="s">
        <v>1438</v>
      </c>
      <c r="L155" s="25"/>
      <c r="M155" s="161"/>
      <c r="T155" s="51"/>
      <c r="AT155" s="13" t="s">
        <v>1437</v>
      </c>
      <c r="AU155" s="13" t="s">
        <v>79</v>
      </c>
    </row>
    <row r="156" spans="2:65" s="1" customFormat="1" ht="16.5" customHeight="1">
      <c r="B156" s="131"/>
      <c r="C156" s="149" t="s">
        <v>265</v>
      </c>
      <c r="D156" s="149" t="s">
        <v>492</v>
      </c>
      <c r="E156" s="150" t="s">
        <v>1480</v>
      </c>
      <c r="F156" s="151" t="s">
        <v>1481</v>
      </c>
      <c r="G156" s="152" t="s">
        <v>212</v>
      </c>
      <c r="H156" s="153">
        <v>4</v>
      </c>
      <c r="I156" s="154"/>
      <c r="J156" s="154"/>
      <c r="K156" s="155"/>
      <c r="L156" s="156"/>
      <c r="M156" s="157" t="s">
        <v>1</v>
      </c>
      <c r="N156" s="158" t="s">
        <v>38</v>
      </c>
      <c r="O156" s="141">
        <v>0</v>
      </c>
      <c r="P156" s="141">
        <f t="shared" ref="P156:P171" si="9">O156*H156</f>
        <v>0</v>
      </c>
      <c r="Q156" s="141">
        <v>0</v>
      </c>
      <c r="R156" s="141">
        <f t="shared" ref="R156:R171" si="10">Q156*H156</f>
        <v>0</v>
      </c>
      <c r="S156" s="141">
        <v>0</v>
      </c>
      <c r="T156" s="142">
        <f t="shared" ref="T156:T171" si="11">S156*H156</f>
        <v>0</v>
      </c>
      <c r="AR156" s="143" t="s">
        <v>1391</v>
      </c>
      <c r="AT156" s="143" t="s">
        <v>492</v>
      </c>
      <c r="AU156" s="143" t="s">
        <v>79</v>
      </c>
      <c r="AY156" s="13" t="s">
        <v>162</v>
      </c>
      <c r="BE156" s="144">
        <f t="shared" ref="BE156:BE171" si="12">IF(N156="základná",J156,0)</f>
        <v>0</v>
      </c>
      <c r="BF156" s="144">
        <f t="shared" ref="BF156:BF171" si="13">IF(N156="znížená",J156,0)</f>
        <v>0</v>
      </c>
      <c r="BG156" s="144">
        <f t="shared" ref="BG156:BG171" si="14">IF(N156="zákl. prenesená",J156,0)</f>
        <v>0</v>
      </c>
      <c r="BH156" s="144">
        <f t="shared" ref="BH156:BH171" si="15">IF(N156="zníž. prenesená",J156,0)</f>
        <v>0</v>
      </c>
      <c r="BI156" s="144">
        <f t="shared" ref="BI156:BI171" si="16">IF(N156="nulová",J156,0)</f>
        <v>0</v>
      </c>
      <c r="BJ156" s="13" t="s">
        <v>84</v>
      </c>
      <c r="BK156" s="144">
        <f t="shared" ref="BK156:BK171" si="17">ROUND(I156*H156,2)</f>
        <v>0</v>
      </c>
      <c r="BL156" s="13" t="s">
        <v>606</v>
      </c>
      <c r="BM156" s="143" t="s">
        <v>553</v>
      </c>
    </row>
    <row r="157" spans="2:65" s="1" customFormat="1" ht="16.5" customHeight="1">
      <c r="B157" s="131"/>
      <c r="C157" s="132" t="s">
        <v>269</v>
      </c>
      <c r="D157" s="132" t="s">
        <v>165</v>
      </c>
      <c r="E157" s="133" t="s">
        <v>1482</v>
      </c>
      <c r="F157" s="134" t="s">
        <v>1481</v>
      </c>
      <c r="G157" s="135" t="s">
        <v>212</v>
      </c>
      <c r="H157" s="136">
        <v>4</v>
      </c>
      <c r="I157" s="137"/>
      <c r="J157" s="137"/>
      <c r="K157" s="138"/>
      <c r="L157" s="25"/>
      <c r="M157" s="139" t="s">
        <v>1</v>
      </c>
      <c r="N157" s="140" t="s">
        <v>38</v>
      </c>
      <c r="O157" s="141">
        <v>0</v>
      </c>
      <c r="P157" s="141">
        <f t="shared" si="9"/>
        <v>0</v>
      </c>
      <c r="Q157" s="141">
        <v>0</v>
      </c>
      <c r="R157" s="141">
        <f t="shared" si="10"/>
        <v>0</v>
      </c>
      <c r="S157" s="141">
        <v>0</v>
      </c>
      <c r="T157" s="142">
        <f t="shared" si="11"/>
        <v>0</v>
      </c>
      <c r="AR157" s="143" t="s">
        <v>606</v>
      </c>
      <c r="AT157" s="143" t="s">
        <v>165</v>
      </c>
      <c r="AU157" s="143" t="s">
        <v>79</v>
      </c>
      <c r="AY157" s="13" t="s">
        <v>162</v>
      </c>
      <c r="BE157" s="144">
        <f t="shared" si="12"/>
        <v>0</v>
      </c>
      <c r="BF157" s="144">
        <f t="shared" si="13"/>
        <v>0</v>
      </c>
      <c r="BG157" s="144">
        <f t="shared" si="14"/>
        <v>0</v>
      </c>
      <c r="BH157" s="144">
        <f t="shared" si="15"/>
        <v>0</v>
      </c>
      <c r="BI157" s="144">
        <f t="shared" si="16"/>
        <v>0</v>
      </c>
      <c r="BJ157" s="13" t="s">
        <v>84</v>
      </c>
      <c r="BK157" s="144">
        <f t="shared" si="17"/>
        <v>0</v>
      </c>
      <c r="BL157" s="13" t="s">
        <v>606</v>
      </c>
      <c r="BM157" s="143" t="s">
        <v>561</v>
      </c>
    </row>
    <row r="158" spans="2:65" s="1" customFormat="1" ht="16.5" customHeight="1">
      <c r="B158" s="131"/>
      <c r="C158" s="149" t="s">
        <v>273</v>
      </c>
      <c r="D158" s="149" t="s">
        <v>492</v>
      </c>
      <c r="E158" s="150" t="s">
        <v>1483</v>
      </c>
      <c r="F158" s="151" t="s">
        <v>1484</v>
      </c>
      <c r="G158" s="152" t="s">
        <v>196</v>
      </c>
      <c r="H158" s="153">
        <v>1</v>
      </c>
      <c r="I158" s="154"/>
      <c r="J158" s="154"/>
      <c r="K158" s="155"/>
      <c r="L158" s="156"/>
      <c r="M158" s="157" t="s">
        <v>1</v>
      </c>
      <c r="N158" s="158" t="s">
        <v>38</v>
      </c>
      <c r="O158" s="141">
        <v>0</v>
      </c>
      <c r="P158" s="141">
        <f t="shared" si="9"/>
        <v>0</v>
      </c>
      <c r="Q158" s="141">
        <v>0</v>
      </c>
      <c r="R158" s="141">
        <f t="shared" si="10"/>
        <v>0</v>
      </c>
      <c r="S158" s="141">
        <v>0</v>
      </c>
      <c r="T158" s="142">
        <f t="shared" si="11"/>
        <v>0</v>
      </c>
      <c r="AR158" s="143" t="s">
        <v>1391</v>
      </c>
      <c r="AT158" s="143" t="s">
        <v>492</v>
      </c>
      <c r="AU158" s="143" t="s">
        <v>79</v>
      </c>
      <c r="AY158" s="13" t="s">
        <v>162</v>
      </c>
      <c r="BE158" s="144">
        <f t="shared" si="12"/>
        <v>0</v>
      </c>
      <c r="BF158" s="144">
        <f t="shared" si="13"/>
        <v>0</v>
      </c>
      <c r="BG158" s="144">
        <f t="shared" si="14"/>
        <v>0</v>
      </c>
      <c r="BH158" s="144">
        <f t="shared" si="15"/>
        <v>0</v>
      </c>
      <c r="BI158" s="144">
        <f t="shared" si="16"/>
        <v>0</v>
      </c>
      <c r="BJ158" s="13" t="s">
        <v>84</v>
      </c>
      <c r="BK158" s="144">
        <f t="shared" si="17"/>
        <v>0</v>
      </c>
      <c r="BL158" s="13" t="s">
        <v>606</v>
      </c>
      <c r="BM158" s="143" t="s">
        <v>568</v>
      </c>
    </row>
    <row r="159" spans="2:65" s="1" customFormat="1" ht="16.5" customHeight="1">
      <c r="B159" s="131"/>
      <c r="C159" s="149" t="s">
        <v>277</v>
      </c>
      <c r="D159" s="149" t="s">
        <v>492</v>
      </c>
      <c r="E159" s="150" t="s">
        <v>2287</v>
      </c>
      <c r="F159" s="151" t="s">
        <v>2288</v>
      </c>
      <c r="G159" s="152" t="s">
        <v>196</v>
      </c>
      <c r="H159" s="153">
        <v>1</v>
      </c>
      <c r="I159" s="154"/>
      <c r="J159" s="154"/>
      <c r="K159" s="155"/>
      <c r="L159" s="156"/>
      <c r="M159" s="157" t="s">
        <v>1</v>
      </c>
      <c r="N159" s="158" t="s">
        <v>38</v>
      </c>
      <c r="O159" s="141">
        <v>0</v>
      </c>
      <c r="P159" s="141">
        <f t="shared" si="9"/>
        <v>0</v>
      </c>
      <c r="Q159" s="141">
        <v>0</v>
      </c>
      <c r="R159" s="141">
        <f t="shared" si="10"/>
        <v>0</v>
      </c>
      <c r="S159" s="141">
        <v>0</v>
      </c>
      <c r="T159" s="142">
        <f t="shared" si="11"/>
        <v>0</v>
      </c>
      <c r="AR159" s="143" t="s">
        <v>1391</v>
      </c>
      <c r="AT159" s="143" t="s">
        <v>492</v>
      </c>
      <c r="AU159" s="143" t="s">
        <v>79</v>
      </c>
      <c r="AY159" s="13" t="s">
        <v>162</v>
      </c>
      <c r="BE159" s="144">
        <f t="shared" si="12"/>
        <v>0</v>
      </c>
      <c r="BF159" s="144">
        <f t="shared" si="13"/>
        <v>0</v>
      </c>
      <c r="BG159" s="144">
        <f t="shared" si="14"/>
        <v>0</v>
      </c>
      <c r="BH159" s="144">
        <f t="shared" si="15"/>
        <v>0</v>
      </c>
      <c r="BI159" s="144">
        <f t="shared" si="16"/>
        <v>0</v>
      </c>
      <c r="BJ159" s="13" t="s">
        <v>84</v>
      </c>
      <c r="BK159" s="144">
        <f t="shared" si="17"/>
        <v>0</v>
      </c>
      <c r="BL159" s="13" t="s">
        <v>606</v>
      </c>
      <c r="BM159" s="143" t="s">
        <v>580</v>
      </c>
    </row>
    <row r="160" spans="2:65" s="1" customFormat="1" ht="33" customHeight="1">
      <c r="B160" s="131"/>
      <c r="C160" s="132" t="s">
        <v>281</v>
      </c>
      <c r="D160" s="132" t="s">
        <v>165</v>
      </c>
      <c r="E160" s="133" t="s">
        <v>1485</v>
      </c>
      <c r="F160" s="134" t="s">
        <v>1486</v>
      </c>
      <c r="G160" s="135" t="s">
        <v>196</v>
      </c>
      <c r="H160" s="136">
        <v>1</v>
      </c>
      <c r="I160" s="137"/>
      <c r="J160" s="137"/>
      <c r="K160" s="138"/>
      <c r="L160" s="25"/>
      <c r="M160" s="139" t="s">
        <v>1</v>
      </c>
      <c r="N160" s="140" t="s">
        <v>38</v>
      </c>
      <c r="O160" s="141">
        <v>0</v>
      </c>
      <c r="P160" s="141">
        <f t="shared" si="9"/>
        <v>0</v>
      </c>
      <c r="Q160" s="141">
        <v>0</v>
      </c>
      <c r="R160" s="141">
        <f t="shared" si="10"/>
        <v>0</v>
      </c>
      <c r="S160" s="141">
        <v>0</v>
      </c>
      <c r="T160" s="142">
        <f t="shared" si="11"/>
        <v>0</v>
      </c>
      <c r="AR160" s="143" t="s">
        <v>606</v>
      </c>
      <c r="AT160" s="143" t="s">
        <v>165</v>
      </c>
      <c r="AU160" s="143" t="s">
        <v>79</v>
      </c>
      <c r="AY160" s="13" t="s">
        <v>162</v>
      </c>
      <c r="BE160" s="144">
        <f t="shared" si="12"/>
        <v>0</v>
      </c>
      <c r="BF160" s="144">
        <f t="shared" si="13"/>
        <v>0</v>
      </c>
      <c r="BG160" s="144">
        <f t="shared" si="14"/>
        <v>0</v>
      </c>
      <c r="BH160" s="144">
        <f t="shared" si="15"/>
        <v>0</v>
      </c>
      <c r="BI160" s="144">
        <f t="shared" si="16"/>
        <v>0</v>
      </c>
      <c r="BJ160" s="13" t="s">
        <v>84</v>
      </c>
      <c r="BK160" s="144">
        <f t="shared" si="17"/>
        <v>0</v>
      </c>
      <c r="BL160" s="13" t="s">
        <v>606</v>
      </c>
      <c r="BM160" s="143" t="s">
        <v>588</v>
      </c>
    </row>
    <row r="161" spans="2:65" s="1" customFormat="1" ht="24.2" customHeight="1">
      <c r="B161" s="131"/>
      <c r="C161" s="149" t="s">
        <v>285</v>
      </c>
      <c r="D161" s="149" t="s">
        <v>492</v>
      </c>
      <c r="E161" s="150" t="s">
        <v>1487</v>
      </c>
      <c r="F161" s="151" t="s">
        <v>2783</v>
      </c>
      <c r="G161" s="152" t="s">
        <v>196</v>
      </c>
      <c r="H161" s="153">
        <v>1</v>
      </c>
      <c r="I161" s="154"/>
      <c r="J161" s="154"/>
      <c r="K161" s="155"/>
      <c r="L161" s="156"/>
      <c r="M161" s="157" t="s">
        <v>1</v>
      </c>
      <c r="N161" s="158" t="s">
        <v>38</v>
      </c>
      <c r="O161" s="141">
        <v>0</v>
      </c>
      <c r="P161" s="141">
        <f t="shared" si="9"/>
        <v>0</v>
      </c>
      <c r="Q161" s="141">
        <v>0</v>
      </c>
      <c r="R161" s="141">
        <f t="shared" si="10"/>
        <v>0</v>
      </c>
      <c r="S161" s="141">
        <v>0</v>
      </c>
      <c r="T161" s="142">
        <f t="shared" si="11"/>
        <v>0</v>
      </c>
      <c r="AR161" s="143" t="s">
        <v>1391</v>
      </c>
      <c r="AT161" s="143" t="s">
        <v>492</v>
      </c>
      <c r="AU161" s="143" t="s">
        <v>79</v>
      </c>
      <c r="AY161" s="13" t="s">
        <v>162</v>
      </c>
      <c r="BE161" s="144">
        <f t="shared" si="12"/>
        <v>0</v>
      </c>
      <c r="BF161" s="144">
        <f t="shared" si="13"/>
        <v>0</v>
      </c>
      <c r="BG161" s="144">
        <f t="shared" si="14"/>
        <v>0</v>
      </c>
      <c r="BH161" s="144">
        <f t="shared" si="15"/>
        <v>0</v>
      </c>
      <c r="BI161" s="144">
        <f t="shared" si="16"/>
        <v>0</v>
      </c>
      <c r="BJ161" s="13" t="s">
        <v>84</v>
      </c>
      <c r="BK161" s="144">
        <f t="shared" si="17"/>
        <v>0</v>
      </c>
      <c r="BL161" s="13" t="s">
        <v>606</v>
      </c>
      <c r="BM161" s="143" t="s">
        <v>599</v>
      </c>
    </row>
    <row r="162" spans="2:65" s="1" customFormat="1" ht="16.5" customHeight="1">
      <c r="B162" s="131"/>
      <c r="C162" s="132" t="s">
        <v>289</v>
      </c>
      <c r="D162" s="132" t="s">
        <v>165</v>
      </c>
      <c r="E162" s="133" t="s">
        <v>1488</v>
      </c>
      <c r="F162" s="134" t="s">
        <v>1489</v>
      </c>
      <c r="G162" s="135" t="s">
        <v>595</v>
      </c>
      <c r="H162" s="136">
        <v>3</v>
      </c>
      <c r="I162" s="137"/>
      <c r="J162" s="137"/>
      <c r="K162" s="138"/>
      <c r="L162" s="25"/>
      <c r="M162" s="139" t="s">
        <v>1</v>
      </c>
      <c r="N162" s="140" t="s">
        <v>38</v>
      </c>
      <c r="O162" s="141">
        <v>0</v>
      </c>
      <c r="P162" s="141">
        <f t="shared" si="9"/>
        <v>0</v>
      </c>
      <c r="Q162" s="141">
        <v>0</v>
      </c>
      <c r="R162" s="141">
        <f t="shared" si="10"/>
        <v>0</v>
      </c>
      <c r="S162" s="141">
        <v>0</v>
      </c>
      <c r="T162" s="142">
        <f t="shared" si="11"/>
        <v>0</v>
      </c>
      <c r="AR162" s="143" t="s">
        <v>606</v>
      </c>
      <c r="AT162" s="143" t="s">
        <v>165</v>
      </c>
      <c r="AU162" s="143" t="s">
        <v>79</v>
      </c>
      <c r="AY162" s="13" t="s">
        <v>162</v>
      </c>
      <c r="BE162" s="144">
        <f t="shared" si="12"/>
        <v>0</v>
      </c>
      <c r="BF162" s="144">
        <f t="shared" si="13"/>
        <v>0</v>
      </c>
      <c r="BG162" s="144">
        <f t="shared" si="14"/>
        <v>0</v>
      </c>
      <c r="BH162" s="144">
        <f t="shared" si="15"/>
        <v>0</v>
      </c>
      <c r="BI162" s="144">
        <f t="shared" si="16"/>
        <v>0</v>
      </c>
      <c r="BJ162" s="13" t="s">
        <v>84</v>
      </c>
      <c r="BK162" s="144">
        <f t="shared" si="17"/>
        <v>0</v>
      </c>
      <c r="BL162" s="13" t="s">
        <v>606</v>
      </c>
      <c r="BM162" s="143" t="s">
        <v>606</v>
      </c>
    </row>
    <row r="163" spans="2:65" s="1" customFormat="1" ht="16.5" customHeight="1">
      <c r="B163" s="131"/>
      <c r="C163" s="132" t="s">
        <v>293</v>
      </c>
      <c r="D163" s="132" t="s">
        <v>165</v>
      </c>
      <c r="E163" s="133" t="s">
        <v>1490</v>
      </c>
      <c r="F163" s="134" t="s">
        <v>1491</v>
      </c>
      <c r="G163" s="135" t="s">
        <v>595</v>
      </c>
      <c r="H163" s="136">
        <v>1</v>
      </c>
      <c r="I163" s="137"/>
      <c r="J163" s="137"/>
      <c r="K163" s="138"/>
      <c r="L163" s="25"/>
      <c r="M163" s="139" t="s">
        <v>1</v>
      </c>
      <c r="N163" s="140" t="s">
        <v>38</v>
      </c>
      <c r="O163" s="141">
        <v>0</v>
      </c>
      <c r="P163" s="141">
        <f t="shared" si="9"/>
        <v>0</v>
      </c>
      <c r="Q163" s="141">
        <v>0</v>
      </c>
      <c r="R163" s="141">
        <f t="shared" si="10"/>
        <v>0</v>
      </c>
      <c r="S163" s="141">
        <v>0</v>
      </c>
      <c r="T163" s="142">
        <f t="shared" si="11"/>
        <v>0</v>
      </c>
      <c r="AR163" s="143" t="s">
        <v>606</v>
      </c>
      <c r="AT163" s="143" t="s">
        <v>165</v>
      </c>
      <c r="AU163" s="143" t="s">
        <v>79</v>
      </c>
      <c r="AY163" s="13" t="s">
        <v>162</v>
      </c>
      <c r="BE163" s="144">
        <f t="shared" si="12"/>
        <v>0</v>
      </c>
      <c r="BF163" s="144">
        <f t="shared" si="13"/>
        <v>0</v>
      </c>
      <c r="BG163" s="144">
        <f t="shared" si="14"/>
        <v>0</v>
      </c>
      <c r="BH163" s="144">
        <f t="shared" si="15"/>
        <v>0</v>
      </c>
      <c r="BI163" s="144">
        <f t="shared" si="16"/>
        <v>0</v>
      </c>
      <c r="BJ163" s="13" t="s">
        <v>84</v>
      </c>
      <c r="BK163" s="144">
        <f t="shared" si="17"/>
        <v>0</v>
      </c>
      <c r="BL163" s="13" t="s">
        <v>606</v>
      </c>
      <c r="BM163" s="143" t="s">
        <v>613</v>
      </c>
    </row>
    <row r="164" spans="2:65" s="1" customFormat="1" ht="16.5" customHeight="1">
      <c r="B164" s="131"/>
      <c r="C164" s="132" t="s">
        <v>297</v>
      </c>
      <c r="D164" s="132" t="s">
        <v>165</v>
      </c>
      <c r="E164" s="133" t="s">
        <v>1492</v>
      </c>
      <c r="F164" s="134" t="s">
        <v>1493</v>
      </c>
      <c r="G164" s="135" t="s">
        <v>595</v>
      </c>
      <c r="H164" s="136">
        <v>1</v>
      </c>
      <c r="I164" s="137"/>
      <c r="J164" s="137"/>
      <c r="K164" s="138"/>
      <c r="L164" s="25"/>
      <c r="M164" s="139" t="s">
        <v>1</v>
      </c>
      <c r="N164" s="140" t="s">
        <v>38</v>
      </c>
      <c r="O164" s="141">
        <v>0</v>
      </c>
      <c r="P164" s="141">
        <f t="shared" si="9"/>
        <v>0</v>
      </c>
      <c r="Q164" s="141">
        <v>0</v>
      </c>
      <c r="R164" s="141">
        <f t="shared" si="10"/>
        <v>0</v>
      </c>
      <c r="S164" s="141">
        <v>0</v>
      </c>
      <c r="T164" s="142">
        <f t="shared" si="11"/>
        <v>0</v>
      </c>
      <c r="AR164" s="143" t="s">
        <v>606</v>
      </c>
      <c r="AT164" s="143" t="s">
        <v>165</v>
      </c>
      <c r="AU164" s="143" t="s">
        <v>79</v>
      </c>
      <c r="AY164" s="13" t="s">
        <v>162</v>
      </c>
      <c r="BE164" s="144">
        <f t="shared" si="12"/>
        <v>0</v>
      </c>
      <c r="BF164" s="144">
        <f t="shared" si="13"/>
        <v>0</v>
      </c>
      <c r="BG164" s="144">
        <f t="shared" si="14"/>
        <v>0</v>
      </c>
      <c r="BH164" s="144">
        <f t="shared" si="15"/>
        <v>0</v>
      </c>
      <c r="BI164" s="144">
        <f t="shared" si="16"/>
        <v>0</v>
      </c>
      <c r="BJ164" s="13" t="s">
        <v>84</v>
      </c>
      <c r="BK164" s="144">
        <f t="shared" si="17"/>
        <v>0</v>
      </c>
      <c r="BL164" s="13" t="s">
        <v>606</v>
      </c>
      <c r="BM164" s="143" t="s">
        <v>621</v>
      </c>
    </row>
    <row r="165" spans="2:65" s="1" customFormat="1" ht="16.5" customHeight="1">
      <c r="B165" s="131"/>
      <c r="C165" s="132" t="s">
        <v>302</v>
      </c>
      <c r="D165" s="132" t="s">
        <v>165</v>
      </c>
      <c r="E165" s="133" t="s">
        <v>1494</v>
      </c>
      <c r="F165" s="134" t="s">
        <v>1495</v>
      </c>
      <c r="G165" s="135" t="s">
        <v>595</v>
      </c>
      <c r="H165" s="136">
        <v>5</v>
      </c>
      <c r="I165" s="137"/>
      <c r="J165" s="137"/>
      <c r="K165" s="138"/>
      <c r="L165" s="25"/>
      <c r="M165" s="139" t="s">
        <v>1</v>
      </c>
      <c r="N165" s="140" t="s">
        <v>38</v>
      </c>
      <c r="O165" s="141">
        <v>0</v>
      </c>
      <c r="P165" s="141">
        <f t="shared" si="9"/>
        <v>0</v>
      </c>
      <c r="Q165" s="141">
        <v>0</v>
      </c>
      <c r="R165" s="141">
        <f t="shared" si="10"/>
        <v>0</v>
      </c>
      <c r="S165" s="141">
        <v>0</v>
      </c>
      <c r="T165" s="142">
        <f t="shared" si="11"/>
        <v>0</v>
      </c>
      <c r="AR165" s="143" t="s">
        <v>606</v>
      </c>
      <c r="AT165" s="143" t="s">
        <v>165</v>
      </c>
      <c r="AU165" s="143" t="s">
        <v>79</v>
      </c>
      <c r="AY165" s="13" t="s">
        <v>162</v>
      </c>
      <c r="BE165" s="144">
        <f t="shared" si="12"/>
        <v>0</v>
      </c>
      <c r="BF165" s="144">
        <f t="shared" si="13"/>
        <v>0</v>
      </c>
      <c r="BG165" s="144">
        <f t="shared" si="14"/>
        <v>0</v>
      </c>
      <c r="BH165" s="144">
        <f t="shared" si="15"/>
        <v>0</v>
      </c>
      <c r="BI165" s="144">
        <f t="shared" si="16"/>
        <v>0</v>
      </c>
      <c r="BJ165" s="13" t="s">
        <v>84</v>
      </c>
      <c r="BK165" s="144">
        <f t="shared" si="17"/>
        <v>0</v>
      </c>
      <c r="BL165" s="13" t="s">
        <v>606</v>
      </c>
      <c r="BM165" s="143" t="s">
        <v>629</v>
      </c>
    </row>
    <row r="166" spans="2:65" s="1" customFormat="1" ht="16.5" customHeight="1">
      <c r="B166" s="131"/>
      <c r="C166" s="132" t="s">
        <v>306</v>
      </c>
      <c r="D166" s="132" t="s">
        <v>165</v>
      </c>
      <c r="E166" s="133" t="s">
        <v>1496</v>
      </c>
      <c r="F166" s="134" t="s">
        <v>1497</v>
      </c>
      <c r="G166" s="135" t="s">
        <v>196</v>
      </c>
      <c r="H166" s="136">
        <v>4</v>
      </c>
      <c r="I166" s="137"/>
      <c r="J166" s="137"/>
      <c r="K166" s="138"/>
      <c r="L166" s="25"/>
      <c r="M166" s="139" t="s">
        <v>1</v>
      </c>
      <c r="N166" s="140" t="s">
        <v>38</v>
      </c>
      <c r="O166" s="141">
        <v>0</v>
      </c>
      <c r="P166" s="141">
        <f t="shared" si="9"/>
        <v>0</v>
      </c>
      <c r="Q166" s="141">
        <v>0</v>
      </c>
      <c r="R166" s="141">
        <f t="shared" si="10"/>
        <v>0</v>
      </c>
      <c r="S166" s="141">
        <v>0</v>
      </c>
      <c r="T166" s="142">
        <f t="shared" si="11"/>
        <v>0</v>
      </c>
      <c r="AR166" s="143" t="s">
        <v>606</v>
      </c>
      <c r="AT166" s="143" t="s">
        <v>165</v>
      </c>
      <c r="AU166" s="143" t="s">
        <v>79</v>
      </c>
      <c r="AY166" s="13" t="s">
        <v>162</v>
      </c>
      <c r="BE166" s="144">
        <f t="shared" si="12"/>
        <v>0</v>
      </c>
      <c r="BF166" s="144">
        <f t="shared" si="13"/>
        <v>0</v>
      </c>
      <c r="BG166" s="144">
        <f t="shared" si="14"/>
        <v>0</v>
      </c>
      <c r="BH166" s="144">
        <f t="shared" si="15"/>
        <v>0</v>
      </c>
      <c r="BI166" s="144">
        <f t="shared" si="16"/>
        <v>0</v>
      </c>
      <c r="BJ166" s="13" t="s">
        <v>84</v>
      </c>
      <c r="BK166" s="144">
        <f t="shared" si="17"/>
        <v>0</v>
      </c>
      <c r="BL166" s="13" t="s">
        <v>606</v>
      </c>
      <c r="BM166" s="143" t="s">
        <v>637</v>
      </c>
    </row>
    <row r="167" spans="2:65" s="1" customFormat="1" ht="24.95" customHeight="1">
      <c r="B167" s="131"/>
      <c r="C167" s="149" t="s">
        <v>310</v>
      </c>
      <c r="D167" s="149" t="s">
        <v>492</v>
      </c>
      <c r="E167" s="150" t="s">
        <v>2289</v>
      </c>
      <c r="F167" s="172" t="s">
        <v>2764</v>
      </c>
      <c r="G167" s="152" t="s">
        <v>196</v>
      </c>
      <c r="H167" s="153">
        <v>4</v>
      </c>
      <c r="I167" s="154"/>
      <c r="J167" s="154"/>
      <c r="K167" s="155"/>
      <c r="L167" s="156"/>
      <c r="M167" s="157" t="s">
        <v>1</v>
      </c>
      <c r="N167" s="158" t="s">
        <v>38</v>
      </c>
      <c r="O167" s="141">
        <v>0</v>
      </c>
      <c r="P167" s="141">
        <f t="shared" si="9"/>
        <v>0</v>
      </c>
      <c r="Q167" s="141">
        <v>0</v>
      </c>
      <c r="R167" s="141">
        <f t="shared" si="10"/>
        <v>0</v>
      </c>
      <c r="S167" s="141">
        <v>0</v>
      </c>
      <c r="T167" s="142">
        <f t="shared" si="11"/>
        <v>0</v>
      </c>
      <c r="AR167" s="143" t="s">
        <v>1391</v>
      </c>
      <c r="AT167" s="143" t="s">
        <v>492</v>
      </c>
      <c r="AU167" s="143" t="s">
        <v>79</v>
      </c>
      <c r="AY167" s="13" t="s">
        <v>162</v>
      </c>
      <c r="BE167" s="144">
        <f t="shared" si="12"/>
        <v>0</v>
      </c>
      <c r="BF167" s="144">
        <f t="shared" si="13"/>
        <v>0</v>
      </c>
      <c r="BG167" s="144">
        <f t="shared" si="14"/>
        <v>0</v>
      </c>
      <c r="BH167" s="144">
        <f t="shared" si="15"/>
        <v>0</v>
      </c>
      <c r="BI167" s="144">
        <f t="shared" si="16"/>
        <v>0</v>
      </c>
      <c r="BJ167" s="13" t="s">
        <v>84</v>
      </c>
      <c r="BK167" s="144">
        <f t="shared" si="17"/>
        <v>0</v>
      </c>
      <c r="BL167" s="13" t="s">
        <v>606</v>
      </c>
      <c r="BM167" s="143" t="s">
        <v>645</v>
      </c>
    </row>
    <row r="168" spans="2:65" s="1" customFormat="1" ht="16.5" customHeight="1">
      <c r="B168" s="131"/>
      <c r="C168" s="132" t="s">
        <v>314</v>
      </c>
      <c r="D168" s="132" t="s">
        <v>165</v>
      </c>
      <c r="E168" s="133" t="s">
        <v>1496</v>
      </c>
      <c r="F168" s="134" t="s">
        <v>1497</v>
      </c>
      <c r="G168" s="135" t="s">
        <v>196</v>
      </c>
      <c r="H168" s="136">
        <v>7</v>
      </c>
      <c r="I168" s="137"/>
      <c r="J168" s="137"/>
      <c r="K168" s="138"/>
      <c r="L168" s="25"/>
      <c r="M168" s="139" t="s">
        <v>1</v>
      </c>
      <c r="N168" s="140" t="s">
        <v>38</v>
      </c>
      <c r="O168" s="141">
        <v>0</v>
      </c>
      <c r="P168" s="141">
        <f t="shared" si="9"/>
        <v>0</v>
      </c>
      <c r="Q168" s="141">
        <v>0</v>
      </c>
      <c r="R168" s="141">
        <f t="shared" si="10"/>
        <v>0</v>
      </c>
      <c r="S168" s="141">
        <v>0</v>
      </c>
      <c r="T168" s="142">
        <f t="shared" si="11"/>
        <v>0</v>
      </c>
      <c r="AR168" s="143" t="s">
        <v>606</v>
      </c>
      <c r="AT168" s="143" t="s">
        <v>165</v>
      </c>
      <c r="AU168" s="143" t="s">
        <v>79</v>
      </c>
      <c r="AY168" s="13" t="s">
        <v>162</v>
      </c>
      <c r="BE168" s="144">
        <f t="shared" si="12"/>
        <v>0</v>
      </c>
      <c r="BF168" s="144">
        <f t="shared" si="13"/>
        <v>0</v>
      </c>
      <c r="BG168" s="144">
        <f t="shared" si="14"/>
        <v>0</v>
      </c>
      <c r="BH168" s="144">
        <f t="shared" si="15"/>
        <v>0</v>
      </c>
      <c r="BI168" s="144">
        <f t="shared" si="16"/>
        <v>0</v>
      </c>
      <c r="BJ168" s="13" t="s">
        <v>84</v>
      </c>
      <c r="BK168" s="144">
        <f t="shared" si="17"/>
        <v>0</v>
      </c>
      <c r="BL168" s="13" t="s">
        <v>606</v>
      </c>
      <c r="BM168" s="143" t="s">
        <v>653</v>
      </c>
    </row>
    <row r="169" spans="2:65" s="1" customFormat="1" ht="38.25" customHeight="1">
      <c r="B169" s="131"/>
      <c r="C169" s="149" t="s">
        <v>318</v>
      </c>
      <c r="D169" s="149" t="s">
        <v>492</v>
      </c>
      <c r="E169" s="150" t="s">
        <v>2290</v>
      </c>
      <c r="F169" s="172" t="s">
        <v>2765</v>
      </c>
      <c r="G169" s="152" t="s">
        <v>196</v>
      </c>
      <c r="H169" s="153">
        <v>4</v>
      </c>
      <c r="I169" s="154"/>
      <c r="J169" s="154"/>
      <c r="K169" s="155"/>
      <c r="L169" s="156"/>
      <c r="M169" s="157" t="s">
        <v>1</v>
      </c>
      <c r="N169" s="158" t="s">
        <v>38</v>
      </c>
      <c r="O169" s="141">
        <v>0</v>
      </c>
      <c r="P169" s="141">
        <f t="shared" si="9"/>
        <v>0</v>
      </c>
      <c r="Q169" s="141">
        <v>0</v>
      </c>
      <c r="R169" s="141">
        <f t="shared" si="10"/>
        <v>0</v>
      </c>
      <c r="S169" s="141">
        <v>0</v>
      </c>
      <c r="T169" s="142">
        <f t="shared" si="11"/>
        <v>0</v>
      </c>
      <c r="AR169" s="143" t="s">
        <v>1391</v>
      </c>
      <c r="AT169" s="143" t="s">
        <v>492</v>
      </c>
      <c r="AU169" s="143" t="s">
        <v>79</v>
      </c>
      <c r="AY169" s="13" t="s">
        <v>162</v>
      </c>
      <c r="BE169" s="144">
        <f t="shared" si="12"/>
        <v>0</v>
      </c>
      <c r="BF169" s="144">
        <f t="shared" si="13"/>
        <v>0</v>
      </c>
      <c r="BG169" s="144">
        <f t="shared" si="14"/>
        <v>0</v>
      </c>
      <c r="BH169" s="144">
        <f t="shared" si="15"/>
        <v>0</v>
      </c>
      <c r="BI169" s="144">
        <f t="shared" si="16"/>
        <v>0</v>
      </c>
      <c r="BJ169" s="13" t="s">
        <v>84</v>
      </c>
      <c r="BK169" s="144">
        <f t="shared" si="17"/>
        <v>0</v>
      </c>
      <c r="BL169" s="13" t="s">
        <v>606</v>
      </c>
      <c r="BM169" s="143" t="s">
        <v>659</v>
      </c>
    </row>
    <row r="170" spans="2:65" s="1" customFormat="1" ht="35.1" customHeight="1">
      <c r="B170" s="131"/>
      <c r="C170" s="149" t="s">
        <v>326</v>
      </c>
      <c r="D170" s="149" t="s">
        <v>492</v>
      </c>
      <c r="E170" s="150" t="s">
        <v>1500</v>
      </c>
      <c r="F170" s="151" t="s">
        <v>2708</v>
      </c>
      <c r="G170" s="152" t="s">
        <v>196</v>
      </c>
      <c r="H170" s="153">
        <v>8</v>
      </c>
      <c r="I170" s="154"/>
      <c r="J170" s="154"/>
      <c r="K170" s="155"/>
      <c r="L170" s="156"/>
      <c r="M170" s="157" t="s">
        <v>1</v>
      </c>
      <c r="N170" s="158" t="s">
        <v>38</v>
      </c>
      <c r="O170" s="141">
        <v>0</v>
      </c>
      <c r="P170" s="141">
        <f t="shared" si="9"/>
        <v>0</v>
      </c>
      <c r="Q170" s="141">
        <v>0</v>
      </c>
      <c r="R170" s="141">
        <f t="shared" si="10"/>
        <v>0</v>
      </c>
      <c r="S170" s="141">
        <v>0</v>
      </c>
      <c r="T170" s="142">
        <f t="shared" si="11"/>
        <v>0</v>
      </c>
      <c r="AR170" s="143" t="s">
        <v>1391</v>
      </c>
      <c r="AT170" s="143" t="s">
        <v>492</v>
      </c>
      <c r="AU170" s="143" t="s">
        <v>79</v>
      </c>
      <c r="AY170" s="13" t="s">
        <v>162</v>
      </c>
      <c r="BE170" s="144">
        <f t="shared" si="12"/>
        <v>0</v>
      </c>
      <c r="BF170" s="144">
        <f t="shared" si="13"/>
        <v>0</v>
      </c>
      <c r="BG170" s="144">
        <f t="shared" si="14"/>
        <v>0</v>
      </c>
      <c r="BH170" s="144">
        <f t="shared" si="15"/>
        <v>0</v>
      </c>
      <c r="BI170" s="144">
        <f t="shared" si="16"/>
        <v>0</v>
      </c>
      <c r="BJ170" s="13" t="s">
        <v>84</v>
      </c>
      <c r="BK170" s="144">
        <f t="shared" si="17"/>
        <v>0</v>
      </c>
      <c r="BL170" s="13" t="s">
        <v>606</v>
      </c>
      <c r="BM170" s="143" t="s">
        <v>665</v>
      </c>
    </row>
    <row r="171" spans="2:65" s="1" customFormat="1" ht="16.5" customHeight="1">
      <c r="B171" s="131"/>
      <c r="C171" s="132" t="s">
        <v>332</v>
      </c>
      <c r="D171" s="132" t="s">
        <v>165</v>
      </c>
      <c r="E171" s="133" t="s">
        <v>1552</v>
      </c>
      <c r="F171" s="134" t="s">
        <v>1553</v>
      </c>
      <c r="G171" s="135" t="s">
        <v>595</v>
      </c>
      <c r="H171" s="136">
        <v>3</v>
      </c>
      <c r="I171" s="137"/>
      <c r="J171" s="137"/>
      <c r="K171" s="138"/>
      <c r="L171" s="25"/>
      <c r="M171" s="139" t="s">
        <v>1</v>
      </c>
      <c r="N171" s="140" t="s">
        <v>38</v>
      </c>
      <c r="O171" s="141">
        <v>0</v>
      </c>
      <c r="P171" s="141">
        <f t="shared" si="9"/>
        <v>0</v>
      </c>
      <c r="Q171" s="141">
        <v>0</v>
      </c>
      <c r="R171" s="141">
        <f t="shared" si="10"/>
        <v>0</v>
      </c>
      <c r="S171" s="141">
        <v>0</v>
      </c>
      <c r="T171" s="142">
        <f t="shared" si="11"/>
        <v>0</v>
      </c>
      <c r="AR171" s="143" t="s">
        <v>606</v>
      </c>
      <c r="AT171" s="143" t="s">
        <v>165</v>
      </c>
      <c r="AU171" s="143" t="s">
        <v>79</v>
      </c>
      <c r="AY171" s="13" t="s">
        <v>162</v>
      </c>
      <c r="BE171" s="144">
        <f t="shared" si="12"/>
        <v>0</v>
      </c>
      <c r="BF171" s="144">
        <f t="shared" si="13"/>
        <v>0</v>
      </c>
      <c r="BG171" s="144">
        <f t="shared" si="14"/>
        <v>0</v>
      </c>
      <c r="BH171" s="144">
        <f t="shared" si="15"/>
        <v>0</v>
      </c>
      <c r="BI171" s="144">
        <f t="shared" si="16"/>
        <v>0</v>
      </c>
      <c r="BJ171" s="13" t="s">
        <v>84</v>
      </c>
      <c r="BK171" s="144">
        <f t="shared" si="17"/>
        <v>0</v>
      </c>
      <c r="BL171" s="13" t="s">
        <v>606</v>
      </c>
      <c r="BM171" s="143" t="s">
        <v>672</v>
      </c>
    </row>
    <row r="172" spans="2:65" s="11" customFormat="1" ht="25.9" customHeight="1">
      <c r="B172" s="120"/>
      <c r="D172" s="121" t="s">
        <v>71</v>
      </c>
      <c r="E172" s="122" t="s">
        <v>1596</v>
      </c>
      <c r="F172" s="122" t="s">
        <v>2293</v>
      </c>
      <c r="J172" s="123"/>
      <c r="L172" s="120"/>
      <c r="M172" s="124"/>
      <c r="P172" s="125">
        <f>SUM(P173:P205)</f>
        <v>0</v>
      </c>
      <c r="R172" s="125">
        <f>SUM(R173:R205)</f>
        <v>0</v>
      </c>
      <c r="T172" s="126">
        <f>SUM(T173:T205)</f>
        <v>0</v>
      </c>
      <c r="AR172" s="121" t="s">
        <v>79</v>
      </c>
      <c r="AT172" s="127" t="s">
        <v>71</v>
      </c>
      <c r="AU172" s="127" t="s">
        <v>72</v>
      </c>
      <c r="AY172" s="121" t="s">
        <v>162</v>
      </c>
      <c r="BK172" s="128">
        <f>SUM(BK173:BK205)</f>
        <v>0</v>
      </c>
    </row>
    <row r="173" spans="2:65" s="1" customFormat="1" ht="16.5" customHeight="1">
      <c r="B173" s="131"/>
      <c r="C173" s="132" t="s">
        <v>336</v>
      </c>
      <c r="D173" s="132" t="s">
        <v>165</v>
      </c>
      <c r="E173" s="133" t="s">
        <v>2294</v>
      </c>
      <c r="F173" s="134" t="s">
        <v>2295</v>
      </c>
      <c r="G173" s="135" t="s">
        <v>196</v>
      </c>
      <c r="H173" s="136">
        <v>1</v>
      </c>
      <c r="I173" s="137"/>
      <c r="J173" s="137"/>
      <c r="K173" s="138"/>
      <c r="L173" s="25"/>
      <c r="M173" s="139" t="s">
        <v>1</v>
      </c>
      <c r="N173" s="140" t="s">
        <v>38</v>
      </c>
      <c r="O173" s="141">
        <v>0</v>
      </c>
      <c r="P173" s="141">
        <f t="shared" ref="P173:P205" si="18">O173*H173</f>
        <v>0</v>
      </c>
      <c r="Q173" s="141">
        <v>0</v>
      </c>
      <c r="R173" s="141">
        <f t="shared" ref="R173:R205" si="19">Q173*H173</f>
        <v>0</v>
      </c>
      <c r="S173" s="141">
        <v>0</v>
      </c>
      <c r="T173" s="142">
        <f t="shared" ref="T173:T205" si="20">S173*H173</f>
        <v>0</v>
      </c>
      <c r="AR173" s="143" t="s">
        <v>169</v>
      </c>
      <c r="AT173" s="143" t="s">
        <v>165</v>
      </c>
      <c r="AU173" s="143" t="s">
        <v>79</v>
      </c>
      <c r="AY173" s="13" t="s">
        <v>162</v>
      </c>
      <c r="BE173" s="144">
        <f t="shared" ref="BE173:BE205" si="21">IF(N173="základná",J173,0)</f>
        <v>0</v>
      </c>
      <c r="BF173" s="144">
        <f t="shared" ref="BF173:BF205" si="22">IF(N173="znížená",J173,0)</f>
        <v>0</v>
      </c>
      <c r="BG173" s="144">
        <f t="shared" ref="BG173:BG205" si="23">IF(N173="zákl. prenesená",J173,0)</f>
        <v>0</v>
      </c>
      <c r="BH173" s="144">
        <f t="shared" ref="BH173:BH205" si="24">IF(N173="zníž. prenesená",J173,0)</f>
        <v>0</v>
      </c>
      <c r="BI173" s="144">
        <f t="shared" ref="BI173:BI205" si="25">IF(N173="nulová",J173,0)</f>
        <v>0</v>
      </c>
      <c r="BJ173" s="13" t="s">
        <v>84</v>
      </c>
      <c r="BK173" s="144">
        <f t="shared" ref="BK173:BK205" si="26">ROUND(I173*H173,2)</f>
        <v>0</v>
      </c>
      <c r="BL173" s="13" t="s">
        <v>169</v>
      </c>
      <c r="BM173" s="143" t="s">
        <v>680</v>
      </c>
    </row>
    <row r="174" spans="2:65" s="1" customFormat="1" ht="33" customHeight="1">
      <c r="B174" s="131"/>
      <c r="C174" s="149" t="s">
        <v>342</v>
      </c>
      <c r="D174" s="149" t="s">
        <v>492</v>
      </c>
      <c r="E174" s="150" t="s">
        <v>2296</v>
      </c>
      <c r="F174" s="151" t="s">
        <v>2297</v>
      </c>
      <c r="G174" s="152" t="s">
        <v>196</v>
      </c>
      <c r="H174" s="153">
        <v>1</v>
      </c>
      <c r="I174" s="154"/>
      <c r="J174" s="154"/>
      <c r="K174" s="155"/>
      <c r="L174" s="156"/>
      <c r="M174" s="157" t="s">
        <v>1</v>
      </c>
      <c r="N174" s="158" t="s">
        <v>38</v>
      </c>
      <c r="O174" s="141">
        <v>0</v>
      </c>
      <c r="P174" s="141">
        <f t="shared" si="18"/>
        <v>0</v>
      </c>
      <c r="Q174" s="141">
        <v>0</v>
      </c>
      <c r="R174" s="141">
        <f t="shared" si="19"/>
        <v>0</v>
      </c>
      <c r="S174" s="141">
        <v>0</v>
      </c>
      <c r="T174" s="142">
        <f t="shared" si="20"/>
        <v>0</v>
      </c>
      <c r="AR174" s="143" t="s">
        <v>193</v>
      </c>
      <c r="AT174" s="143" t="s">
        <v>492</v>
      </c>
      <c r="AU174" s="143" t="s">
        <v>79</v>
      </c>
      <c r="AY174" s="13" t="s">
        <v>162</v>
      </c>
      <c r="BE174" s="144">
        <f t="shared" si="21"/>
        <v>0</v>
      </c>
      <c r="BF174" s="144">
        <f t="shared" si="22"/>
        <v>0</v>
      </c>
      <c r="BG174" s="144">
        <f t="shared" si="23"/>
        <v>0</v>
      </c>
      <c r="BH174" s="144">
        <f t="shared" si="24"/>
        <v>0</v>
      </c>
      <c r="BI174" s="144">
        <f t="shared" si="25"/>
        <v>0</v>
      </c>
      <c r="BJ174" s="13" t="s">
        <v>84</v>
      </c>
      <c r="BK174" s="144">
        <f t="shared" si="26"/>
        <v>0</v>
      </c>
      <c r="BL174" s="13" t="s">
        <v>169</v>
      </c>
      <c r="BM174" s="143" t="s">
        <v>688</v>
      </c>
    </row>
    <row r="175" spans="2:65" s="1" customFormat="1" ht="16.5" customHeight="1">
      <c r="B175" s="131"/>
      <c r="C175" s="132" t="s">
        <v>348</v>
      </c>
      <c r="D175" s="132" t="s">
        <v>165</v>
      </c>
      <c r="E175" s="133" t="s">
        <v>2298</v>
      </c>
      <c r="F175" s="134" t="s">
        <v>2299</v>
      </c>
      <c r="G175" s="135" t="s">
        <v>212</v>
      </c>
      <c r="H175" s="136">
        <v>9.6</v>
      </c>
      <c r="I175" s="137"/>
      <c r="J175" s="137"/>
      <c r="K175" s="138"/>
      <c r="L175" s="25"/>
      <c r="M175" s="139" t="s">
        <v>1</v>
      </c>
      <c r="N175" s="140" t="s">
        <v>38</v>
      </c>
      <c r="O175" s="141">
        <v>0</v>
      </c>
      <c r="P175" s="141">
        <f t="shared" si="18"/>
        <v>0</v>
      </c>
      <c r="Q175" s="141">
        <v>0</v>
      </c>
      <c r="R175" s="141">
        <f t="shared" si="19"/>
        <v>0</v>
      </c>
      <c r="S175" s="141">
        <v>0</v>
      </c>
      <c r="T175" s="142">
        <f t="shared" si="20"/>
        <v>0</v>
      </c>
      <c r="AR175" s="143" t="s">
        <v>169</v>
      </c>
      <c r="AT175" s="143" t="s">
        <v>165</v>
      </c>
      <c r="AU175" s="143" t="s">
        <v>79</v>
      </c>
      <c r="AY175" s="13" t="s">
        <v>162</v>
      </c>
      <c r="BE175" s="144">
        <f t="shared" si="21"/>
        <v>0</v>
      </c>
      <c r="BF175" s="144">
        <f t="shared" si="22"/>
        <v>0</v>
      </c>
      <c r="BG175" s="144">
        <f t="shared" si="23"/>
        <v>0</v>
      </c>
      <c r="BH175" s="144">
        <f t="shared" si="24"/>
        <v>0</v>
      </c>
      <c r="BI175" s="144">
        <f t="shared" si="25"/>
        <v>0</v>
      </c>
      <c r="BJ175" s="13" t="s">
        <v>84</v>
      </c>
      <c r="BK175" s="144">
        <f t="shared" si="26"/>
        <v>0</v>
      </c>
      <c r="BL175" s="13" t="s">
        <v>169</v>
      </c>
      <c r="BM175" s="143" t="s">
        <v>696</v>
      </c>
    </row>
    <row r="176" spans="2:65" s="1" customFormat="1" ht="24.2" customHeight="1">
      <c r="B176" s="131"/>
      <c r="C176" s="149" t="s">
        <v>354</v>
      </c>
      <c r="D176" s="149" t="s">
        <v>492</v>
      </c>
      <c r="E176" s="150" t="s">
        <v>2300</v>
      </c>
      <c r="F176" s="151" t="s">
        <v>2301</v>
      </c>
      <c r="G176" s="152" t="s">
        <v>495</v>
      </c>
      <c r="H176" s="153">
        <v>6</v>
      </c>
      <c r="I176" s="154"/>
      <c r="J176" s="154"/>
      <c r="K176" s="155"/>
      <c r="L176" s="156"/>
      <c r="M176" s="157" t="s">
        <v>1</v>
      </c>
      <c r="N176" s="158" t="s">
        <v>38</v>
      </c>
      <c r="O176" s="141">
        <v>0</v>
      </c>
      <c r="P176" s="141">
        <f t="shared" si="18"/>
        <v>0</v>
      </c>
      <c r="Q176" s="141">
        <v>0</v>
      </c>
      <c r="R176" s="141">
        <f t="shared" si="19"/>
        <v>0</v>
      </c>
      <c r="S176" s="141">
        <v>0</v>
      </c>
      <c r="T176" s="142">
        <f t="shared" si="20"/>
        <v>0</v>
      </c>
      <c r="AR176" s="143" t="s">
        <v>193</v>
      </c>
      <c r="AT176" s="143" t="s">
        <v>492</v>
      </c>
      <c r="AU176" s="143" t="s">
        <v>79</v>
      </c>
      <c r="AY176" s="13" t="s">
        <v>162</v>
      </c>
      <c r="BE176" s="144">
        <f t="shared" si="21"/>
        <v>0</v>
      </c>
      <c r="BF176" s="144">
        <f t="shared" si="22"/>
        <v>0</v>
      </c>
      <c r="BG176" s="144">
        <f t="shared" si="23"/>
        <v>0</v>
      </c>
      <c r="BH176" s="144">
        <f t="shared" si="24"/>
        <v>0</v>
      </c>
      <c r="BI176" s="144">
        <f t="shared" si="25"/>
        <v>0</v>
      </c>
      <c r="BJ176" s="13" t="s">
        <v>84</v>
      </c>
      <c r="BK176" s="144">
        <f t="shared" si="26"/>
        <v>0</v>
      </c>
      <c r="BL176" s="13" t="s">
        <v>169</v>
      </c>
      <c r="BM176" s="143" t="s">
        <v>704</v>
      </c>
    </row>
    <row r="177" spans="2:65" s="1" customFormat="1" ht="16.5" customHeight="1">
      <c r="B177" s="131"/>
      <c r="C177" s="132" t="s">
        <v>358</v>
      </c>
      <c r="D177" s="132" t="s">
        <v>165</v>
      </c>
      <c r="E177" s="133" t="s">
        <v>2302</v>
      </c>
      <c r="F177" s="134" t="s">
        <v>2303</v>
      </c>
      <c r="G177" s="135" t="s">
        <v>212</v>
      </c>
      <c r="H177" s="136">
        <v>8</v>
      </c>
      <c r="I177" s="137"/>
      <c r="J177" s="137"/>
      <c r="K177" s="138"/>
      <c r="L177" s="25"/>
      <c r="M177" s="139" t="s">
        <v>1</v>
      </c>
      <c r="N177" s="140" t="s">
        <v>38</v>
      </c>
      <c r="O177" s="141">
        <v>0</v>
      </c>
      <c r="P177" s="141">
        <f t="shared" si="18"/>
        <v>0</v>
      </c>
      <c r="Q177" s="141">
        <v>0</v>
      </c>
      <c r="R177" s="141">
        <f t="shared" si="19"/>
        <v>0</v>
      </c>
      <c r="S177" s="141">
        <v>0</v>
      </c>
      <c r="T177" s="142">
        <f t="shared" si="20"/>
        <v>0</v>
      </c>
      <c r="AR177" s="143" t="s">
        <v>169</v>
      </c>
      <c r="AT177" s="143" t="s">
        <v>165</v>
      </c>
      <c r="AU177" s="143" t="s">
        <v>79</v>
      </c>
      <c r="AY177" s="13" t="s">
        <v>162</v>
      </c>
      <c r="BE177" s="144">
        <f t="shared" si="21"/>
        <v>0</v>
      </c>
      <c r="BF177" s="144">
        <f t="shared" si="22"/>
        <v>0</v>
      </c>
      <c r="BG177" s="144">
        <f t="shared" si="23"/>
        <v>0</v>
      </c>
      <c r="BH177" s="144">
        <f t="shared" si="24"/>
        <v>0</v>
      </c>
      <c r="BI177" s="144">
        <f t="shared" si="25"/>
        <v>0</v>
      </c>
      <c r="BJ177" s="13" t="s">
        <v>84</v>
      </c>
      <c r="BK177" s="144">
        <f t="shared" si="26"/>
        <v>0</v>
      </c>
      <c r="BL177" s="13" t="s">
        <v>169</v>
      </c>
      <c r="BM177" s="143" t="s">
        <v>712</v>
      </c>
    </row>
    <row r="178" spans="2:65" s="1" customFormat="1" ht="16.5" customHeight="1">
      <c r="B178" s="131"/>
      <c r="C178" s="149" t="s">
        <v>364</v>
      </c>
      <c r="D178" s="149" t="s">
        <v>492</v>
      </c>
      <c r="E178" s="150" t="s">
        <v>2304</v>
      </c>
      <c r="F178" s="151" t="s">
        <v>2305</v>
      </c>
      <c r="G178" s="152" t="s">
        <v>196</v>
      </c>
      <c r="H178" s="153">
        <v>8</v>
      </c>
      <c r="I178" s="154"/>
      <c r="J178" s="154"/>
      <c r="K178" s="155"/>
      <c r="L178" s="156"/>
      <c r="M178" s="157" t="s">
        <v>1</v>
      </c>
      <c r="N178" s="158" t="s">
        <v>38</v>
      </c>
      <c r="O178" s="141">
        <v>0</v>
      </c>
      <c r="P178" s="141">
        <f t="shared" si="18"/>
        <v>0</v>
      </c>
      <c r="Q178" s="141">
        <v>0</v>
      </c>
      <c r="R178" s="141">
        <f t="shared" si="19"/>
        <v>0</v>
      </c>
      <c r="S178" s="141">
        <v>0</v>
      </c>
      <c r="T178" s="142">
        <f t="shared" si="20"/>
        <v>0</v>
      </c>
      <c r="AR178" s="143" t="s">
        <v>193</v>
      </c>
      <c r="AT178" s="143" t="s">
        <v>492</v>
      </c>
      <c r="AU178" s="143" t="s">
        <v>79</v>
      </c>
      <c r="AY178" s="13" t="s">
        <v>162</v>
      </c>
      <c r="BE178" s="144">
        <f t="shared" si="21"/>
        <v>0</v>
      </c>
      <c r="BF178" s="144">
        <f t="shared" si="22"/>
        <v>0</v>
      </c>
      <c r="BG178" s="144">
        <f t="shared" si="23"/>
        <v>0</v>
      </c>
      <c r="BH178" s="144">
        <f t="shared" si="24"/>
        <v>0</v>
      </c>
      <c r="BI178" s="144">
        <f t="shared" si="25"/>
        <v>0</v>
      </c>
      <c r="BJ178" s="13" t="s">
        <v>84</v>
      </c>
      <c r="BK178" s="144">
        <f t="shared" si="26"/>
        <v>0</v>
      </c>
      <c r="BL178" s="13" t="s">
        <v>169</v>
      </c>
      <c r="BM178" s="143" t="s">
        <v>720</v>
      </c>
    </row>
    <row r="179" spans="2:65" s="1" customFormat="1" ht="24.2" customHeight="1">
      <c r="B179" s="131"/>
      <c r="C179" s="132" t="s">
        <v>368</v>
      </c>
      <c r="D179" s="132" t="s">
        <v>165</v>
      </c>
      <c r="E179" s="133" t="s">
        <v>2306</v>
      </c>
      <c r="F179" s="134" t="s">
        <v>2307</v>
      </c>
      <c r="G179" s="135" t="s">
        <v>212</v>
      </c>
      <c r="H179" s="136">
        <v>25</v>
      </c>
      <c r="I179" s="137"/>
      <c r="J179" s="137"/>
      <c r="K179" s="138"/>
      <c r="L179" s="25"/>
      <c r="M179" s="139" t="s">
        <v>1</v>
      </c>
      <c r="N179" s="140" t="s">
        <v>38</v>
      </c>
      <c r="O179" s="141">
        <v>0</v>
      </c>
      <c r="P179" s="141">
        <f t="shared" si="18"/>
        <v>0</v>
      </c>
      <c r="Q179" s="141">
        <v>0</v>
      </c>
      <c r="R179" s="141">
        <f t="shared" si="19"/>
        <v>0</v>
      </c>
      <c r="S179" s="141">
        <v>0</v>
      </c>
      <c r="T179" s="142">
        <f t="shared" si="20"/>
        <v>0</v>
      </c>
      <c r="AR179" s="143" t="s">
        <v>169</v>
      </c>
      <c r="AT179" s="143" t="s">
        <v>165</v>
      </c>
      <c r="AU179" s="143" t="s">
        <v>79</v>
      </c>
      <c r="AY179" s="13" t="s">
        <v>162</v>
      </c>
      <c r="BE179" s="144">
        <f t="shared" si="21"/>
        <v>0</v>
      </c>
      <c r="BF179" s="144">
        <f t="shared" si="22"/>
        <v>0</v>
      </c>
      <c r="BG179" s="144">
        <f t="shared" si="23"/>
        <v>0</v>
      </c>
      <c r="BH179" s="144">
        <f t="shared" si="24"/>
        <v>0</v>
      </c>
      <c r="BI179" s="144">
        <f t="shared" si="25"/>
        <v>0</v>
      </c>
      <c r="BJ179" s="13" t="s">
        <v>84</v>
      </c>
      <c r="BK179" s="144">
        <f t="shared" si="26"/>
        <v>0</v>
      </c>
      <c r="BL179" s="13" t="s">
        <v>169</v>
      </c>
      <c r="BM179" s="143" t="s">
        <v>728</v>
      </c>
    </row>
    <row r="180" spans="2:65" s="1" customFormat="1" ht="24.2" customHeight="1">
      <c r="B180" s="131"/>
      <c r="C180" s="149" t="s">
        <v>374</v>
      </c>
      <c r="D180" s="149" t="s">
        <v>492</v>
      </c>
      <c r="E180" s="150" t="s">
        <v>2308</v>
      </c>
      <c r="F180" s="151" t="s">
        <v>2309</v>
      </c>
      <c r="G180" s="152" t="s">
        <v>495</v>
      </c>
      <c r="H180" s="153">
        <v>25</v>
      </c>
      <c r="I180" s="154"/>
      <c r="J180" s="154"/>
      <c r="K180" s="155"/>
      <c r="L180" s="156"/>
      <c r="M180" s="157" t="s">
        <v>1</v>
      </c>
      <c r="N180" s="158" t="s">
        <v>38</v>
      </c>
      <c r="O180" s="141">
        <v>0</v>
      </c>
      <c r="P180" s="141">
        <f t="shared" si="18"/>
        <v>0</v>
      </c>
      <c r="Q180" s="141">
        <v>0</v>
      </c>
      <c r="R180" s="141">
        <f t="shared" si="19"/>
        <v>0</v>
      </c>
      <c r="S180" s="141">
        <v>0</v>
      </c>
      <c r="T180" s="142">
        <f t="shared" si="20"/>
        <v>0</v>
      </c>
      <c r="AR180" s="143" t="s">
        <v>193</v>
      </c>
      <c r="AT180" s="143" t="s">
        <v>492</v>
      </c>
      <c r="AU180" s="143" t="s">
        <v>79</v>
      </c>
      <c r="AY180" s="13" t="s">
        <v>162</v>
      </c>
      <c r="BE180" s="144">
        <f t="shared" si="21"/>
        <v>0</v>
      </c>
      <c r="BF180" s="144">
        <f t="shared" si="22"/>
        <v>0</v>
      </c>
      <c r="BG180" s="144">
        <f t="shared" si="23"/>
        <v>0</v>
      </c>
      <c r="BH180" s="144">
        <f t="shared" si="24"/>
        <v>0</v>
      </c>
      <c r="BI180" s="144">
        <f t="shared" si="25"/>
        <v>0</v>
      </c>
      <c r="BJ180" s="13" t="s">
        <v>84</v>
      </c>
      <c r="BK180" s="144">
        <f t="shared" si="26"/>
        <v>0</v>
      </c>
      <c r="BL180" s="13" t="s">
        <v>169</v>
      </c>
      <c r="BM180" s="143" t="s">
        <v>736</v>
      </c>
    </row>
    <row r="181" spans="2:65" s="1" customFormat="1" ht="16.5" customHeight="1">
      <c r="B181" s="131"/>
      <c r="C181" s="132" t="s">
        <v>545</v>
      </c>
      <c r="D181" s="132" t="s">
        <v>165</v>
      </c>
      <c r="E181" s="133" t="s">
        <v>2310</v>
      </c>
      <c r="F181" s="134" t="s">
        <v>2311</v>
      </c>
      <c r="G181" s="135" t="s">
        <v>196</v>
      </c>
      <c r="H181" s="136">
        <v>2</v>
      </c>
      <c r="I181" s="137"/>
      <c r="J181" s="137"/>
      <c r="K181" s="138"/>
      <c r="L181" s="25"/>
      <c r="M181" s="139" t="s">
        <v>1</v>
      </c>
      <c r="N181" s="140" t="s">
        <v>38</v>
      </c>
      <c r="O181" s="141">
        <v>0</v>
      </c>
      <c r="P181" s="141">
        <f t="shared" si="18"/>
        <v>0</v>
      </c>
      <c r="Q181" s="141">
        <v>0</v>
      </c>
      <c r="R181" s="141">
        <f t="shared" si="19"/>
        <v>0</v>
      </c>
      <c r="S181" s="141">
        <v>0</v>
      </c>
      <c r="T181" s="142">
        <f t="shared" si="20"/>
        <v>0</v>
      </c>
      <c r="AR181" s="143" t="s">
        <v>169</v>
      </c>
      <c r="AT181" s="143" t="s">
        <v>165</v>
      </c>
      <c r="AU181" s="143" t="s">
        <v>79</v>
      </c>
      <c r="AY181" s="13" t="s">
        <v>162</v>
      </c>
      <c r="BE181" s="144">
        <f t="shared" si="21"/>
        <v>0</v>
      </c>
      <c r="BF181" s="144">
        <f t="shared" si="22"/>
        <v>0</v>
      </c>
      <c r="BG181" s="144">
        <f t="shared" si="23"/>
        <v>0</v>
      </c>
      <c r="BH181" s="144">
        <f t="shared" si="24"/>
        <v>0</v>
      </c>
      <c r="BI181" s="144">
        <f t="shared" si="25"/>
        <v>0</v>
      </c>
      <c r="BJ181" s="13" t="s">
        <v>84</v>
      </c>
      <c r="BK181" s="144">
        <f t="shared" si="26"/>
        <v>0</v>
      </c>
      <c r="BL181" s="13" t="s">
        <v>169</v>
      </c>
      <c r="BM181" s="143" t="s">
        <v>743</v>
      </c>
    </row>
    <row r="182" spans="2:65" s="1" customFormat="1" ht="33" customHeight="1">
      <c r="B182" s="131"/>
      <c r="C182" s="149" t="s">
        <v>549</v>
      </c>
      <c r="D182" s="149" t="s">
        <v>492</v>
      </c>
      <c r="E182" s="150" t="s">
        <v>2312</v>
      </c>
      <c r="F182" s="151" t="s">
        <v>2642</v>
      </c>
      <c r="G182" s="152" t="s">
        <v>196</v>
      </c>
      <c r="H182" s="153">
        <v>2</v>
      </c>
      <c r="I182" s="154"/>
      <c r="J182" s="154"/>
      <c r="K182" s="155"/>
      <c r="L182" s="156"/>
      <c r="M182" s="157" t="s">
        <v>1</v>
      </c>
      <c r="N182" s="158" t="s">
        <v>38</v>
      </c>
      <c r="O182" s="141">
        <v>0</v>
      </c>
      <c r="P182" s="141">
        <f t="shared" si="18"/>
        <v>0</v>
      </c>
      <c r="Q182" s="141">
        <v>0</v>
      </c>
      <c r="R182" s="141">
        <f t="shared" si="19"/>
        <v>0</v>
      </c>
      <c r="S182" s="141">
        <v>0</v>
      </c>
      <c r="T182" s="142">
        <f t="shared" si="20"/>
        <v>0</v>
      </c>
      <c r="AR182" s="143" t="s">
        <v>193</v>
      </c>
      <c r="AT182" s="143" t="s">
        <v>492</v>
      </c>
      <c r="AU182" s="143" t="s">
        <v>79</v>
      </c>
      <c r="AY182" s="13" t="s">
        <v>162</v>
      </c>
      <c r="BE182" s="144">
        <f t="shared" si="21"/>
        <v>0</v>
      </c>
      <c r="BF182" s="144">
        <f t="shared" si="22"/>
        <v>0</v>
      </c>
      <c r="BG182" s="144">
        <f t="shared" si="23"/>
        <v>0</v>
      </c>
      <c r="BH182" s="144">
        <f t="shared" si="24"/>
        <v>0</v>
      </c>
      <c r="BI182" s="144">
        <f t="shared" si="25"/>
        <v>0</v>
      </c>
      <c r="BJ182" s="13" t="s">
        <v>84</v>
      </c>
      <c r="BK182" s="144">
        <f t="shared" si="26"/>
        <v>0</v>
      </c>
      <c r="BL182" s="13" t="s">
        <v>169</v>
      </c>
      <c r="BM182" s="143" t="s">
        <v>751</v>
      </c>
    </row>
    <row r="183" spans="2:65" s="1" customFormat="1" ht="16.5" customHeight="1">
      <c r="B183" s="131"/>
      <c r="C183" s="132" t="s">
        <v>553</v>
      </c>
      <c r="D183" s="132" t="s">
        <v>165</v>
      </c>
      <c r="E183" s="133" t="s">
        <v>2313</v>
      </c>
      <c r="F183" s="134" t="s">
        <v>2314</v>
      </c>
      <c r="G183" s="135" t="s">
        <v>196</v>
      </c>
      <c r="H183" s="136">
        <v>8</v>
      </c>
      <c r="I183" s="137"/>
      <c r="J183" s="137"/>
      <c r="K183" s="138"/>
      <c r="L183" s="25"/>
      <c r="M183" s="139" t="s">
        <v>1</v>
      </c>
      <c r="N183" s="140" t="s">
        <v>38</v>
      </c>
      <c r="O183" s="141">
        <v>0</v>
      </c>
      <c r="P183" s="141">
        <f t="shared" si="18"/>
        <v>0</v>
      </c>
      <c r="Q183" s="141">
        <v>0</v>
      </c>
      <c r="R183" s="141">
        <f t="shared" si="19"/>
        <v>0</v>
      </c>
      <c r="S183" s="141">
        <v>0</v>
      </c>
      <c r="T183" s="142">
        <f t="shared" si="20"/>
        <v>0</v>
      </c>
      <c r="AR183" s="143" t="s">
        <v>169</v>
      </c>
      <c r="AT183" s="143" t="s">
        <v>165</v>
      </c>
      <c r="AU183" s="143" t="s">
        <v>79</v>
      </c>
      <c r="AY183" s="13" t="s">
        <v>162</v>
      </c>
      <c r="BE183" s="144">
        <f t="shared" si="21"/>
        <v>0</v>
      </c>
      <c r="BF183" s="144">
        <f t="shared" si="22"/>
        <v>0</v>
      </c>
      <c r="BG183" s="144">
        <f t="shared" si="23"/>
        <v>0</v>
      </c>
      <c r="BH183" s="144">
        <f t="shared" si="24"/>
        <v>0</v>
      </c>
      <c r="BI183" s="144">
        <f t="shared" si="25"/>
        <v>0</v>
      </c>
      <c r="BJ183" s="13" t="s">
        <v>84</v>
      </c>
      <c r="BK183" s="144">
        <f t="shared" si="26"/>
        <v>0</v>
      </c>
      <c r="BL183" s="13" t="s">
        <v>169</v>
      </c>
      <c r="BM183" s="143" t="s">
        <v>759</v>
      </c>
    </row>
    <row r="184" spans="2:65" s="1" customFormat="1" ht="16.5" customHeight="1">
      <c r="B184" s="131"/>
      <c r="C184" s="149" t="s">
        <v>557</v>
      </c>
      <c r="D184" s="149" t="s">
        <v>492</v>
      </c>
      <c r="E184" s="150" t="s">
        <v>2315</v>
      </c>
      <c r="F184" s="151" t="s">
        <v>2316</v>
      </c>
      <c r="G184" s="152" t="s">
        <v>495</v>
      </c>
      <c r="H184" s="153">
        <v>0.15</v>
      </c>
      <c r="I184" s="154"/>
      <c r="J184" s="154"/>
      <c r="K184" s="155"/>
      <c r="L184" s="156"/>
      <c r="M184" s="157" t="s">
        <v>1</v>
      </c>
      <c r="N184" s="158" t="s">
        <v>38</v>
      </c>
      <c r="O184" s="141">
        <v>0</v>
      </c>
      <c r="P184" s="141">
        <f t="shared" si="18"/>
        <v>0</v>
      </c>
      <c r="Q184" s="141">
        <v>0</v>
      </c>
      <c r="R184" s="141">
        <f t="shared" si="19"/>
        <v>0</v>
      </c>
      <c r="S184" s="141">
        <v>0</v>
      </c>
      <c r="T184" s="142">
        <f t="shared" si="20"/>
        <v>0</v>
      </c>
      <c r="AR184" s="143" t="s">
        <v>193</v>
      </c>
      <c r="AT184" s="143" t="s">
        <v>492</v>
      </c>
      <c r="AU184" s="143" t="s">
        <v>79</v>
      </c>
      <c r="AY184" s="13" t="s">
        <v>162</v>
      </c>
      <c r="BE184" s="144">
        <f t="shared" si="21"/>
        <v>0</v>
      </c>
      <c r="BF184" s="144">
        <f t="shared" si="22"/>
        <v>0</v>
      </c>
      <c r="BG184" s="144">
        <f t="shared" si="23"/>
        <v>0</v>
      </c>
      <c r="BH184" s="144">
        <f t="shared" si="24"/>
        <v>0</v>
      </c>
      <c r="BI184" s="144">
        <f t="shared" si="25"/>
        <v>0</v>
      </c>
      <c r="BJ184" s="13" t="s">
        <v>84</v>
      </c>
      <c r="BK184" s="144">
        <f t="shared" si="26"/>
        <v>0</v>
      </c>
      <c r="BL184" s="13" t="s">
        <v>169</v>
      </c>
      <c r="BM184" s="143" t="s">
        <v>767</v>
      </c>
    </row>
    <row r="185" spans="2:65" s="1" customFormat="1" ht="21.75" customHeight="1">
      <c r="B185" s="131"/>
      <c r="C185" s="132" t="s">
        <v>561</v>
      </c>
      <c r="D185" s="132" t="s">
        <v>165</v>
      </c>
      <c r="E185" s="133" t="s">
        <v>2317</v>
      </c>
      <c r="F185" s="134" t="s">
        <v>2318</v>
      </c>
      <c r="G185" s="135" t="s">
        <v>196</v>
      </c>
      <c r="H185" s="136">
        <v>20</v>
      </c>
      <c r="I185" s="137"/>
      <c r="J185" s="137"/>
      <c r="K185" s="138"/>
      <c r="L185" s="25"/>
      <c r="M185" s="139" t="s">
        <v>1</v>
      </c>
      <c r="N185" s="140" t="s">
        <v>38</v>
      </c>
      <c r="O185" s="141">
        <v>0</v>
      </c>
      <c r="P185" s="141">
        <f t="shared" si="18"/>
        <v>0</v>
      </c>
      <c r="Q185" s="141">
        <v>0</v>
      </c>
      <c r="R185" s="141">
        <f t="shared" si="19"/>
        <v>0</v>
      </c>
      <c r="S185" s="141">
        <v>0</v>
      </c>
      <c r="T185" s="142">
        <f t="shared" si="20"/>
        <v>0</v>
      </c>
      <c r="AR185" s="143" t="s">
        <v>169</v>
      </c>
      <c r="AT185" s="143" t="s">
        <v>165</v>
      </c>
      <c r="AU185" s="143" t="s">
        <v>79</v>
      </c>
      <c r="AY185" s="13" t="s">
        <v>162</v>
      </c>
      <c r="BE185" s="144">
        <f t="shared" si="21"/>
        <v>0</v>
      </c>
      <c r="BF185" s="144">
        <f t="shared" si="22"/>
        <v>0</v>
      </c>
      <c r="BG185" s="144">
        <f t="shared" si="23"/>
        <v>0</v>
      </c>
      <c r="BH185" s="144">
        <f t="shared" si="24"/>
        <v>0</v>
      </c>
      <c r="BI185" s="144">
        <f t="shared" si="25"/>
        <v>0</v>
      </c>
      <c r="BJ185" s="13" t="s">
        <v>84</v>
      </c>
      <c r="BK185" s="144">
        <f t="shared" si="26"/>
        <v>0</v>
      </c>
      <c r="BL185" s="13" t="s">
        <v>169</v>
      </c>
      <c r="BM185" s="143" t="s">
        <v>776</v>
      </c>
    </row>
    <row r="186" spans="2:65" s="1" customFormat="1" ht="24.2" customHeight="1">
      <c r="B186" s="131"/>
      <c r="C186" s="149" t="s">
        <v>564</v>
      </c>
      <c r="D186" s="149" t="s">
        <v>492</v>
      </c>
      <c r="E186" s="150" t="s">
        <v>2319</v>
      </c>
      <c r="F186" s="151" t="s">
        <v>2320</v>
      </c>
      <c r="G186" s="152" t="s">
        <v>196</v>
      </c>
      <c r="H186" s="153">
        <v>20</v>
      </c>
      <c r="I186" s="154"/>
      <c r="J186" s="154"/>
      <c r="K186" s="155"/>
      <c r="L186" s="156"/>
      <c r="M186" s="157" t="s">
        <v>1</v>
      </c>
      <c r="N186" s="158" t="s">
        <v>38</v>
      </c>
      <c r="O186" s="141">
        <v>0</v>
      </c>
      <c r="P186" s="141">
        <f t="shared" si="18"/>
        <v>0</v>
      </c>
      <c r="Q186" s="141">
        <v>0</v>
      </c>
      <c r="R186" s="141">
        <f t="shared" si="19"/>
        <v>0</v>
      </c>
      <c r="S186" s="141">
        <v>0</v>
      </c>
      <c r="T186" s="142">
        <f t="shared" si="20"/>
        <v>0</v>
      </c>
      <c r="AR186" s="143" t="s">
        <v>193</v>
      </c>
      <c r="AT186" s="143" t="s">
        <v>492</v>
      </c>
      <c r="AU186" s="143" t="s">
        <v>79</v>
      </c>
      <c r="AY186" s="13" t="s">
        <v>162</v>
      </c>
      <c r="BE186" s="144">
        <f t="shared" si="21"/>
        <v>0</v>
      </c>
      <c r="BF186" s="144">
        <f t="shared" si="22"/>
        <v>0</v>
      </c>
      <c r="BG186" s="144">
        <f t="shared" si="23"/>
        <v>0</v>
      </c>
      <c r="BH186" s="144">
        <f t="shared" si="24"/>
        <v>0</v>
      </c>
      <c r="BI186" s="144">
        <f t="shared" si="25"/>
        <v>0</v>
      </c>
      <c r="BJ186" s="13" t="s">
        <v>84</v>
      </c>
      <c r="BK186" s="144">
        <f t="shared" si="26"/>
        <v>0</v>
      </c>
      <c r="BL186" s="13" t="s">
        <v>169</v>
      </c>
      <c r="BM186" s="143" t="s">
        <v>784</v>
      </c>
    </row>
    <row r="187" spans="2:65" s="1" customFormat="1" ht="16.5" customHeight="1">
      <c r="B187" s="131"/>
      <c r="C187" s="132" t="s">
        <v>568</v>
      </c>
      <c r="D187" s="132" t="s">
        <v>165</v>
      </c>
      <c r="E187" s="133" t="s">
        <v>2321</v>
      </c>
      <c r="F187" s="134" t="s">
        <v>2322</v>
      </c>
      <c r="G187" s="135" t="s">
        <v>196</v>
      </c>
      <c r="H187" s="136">
        <v>16</v>
      </c>
      <c r="I187" s="137"/>
      <c r="J187" s="137"/>
      <c r="K187" s="138"/>
      <c r="L187" s="25"/>
      <c r="M187" s="139" t="s">
        <v>1</v>
      </c>
      <c r="N187" s="140" t="s">
        <v>38</v>
      </c>
      <c r="O187" s="141">
        <v>0</v>
      </c>
      <c r="P187" s="141">
        <f t="shared" si="18"/>
        <v>0</v>
      </c>
      <c r="Q187" s="141">
        <v>0</v>
      </c>
      <c r="R187" s="141">
        <f t="shared" si="19"/>
        <v>0</v>
      </c>
      <c r="S187" s="141">
        <v>0</v>
      </c>
      <c r="T187" s="142">
        <f t="shared" si="20"/>
        <v>0</v>
      </c>
      <c r="AR187" s="143" t="s">
        <v>169</v>
      </c>
      <c r="AT187" s="143" t="s">
        <v>165</v>
      </c>
      <c r="AU187" s="143" t="s">
        <v>79</v>
      </c>
      <c r="AY187" s="13" t="s">
        <v>162</v>
      </c>
      <c r="BE187" s="144">
        <f t="shared" si="21"/>
        <v>0</v>
      </c>
      <c r="BF187" s="144">
        <f t="shared" si="22"/>
        <v>0</v>
      </c>
      <c r="BG187" s="144">
        <f t="shared" si="23"/>
        <v>0</v>
      </c>
      <c r="BH187" s="144">
        <f t="shared" si="24"/>
        <v>0</v>
      </c>
      <c r="BI187" s="144">
        <f t="shared" si="25"/>
        <v>0</v>
      </c>
      <c r="BJ187" s="13" t="s">
        <v>84</v>
      </c>
      <c r="BK187" s="144">
        <f t="shared" si="26"/>
        <v>0</v>
      </c>
      <c r="BL187" s="13" t="s">
        <v>169</v>
      </c>
      <c r="BM187" s="143" t="s">
        <v>792</v>
      </c>
    </row>
    <row r="188" spans="2:65" s="1" customFormat="1" ht="24.2" customHeight="1">
      <c r="B188" s="131"/>
      <c r="C188" s="149" t="s">
        <v>574</v>
      </c>
      <c r="D188" s="149" t="s">
        <v>492</v>
      </c>
      <c r="E188" s="150" t="s">
        <v>2323</v>
      </c>
      <c r="F188" s="151" t="s">
        <v>2324</v>
      </c>
      <c r="G188" s="152" t="s">
        <v>196</v>
      </c>
      <c r="H188" s="153">
        <v>16</v>
      </c>
      <c r="I188" s="154"/>
      <c r="J188" s="154"/>
      <c r="K188" s="155"/>
      <c r="L188" s="156"/>
      <c r="M188" s="157" t="s">
        <v>1</v>
      </c>
      <c r="N188" s="158" t="s">
        <v>38</v>
      </c>
      <c r="O188" s="141">
        <v>0</v>
      </c>
      <c r="P188" s="141">
        <f t="shared" si="18"/>
        <v>0</v>
      </c>
      <c r="Q188" s="141">
        <v>0</v>
      </c>
      <c r="R188" s="141">
        <f t="shared" si="19"/>
        <v>0</v>
      </c>
      <c r="S188" s="141">
        <v>0</v>
      </c>
      <c r="T188" s="142">
        <f t="shared" si="20"/>
        <v>0</v>
      </c>
      <c r="AR188" s="143" t="s">
        <v>193</v>
      </c>
      <c r="AT188" s="143" t="s">
        <v>492</v>
      </c>
      <c r="AU188" s="143" t="s">
        <v>79</v>
      </c>
      <c r="AY188" s="13" t="s">
        <v>162</v>
      </c>
      <c r="BE188" s="144">
        <f t="shared" si="21"/>
        <v>0</v>
      </c>
      <c r="BF188" s="144">
        <f t="shared" si="22"/>
        <v>0</v>
      </c>
      <c r="BG188" s="144">
        <f t="shared" si="23"/>
        <v>0</v>
      </c>
      <c r="BH188" s="144">
        <f t="shared" si="24"/>
        <v>0</v>
      </c>
      <c r="BI188" s="144">
        <f t="shared" si="25"/>
        <v>0</v>
      </c>
      <c r="BJ188" s="13" t="s">
        <v>84</v>
      </c>
      <c r="BK188" s="144">
        <f t="shared" si="26"/>
        <v>0</v>
      </c>
      <c r="BL188" s="13" t="s">
        <v>169</v>
      </c>
      <c r="BM188" s="143" t="s">
        <v>800</v>
      </c>
    </row>
    <row r="189" spans="2:65" s="1" customFormat="1" ht="16.5" customHeight="1">
      <c r="B189" s="131"/>
      <c r="C189" s="132" t="s">
        <v>580</v>
      </c>
      <c r="D189" s="132" t="s">
        <v>165</v>
      </c>
      <c r="E189" s="133" t="s">
        <v>2325</v>
      </c>
      <c r="F189" s="134" t="s">
        <v>2326</v>
      </c>
      <c r="G189" s="135" t="s">
        <v>196</v>
      </c>
      <c r="H189" s="136">
        <v>2</v>
      </c>
      <c r="I189" s="137"/>
      <c r="J189" s="137"/>
      <c r="K189" s="138"/>
      <c r="L189" s="25"/>
      <c r="M189" s="139" t="s">
        <v>1</v>
      </c>
      <c r="N189" s="140" t="s">
        <v>38</v>
      </c>
      <c r="O189" s="141">
        <v>0</v>
      </c>
      <c r="P189" s="141">
        <f t="shared" si="18"/>
        <v>0</v>
      </c>
      <c r="Q189" s="141">
        <v>0</v>
      </c>
      <c r="R189" s="141">
        <f t="shared" si="19"/>
        <v>0</v>
      </c>
      <c r="S189" s="141">
        <v>0</v>
      </c>
      <c r="T189" s="142">
        <f t="shared" si="20"/>
        <v>0</v>
      </c>
      <c r="AR189" s="143" t="s">
        <v>169</v>
      </c>
      <c r="AT189" s="143" t="s">
        <v>165</v>
      </c>
      <c r="AU189" s="143" t="s">
        <v>79</v>
      </c>
      <c r="AY189" s="13" t="s">
        <v>162</v>
      </c>
      <c r="BE189" s="144">
        <f t="shared" si="21"/>
        <v>0</v>
      </c>
      <c r="BF189" s="144">
        <f t="shared" si="22"/>
        <v>0</v>
      </c>
      <c r="BG189" s="144">
        <f t="shared" si="23"/>
        <v>0</v>
      </c>
      <c r="BH189" s="144">
        <f t="shared" si="24"/>
        <v>0</v>
      </c>
      <c r="BI189" s="144">
        <f t="shared" si="25"/>
        <v>0</v>
      </c>
      <c r="BJ189" s="13" t="s">
        <v>84</v>
      </c>
      <c r="BK189" s="144">
        <f t="shared" si="26"/>
        <v>0</v>
      </c>
      <c r="BL189" s="13" t="s">
        <v>169</v>
      </c>
      <c r="BM189" s="143" t="s">
        <v>810</v>
      </c>
    </row>
    <row r="190" spans="2:65" s="1" customFormat="1" ht="24.2" customHeight="1">
      <c r="B190" s="131"/>
      <c r="C190" s="149" t="s">
        <v>584</v>
      </c>
      <c r="D190" s="149" t="s">
        <v>492</v>
      </c>
      <c r="E190" s="150" t="s">
        <v>2327</v>
      </c>
      <c r="F190" s="151" t="s">
        <v>2328</v>
      </c>
      <c r="G190" s="152" t="s">
        <v>196</v>
      </c>
      <c r="H190" s="153">
        <v>2</v>
      </c>
      <c r="I190" s="154"/>
      <c r="J190" s="154"/>
      <c r="K190" s="155"/>
      <c r="L190" s="156"/>
      <c r="M190" s="157" t="s">
        <v>1</v>
      </c>
      <c r="N190" s="158" t="s">
        <v>38</v>
      </c>
      <c r="O190" s="141">
        <v>0</v>
      </c>
      <c r="P190" s="141">
        <f t="shared" si="18"/>
        <v>0</v>
      </c>
      <c r="Q190" s="141">
        <v>0</v>
      </c>
      <c r="R190" s="141">
        <f t="shared" si="19"/>
        <v>0</v>
      </c>
      <c r="S190" s="141">
        <v>0</v>
      </c>
      <c r="T190" s="142">
        <f t="shared" si="20"/>
        <v>0</v>
      </c>
      <c r="AR190" s="143" t="s">
        <v>193</v>
      </c>
      <c r="AT190" s="143" t="s">
        <v>492</v>
      </c>
      <c r="AU190" s="143" t="s">
        <v>79</v>
      </c>
      <c r="AY190" s="13" t="s">
        <v>162</v>
      </c>
      <c r="BE190" s="144">
        <f t="shared" si="21"/>
        <v>0</v>
      </c>
      <c r="BF190" s="144">
        <f t="shared" si="22"/>
        <v>0</v>
      </c>
      <c r="BG190" s="144">
        <f t="shared" si="23"/>
        <v>0</v>
      </c>
      <c r="BH190" s="144">
        <f t="shared" si="24"/>
        <v>0</v>
      </c>
      <c r="BI190" s="144">
        <f t="shared" si="25"/>
        <v>0</v>
      </c>
      <c r="BJ190" s="13" t="s">
        <v>84</v>
      </c>
      <c r="BK190" s="144">
        <f t="shared" si="26"/>
        <v>0</v>
      </c>
      <c r="BL190" s="13" t="s">
        <v>169</v>
      </c>
      <c r="BM190" s="143" t="s">
        <v>817</v>
      </c>
    </row>
    <row r="191" spans="2:65" s="1" customFormat="1" ht="16.5" customHeight="1">
      <c r="B191" s="131"/>
      <c r="C191" s="132" t="s">
        <v>588</v>
      </c>
      <c r="D191" s="132" t="s">
        <v>165</v>
      </c>
      <c r="E191" s="133" t="s">
        <v>2329</v>
      </c>
      <c r="F191" s="134" t="s">
        <v>2330</v>
      </c>
      <c r="G191" s="135" t="s">
        <v>196</v>
      </c>
      <c r="H191" s="136">
        <v>2</v>
      </c>
      <c r="I191" s="137"/>
      <c r="J191" s="137"/>
      <c r="K191" s="138"/>
      <c r="L191" s="25"/>
      <c r="M191" s="139" t="s">
        <v>1</v>
      </c>
      <c r="N191" s="140" t="s">
        <v>38</v>
      </c>
      <c r="O191" s="141">
        <v>0</v>
      </c>
      <c r="P191" s="141">
        <f t="shared" si="18"/>
        <v>0</v>
      </c>
      <c r="Q191" s="141">
        <v>0</v>
      </c>
      <c r="R191" s="141">
        <f t="shared" si="19"/>
        <v>0</v>
      </c>
      <c r="S191" s="141">
        <v>0</v>
      </c>
      <c r="T191" s="142">
        <f t="shared" si="20"/>
        <v>0</v>
      </c>
      <c r="AR191" s="143" t="s">
        <v>169</v>
      </c>
      <c r="AT191" s="143" t="s">
        <v>165</v>
      </c>
      <c r="AU191" s="143" t="s">
        <v>79</v>
      </c>
      <c r="AY191" s="13" t="s">
        <v>162</v>
      </c>
      <c r="BE191" s="144">
        <f t="shared" si="21"/>
        <v>0</v>
      </c>
      <c r="BF191" s="144">
        <f t="shared" si="22"/>
        <v>0</v>
      </c>
      <c r="BG191" s="144">
        <f t="shared" si="23"/>
        <v>0</v>
      </c>
      <c r="BH191" s="144">
        <f t="shared" si="24"/>
        <v>0</v>
      </c>
      <c r="BI191" s="144">
        <f t="shared" si="25"/>
        <v>0</v>
      </c>
      <c r="BJ191" s="13" t="s">
        <v>84</v>
      </c>
      <c r="BK191" s="144">
        <f t="shared" si="26"/>
        <v>0</v>
      </c>
      <c r="BL191" s="13" t="s">
        <v>169</v>
      </c>
      <c r="BM191" s="143" t="s">
        <v>824</v>
      </c>
    </row>
    <row r="192" spans="2:65" s="1" customFormat="1" ht="16.5" customHeight="1">
      <c r="B192" s="131"/>
      <c r="C192" s="149" t="s">
        <v>592</v>
      </c>
      <c r="D192" s="149" t="s">
        <v>492</v>
      </c>
      <c r="E192" s="150" t="s">
        <v>2287</v>
      </c>
      <c r="F192" s="151" t="s">
        <v>2288</v>
      </c>
      <c r="G192" s="152" t="s">
        <v>196</v>
      </c>
      <c r="H192" s="153">
        <v>2</v>
      </c>
      <c r="I192" s="154"/>
      <c r="J192" s="154"/>
      <c r="K192" s="155"/>
      <c r="L192" s="156"/>
      <c r="M192" s="157" t="s">
        <v>1</v>
      </c>
      <c r="N192" s="158" t="s">
        <v>38</v>
      </c>
      <c r="O192" s="141">
        <v>0</v>
      </c>
      <c r="P192" s="141">
        <f t="shared" si="18"/>
        <v>0</v>
      </c>
      <c r="Q192" s="141">
        <v>0</v>
      </c>
      <c r="R192" s="141">
        <f t="shared" si="19"/>
        <v>0</v>
      </c>
      <c r="S192" s="141">
        <v>0</v>
      </c>
      <c r="T192" s="142">
        <f t="shared" si="20"/>
        <v>0</v>
      </c>
      <c r="AR192" s="143" t="s">
        <v>193</v>
      </c>
      <c r="AT192" s="143" t="s">
        <v>492</v>
      </c>
      <c r="AU192" s="143" t="s">
        <v>79</v>
      </c>
      <c r="AY192" s="13" t="s">
        <v>162</v>
      </c>
      <c r="BE192" s="144">
        <f t="shared" si="21"/>
        <v>0</v>
      </c>
      <c r="BF192" s="144">
        <f t="shared" si="22"/>
        <v>0</v>
      </c>
      <c r="BG192" s="144">
        <f t="shared" si="23"/>
        <v>0</v>
      </c>
      <c r="BH192" s="144">
        <f t="shared" si="24"/>
        <v>0</v>
      </c>
      <c r="BI192" s="144">
        <f t="shared" si="25"/>
        <v>0</v>
      </c>
      <c r="BJ192" s="13" t="s">
        <v>84</v>
      </c>
      <c r="BK192" s="144">
        <f t="shared" si="26"/>
        <v>0</v>
      </c>
      <c r="BL192" s="13" t="s">
        <v>169</v>
      </c>
      <c r="BM192" s="143" t="s">
        <v>832</v>
      </c>
    </row>
    <row r="193" spans="2:65" s="1" customFormat="1" ht="16.5" customHeight="1">
      <c r="B193" s="131"/>
      <c r="C193" s="132" t="s">
        <v>599</v>
      </c>
      <c r="D193" s="132" t="s">
        <v>165</v>
      </c>
      <c r="E193" s="133" t="s">
        <v>2335</v>
      </c>
      <c r="F193" s="134" t="s">
        <v>2336</v>
      </c>
      <c r="G193" s="135" t="s">
        <v>196</v>
      </c>
      <c r="H193" s="136">
        <v>6</v>
      </c>
      <c r="I193" s="137"/>
      <c r="J193" s="137"/>
      <c r="K193" s="138"/>
      <c r="L193" s="25"/>
      <c r="M193" s="139" t="s">
        <v>1</v>
      </c>
      <c r="N193" s="140" t="s">
        <v>38</v>
      </c>
      <c r="O193" s="141">
        <v>0</v>
      </c>
      <c r="P193" s="141">
        <f t="shared" si="18"/>
        <v>0</v>
      </c>
      <c r="Q193" s="141">
        <v>0</v>
      </c>
      <c r="R193" s="141">
        <f t="shared" si="19"/>
        <v>0</v>
      </c>
      <c r="S193" s="141">
        <v>0</v>
      </c>
      <c r="T193" s="142">
        <f t="shared" si="20"/>
        <v>0</v>
      </c>
      <c r="AR193" s="143" t="s">
        <v>169</v>
      </c>
      <c r="AT193" s="143" t="s">
        <v>165</v>
      </c>
      <c r="AU193" s="143" t="s">
        <v>79</v>
      </c>
      <c r="AY193" s="13" t="s">
        <v>162</v>
      </c>
      <c r="BE193" s="144">
        <f t="shared" si="21"/>
        <v>0</v>
      </c>
      <c r="BF193" s="144">
        <f t="shared" si="22"/>
        <v>0</v>
      </c>
      <c r="BG193" s="144">
        <f t="shared" si="23"/>
        <v>0</v>
      </c>
      <c r="BH193" s="144">
        <f t="shared" si="24"/>
        <v>0</v>
      </c>
      <c r="BI193" s="144">
        <f t="shared" si="25"/>
        <v>0</v>
      </c>
      <c r="BJ193" s="13" t="s">
        <v>84</v>
      </c>
      <c r="BK193" s="144">
        <f t="shared" si="26"/>
        <v>0</v>
      </c>
      <c r="BL193" s="13" t="s">
        <v>169</v>
      </c>
      <c r="BM193" s="143" t="s">
        <v>839</v>
      </c>
    </row>
    <row r="194" spans="2:65" s="1" customFormat="1" ht="24.2" customHeight="1">
      <c r="B194" s="131"/>
      <c r="C194" s="149" t="s">
        <v>603</v>
      </c>
      <c r="D194" s="149" t="s">
        <v>492</v>
      </c>
      <c r="E194" s="150" t="s">
        <v>2337</v>
      </c>
      <c r="F194" s="151" t="s">
        <v>2338</v>
      </c>
      <c r="G194" s="152" t="s">
        <v>196</v>
      </c>
      <c r="H194" s="153">
        <v>6</v>
      </c>
      <c r="I194" s="154"/>
      <c r="J194" s="154"/>
      <c r="K194" s="155"/>
      <c r="L194" s="156"/>
      <c r="M194" s="157" t="s">
        <v>1</v>
      </c>
      <c r="N194" s="158" t="s">
        <v>38</v>
      </c>
      <c r="O194" s="141">
        <v>0</v>
      </c>
      <c r="P194" s="141">
        <f t="shared" si="18"/>
        <v>0</v>
      </c>
      <c r="Q194" s="141">
        <v>0</v>
      </c>
      <c r="R194" s="141">
        <f t="shared" si="19"/>
        <v>0</v>
      </c>
      <c r="S194" s="141">
        <v>0</v>
      </c>
      <c r="T194" s="142">
        <f t="shared" si="20"/>
        <v>0</v>
      </c>
      <c r="AR194" s="143" t="s">
        <v>193</v>
      </c>
      <c r="AT194" s="143" t="s">
        <v>492</v>
      </c>
      <c r="AU194" s="143" t="s">
        <v>79</v>
      </c>
      <c r="AY194" s="13" t="s">
        <v>162</v>
      </c>
      <c r="BE194" s="144">
        <f t="shared" si="21"/>
        <v>0</v>
      </c>
      <c r="BF194" s="144">
        <f t="shared" si="22"/>
        <v>0</v>
      </c>
      <c r="BG194" s="144">
        <f t="shared" si="23"/>
        <v>0</v>
      </c>
      <c r="BH194" s="144">
        <f t="shared" si="24"/>
        <v>0</v>
      </c>
      <c r="BI194" s="144">
        <f t="shared" si="25"/>
        <v>0</v>
      </c>
      <c r="BJ194" s="13" t="s">
        <v>84</v>
      </c>
      <c r="BK194" s="144">
        <f t="shared" si="26"/>
        <v>0</v>
      </c>
      <c r="BL194" s="13" t="s">
        <v>169</v>
      </c>
      <c r="BM194" s="143" t="s">
        <v>845</v>
      </c>
    </row>
    <row r="195" spans="2:65" s="1" customFormat="1" ht="21.75" customHeight="1">
      <c r="B195" s="131"/>
      <c r="C195" s="132" t="s">
        <v>606</v>
      </c>
      <c r="D195" s="132" t="s">
        <v>165</v>
      </c>
      <c r="E195" s="133" t="s">
        <v>2339</v>
      </c>
      <c r="F195" s="134" t="s">
        <v>2340</v>
      </c>
      <c r="G195" s="135" t="s">
        <v>212</v>
      </c>
      <c r="H195" s="136">
        <v>10</v>
      </c>
      <c r="I195" s="137"/>
      <c r="J195" s="137"/>
      <c r="K195" s="138"/>
      <c r="L195" s="25"/>
      <c r="M195" s="139" t="s">
        <v>1</v>
      </c>
      <c r="N195" s="140" t="s">
        <v>38</v>
      </c>
      <c r="O195" s="141">
        <v>0</v>
      </c>
      <c r="P195" s="141">
        <f t="shared" si="18"/>
        <v>0</v>
      </c>
      <c r="Q195" s="141">
        <v>0</v>
      </c>
      <c r="R195" s="141">
        <f t="shared" si="19"/>
        <v>0</v>
      </c>
      <c r="S195" s="141">
        <v>0</v>
      </c>
      <c r="T195" s="142">
        <f t="shared" si="20"/>
        <v>0</v>
      </c>
      <c r="AR195" s="143" t="s">
        <v>169</v>
      </c>
      <c r="AT195" s="143" t="s">
        <v>165</v>
      </c>
      <c r="AU195" s="143" t="s">
        <v>79</v>
      </c>
      <c r="AY195" s="13" t="s">
        <v>162</v>
      </c>
      <c r="BE195" s="144">
        <f t="shared" si="21"/>
        <v>0</v>
      </c>
      <c r="BF195" s="144">
        <f t="shared" si="22"/>
        <v>0</v>
      </c>
      <c r="BG195" s="144">
        <f t="shared" si="23"/>
        <v>0</v>
      </c>
      <c r="BH195" s="144">
        <f t="shared" si="24"/>
        <v>0</v>
      </c>
      <c r="BI195" s="144">
        <f t="shared" si="25"/>
        <v>0</v>
      </c>
      <c r="BJ195" s="13" t="s">
        <v>84</v>
      </c>
      <c r="BK195" s="144">
        <f t="shared" si="26"/>
        <v>0</v>
      </c>
      <c r="BL195" s="13" t="s">
        <v>169</v>
      </c>
      <c r="BM195" s="143" t="s">
        <v>852</v>
      </c>
    </row>
    <row r="196" spans="2:65" s="1" customFormat="1" ht="24.2" customHeight="1">
      <c r="B196" s="131"/>
      <c r="C196" s="149" t="s">
        <v>610</v>
      </c>
      <c r="D196" s="149" t="s">
        <v>492</v>
      </c>
      <c r="E196" s="150" t="s">
        <v>2341</v>
      </c>
      <c r="F196" s="151" t="s">
        <v>2659</v>
      </c>
      <c r="G196" s="152" t="s">
        <v>495</v>
      </c>
      <c r="H196" s="153">
        <v>2</v>
      </c>
      <c r="I196" s="154"/>
      <c r="J196" s="154"/>
      <c r="K196" s="155"/>
      <c r="L196" s="156"/>
      <c r="M196" s="157" t="s">
        <v>1</v>
      </c>
      <c r="N196" s="158" t="s">
        <v>38</v>
      </c>
      <c r="O196" s="141">
        <v>0</v>
      </c>
      <c r="P196" s="141">
        <f t="shared" si="18"/>
        <v>0</v>
      </c>
      <c r="Q196" s="141">
        <v>0</v>
      </c>
      <c r="R196" s="141">
        <f t="shared" si="19"/>
        <v>0</v>
      </c>
      <c r="S196" s="141">
        <v>0</v>
      </c>
      <c r="T196" s="142">
        <f t="shared" si="20"/>
        <v>0</v>
      </c>
      <c r="AR196" s="143" t="s">
        <v>193</v>
      </c>
      <c r="AT196" s="143" t="s">
        <v>492</v>
      </c>
      <c r="AU196" s="143" t="s">
        <v>79</v>
      </c>
      <c r="AY196" s="13" t="s">
        <v>162</v>
      </c>
      <c r="BE196" s="144">
        <f t="shared" si="21"/>
        <v>0</v>
      </c>
      <c r="BF196" s="144">
        <f t="shared" si="22"/>
        <v>0</v>
      </c>
      <c r="BG196" s="144">
        <f t="shared" si="23"/>
        <v>0</v>
      </c>
      <c r="BH196" s="144">
        <f t="shared" si="24"/>
        <v>0</v>
      </c>
      <c r="BI196" s="144">
        <f t="shared" si="25"/>
        <v>0</v>
      </c>
      <c r="BJ196" s="13" t="s">
        <v>84</v>
      </c>
      <c r="BK196" s="144">
        <f t="shared" si="26"/>
        <v>0</v>
      </c>
      <c r="BL196" s="13" t="s">
        <v>169</v>
      </c>
      <c r="BM196" s="143" t="s">
        <v>859</v>
      </c>
    </row>
    <row r="197" spans="2:65" s="1" customFormat="1" ht="21.75" customHeight="1">
      <c r="B197" s="131"/>
      <c r="C197" s="132" t="s">
        <v>613</v>
      </c>
      <c r="D197" s="132" t="s">
        <v>165</v>
      </c>
      <c r="E197" s="133" t="s">
        <v>2339</v>
      </c>
      <c r="F197" s="134" t="s">
        <v>2340</v>
      </c>
      <c r="G197" s="135" t="s">
        <v>212</v>
      </c>
      <c r="H197" s="136">
        <v>22</v>
      </c>
      <c r="I197" s="137"/>
      <c r="J197" s="137"/>
      <c r="K197" s="138"/>
      <c r="L197" s="25"/>
      <c r="M197" s="139" t="s">
        <v>1</v>
      </c>
      <c r="N197" s="140" t="s">
        <v>38</v>
      </c>
      <c r="O197" s="141">
        <v>0</v>
      </c>
      <c r="P197" s="141">
        <f t="shared" si="18"/>
        <v>0</v>
      </c>
      <c r="Q197" s="141">
        <v>0</v>
      </c>
      <c r="R197" s="141">
        <f t="shared" si="19"/>
        <v>0</v>
      </c>
      <c r="S197" s="141">
        <v>0</v>
      </c>
      <c r="T197" s="142">
        <f t="shared" si="20"/>
        <v>0</v>
      </c>
      <c r="AR197" s="143" t="s">
        <v>169</v>
      </c>
      <c r="AT197" s="143" t="s">
        <v>165</v>
      </c>
      <c r="AU197" s="143" t="s">
        <v>79</v>
      </c>
      <c r="AY197" s="13" t="s">
        <v>162</v>
      </c>
      <c r="BE197" s="144">
        <f t="shared" si="21"/>
        <v>0</v>
      </c>
      <c r="BF197" s="144">
        <f t="shared" si="22"/>
        <v>0</v>
      </c>
      <c r="BG197" s="144">
        <f t="shared" si="23"/>
        <v>0</v>
      </c>
      <c r="BH197" s="144">
        <f t="shared" si="24"/>
        <v>0</v>
      </c>
      <c r="BI197" s="144">
        <f t="shared" si="25"/>
        <v>0</v>
      </c>
      <c r="BJ197" s="13" t="s">
        <v>84</v>
      </c>
      <c r="BK197" s="144">
        <f t="shared" si="26"/>
        <v>0</v>
      </c>
      <c r="BL197" s="13" t="s">
        <v>169</v>
      </c>
      <c r="BM197" s="143" t="s">
        <v>865</v>
      </c>
    </row>
    <row r="198" spans="2:65" s="1" customFormat="1" ht="24.2" customHeight="1">
      <c r="B198" s="131"/>
      <c r="C198" s="149" t="s">
        <v>617</v>
      </c>
      <c r="D198" s="149" t="s">
        <v>492</v>
      </c>
      <c r="E198" s="150" t="s">
        <v>2342</v>
      </c>
      <c r="F198" s="151" t="s">
        <v>2343</v>
      </c>
      <c r="G198" s="152" t="s">
        <v>495</v>
      </c>
      <c r="H198" s="153">
        <v>3</v>
      </c>
      <c r="I198" s="154"/>
      <c r="J198" s="154"/>
      <c r="K198" s="155"/>
      <c r="L198" s="156"/>
      <c r="M198" s="157" t="s">
        <v>1</v>
      </c>
      <c r="N198" s="158" t="s">
        <v>38</v>
      </c>
      <c r="O198" s="141">
        <v>0</v>
      </c>
      <c r="P198" s="141">
        <f t="shared" si="18"/>
        <v>0</v>
      </c>
      <c r="Q198" s="141">
        <v>0</v>
      </c>
      <c r="R198" s="141">
        <f t="shared" si="19"/>
        <v>0</v>
      </c>
      <c r="S198" s="141">
        <v>0</v>
      </c>
      <c r="T198" s="142">
        <f t="shared" si="20"/>
        <v>0</v>
      </c>
      <c r="AR198" s="143" t="s">
        <v>193</v>
      </c>
      <c r="AT198" s="143" t="s">
        <v>492</v>
      </c>
      <c r="AU198" s="143" t="s">
        <v>79</v>
      </c>
      <c r="AY198" s="13" t="s">
        <v>162</v>
      </c>
      <c r="BE198" s="144">
        <f t="shared" si="21"/>
        <v>0</v>
      </c>
      <c r="BF198" s="144">
        <f t="shared" si="22"/>
        <v>0</v>
      </c>
      <c r="BG198" s="144">
        <f t="shared" si="23"/>
        <v>0</v>
      </c>
      <c r="BH198" s="144">
        <f t="shared" si="24"/>
        <v>0</v>
      </c>
      <c r="BI198" s="144">
        <f t="shared" si="25"/>
        <v>0</v>
      </c>
      <c r="BJ198" s="13" t="s">
        <v>84</v>
      </c>
      <c r="BK198" s="144">
        <f t="shared" si="26"/>
        <v>0</v>
      </c>
      <c r="BL198" s="13" t="s">
        <v>169</v>
      </c>
      <c r="BM198" s="143" t="s">
        <v>871</v>
      </c>
    </row>
    <row r="199" spans="2:65" s="1" customFormat="1" ht="16.5" customHeight="1">
      <c r="B199" s="131"/>
      <c r="C199" s="132" t="s">
        <v>621</v>
      </c>
      <c r="D199" s="132" t="s">
        <v>165</v>
      </c>
      <c r="E199" s="133" t="s">
        <v>2344</v>
      </c>
      <c r="F199" s="134" t="s">
        <v>2345</v>
      </c>
      <c r="G199" s="135" t="s">
        <v>196</v>
      </c>
      <c r="H199" s="136">
        <v>2</v>
      </c>
      <c r="I199" s="137"/>
      <c r="J199" s="137"/>
      <c r="K199" s="138"/>
      <c r="L199" s="25"/>
      <c r="M199" s="139" t="s">
        <v>1</v>
      </c>
      <c r="N199" s="140" t="s">
        <v>38</v>
      </c>
      <c r="O199" s="141">
        <v>0</v>
      </c>
      <c r="P199" s="141">
        <f t="shared" si="18"/>
        <v>0</v>
      </c>
      <c r="Q199" s="141">
        <v>0</v>
      </c>
      <c r="R199" s="141">
        <f t="shared" si="19"/>
        <v>0</v>
      </c>
      <c r="S199" s="141">
        <v>0</v>
      </c>
      <c r="T199" s="142">
        <f t="shared" si="20"/>
        <v>0</v>
      </c>
      <c r="AR199" s="143" t="s">
        <v>169</v>
      </c>
      <c r="AT199" s="143" t="s">
        <v>165</v>
      </c>
      <c r="AU199" s="143" t="s">
        <v>79</v>
      </c>
      <c r="AY199" s="13" t="s">
        <v>162</v>
      </c>
      <c r="BE199" s="144">
        <f t="shared" si="21"/>
        <v>0</v>
      </c>
      <c r="BF199" s="144">
        <f t="shared" si="22"/>
        <v>0</v>
      </c>
      <c r="BG199" s="144">
        <f t="shared" si="23"/>
        <v>0</v>
      </c>
      <c r="BH199" s="144">
        <f t="shared" si="24"/>
        <v>0</v>
      </c>
      <c r="BI199" s="144">
        <f t="shared" si="25"/>
        <v>0</v>
      </c>
      <c r="BJ199" s="13" t="s">
        <v>84</v>
      </c>
      <c r="BK199" s="144">
        <f t="shared" si="26"/>
        <v>0</v>
      </c>
      <c r="BL199" s="13" t="s">
        <v>169</v>
      </c>
      <c r="BM199" s="143" t="s">
        <v>881</v>
      </c>
    </row>
    <row r="200" spans="2:65" s="1" customFormat="1" ht="24.2" customHeight="1">
      <c r="B200" s="131"/>
      <c r="C200" s="149" t="s">
        <v>625</v>
      </c>
      <c r="D200" s="149" t="s">
        <v>492</v>
      </c>
      <c r="E200" s="171" t="s">
        <v>2346</v>
      </c>
      <c r="F200" s="151" t="s">
        <v>2718</v>
      </c>
      <c r="G200" s="152" t="s">
        <v>196</v>
      </c>
      <c r="H200" s="153">
        <v>2</v>
      </c>
      <c r="I200" s="154"/>
      <c r="J200" s="154"/>
      <c r="K200" s="155"/>
      <c r="L200" s="156"/>
      <c r="M200" s="157" t="s">
        <v>1</v>
      </c>
      <c r="N200" s="158" t="s">
        <v>38</v>
      </c>
      <c r="O200" s="141">
        <v>0</v>
      </c>
      <c r="P200" s="141">
        <f t="shared" si="18"/>
        <v>0</v>
      </c>
      <c r="Q200" s="141">
        <v>0</v>
      </c>
      <c r="R200" s="141">
        <f t="shared" si="19"/>
        <v>0</v>
      </c>
      <c r="S200" s="141">
        <v>0</v>
      </c>
      <c r="T200" s="142">
        <f t="shared" si="20"/>
        <v>0</v>
      </c>
      <c r="AR200" s="143" t="s">
        <v>193</v>
      </c>
      <c r="AT200" s="143" t="s">
        <v>492</v>
      </c>
      <c r="AU200" s="143" t="s">
        <v>79</v>
      </c>
      <c r="AY200" s="13" t="s">
        <v>162</v>
      </c>
      <c r="BE200" s="144">
        <f t="shared" si="21"/>
        <v>0</v>
      </c>
      <c r="BF200" s="144">
        <f t="shared" si="22"/>
        <v>0</v>
      </c>
      <c r="BG200" s="144">
        <f t="shared" si="23"/>
        <v>0</v>
      </c>
      <c r="BH200" s="144">
        <f t="shared" si="24"/>
        <v>0</v>
      </c>
      <c r="BI200" s="144">
        <f t="shared" si="25"/>
        <v>0</v>
      </c>
      <c r="BJ200" s="13" t="s">
        <v>84</v>
      </c>
      <c r="BK200" s="144">
        <f t="shared" si="26"/>
        <v>0</v>
      </c>
      <c r="BL200" s="13" t="s">
        <v>169</v>
      </c>
      <c r="BM200" s="143" t="s">
        <v>889</v>
      </c>
    </row>
    <row r="201" spans="2:65" s="1" customFormat="1" ht="16.5" customHeight="1">
      <c r="B201" s="131"/>
      <c r="C201" s="132" t="s">
        <v>629</v>
      </c>
      <c r="D201" s="132" t="s">
        <v>165</v>
      </c>
      <c r="E201" s="133" t="s">
        <v>2347</v>
      </c>
      <c r="F201" s="134" t="s">
        <v>1489</v>
      </c>
      <c r="G201" s="135" t="s">
        <v>595</v>
      </c>
      <c r="H201" s="136">
        <v>3</v>
      </c>
      <c r="I201" s="137"/>
      <c r="J201" s="137"/>
      <c r="K201" s="138"/>
      <c r="L201" s="25"/>
      <c r="M201" s="139" t="s">
        <v>1</v>
      </c>
      <c r="N201" s="140" t="s">
        <v>38</v>
      </c>
      <c r="O201" s="141">
        <v>0</v>
      </c>
      <c r="P201" s="141">
        <f t="shared" si="18"/>
        <v>0</v>
      </c>
      <c r="Q201" s="141">
        <v>0</v>
      </c>
      <c r="R201" s="141">
        <f t="shared" si="19"/>
        <v>0</v>
      </c>
      <c r="S201" s="141">
        <v>0</v>
      </c>
      <c r="T201" s="142">
        <f t="shared" si="20"/>
        <v>0</v>
      </c>
      <c r="AR201" s="143" t="s">
        <v>169</v>
      </c>
      <c r="AT201" s="143" t="s">
        <v>165</v>
      </c>
      <c r="AU201" s="143" t="s">
        <v>79</v>
      </c>
      <c r="AY201" s="13" t="s">
        <v>162</v>
      </c>
      <c r="BE201" s="144">
        <f t="shared" si="21"/>
        <v>0</v>
      </c>
      <c r="BF201" s="144">
        <f t="shared" si="22"/>
        <v>0</v>
      </c>
      <c r="BG201" s="144">
        <f t="shared" si="23"/>
        <v>0</v>
      </c>
      <c r="BH201" s="144">
        <f t="shared" si="24"/>
        <v>0</v>
      </c>
      <c r="BI201" s="144">
        <f t="shared" si="25"/>
        <v>0</v>
      </c>
      <c r="BJ201" s="13" t="s">
        <v>84</v>
      </c>
      <c r="BK201" s="144">
        <f t="shared" si="26"/>
        <v>0</v>
      </c>
      <c r="BL201" s="13" t="s">
        <v>169</v>
      </c>
      <c r="BM201" s="143" t="s">
        <v>896</v>
      </c>
    </row>
    <row r="202" spans="2:65" s="1" customFormat="1" ht="16.5" customHeight="1">
      <c r="B202" s="131"/>
      <c r="C202" s="132" t="s">
        <v>633</v>
      </c>
      <c r="D202" s="132" t="s">
        <v>165</v>
      </c>
      <c r="E202" s="133" t="s">
        <v>2348</v>
      </c>
      <c r="F202" s="134" t="s">
        <v>1491</v>
      </c>
      <c r="G202" s="135" t="s">
        <v>595</v>
      </c>
      <c r="H202" s="136">
        <v>1</v>
      </c>
      <c r="I202" s="137"/>
      <c r="J202" s="137"/>
      <c r="K202" s="138"/>
      <c r="L202" s="25"/>
      <c r="M202" s="139" t="s">
        <v>1</v>
      </c>
      <c r="N202" s="140" t="s">
        <v>38</v>
      </c>
      <c r="O202" s="141">
        <v>0</v>
      </c>
      <c r="P202" s="141">
        <f t="shared" si="18"/>
        <v>0</v>
      </c>
      <c r="Q202" s="141">
        <v>0</v>
      </c>
      <c r="R202" s="141">
        <f t="shared" si="19"/>
        <v>0</v>
      </c>
      <c r="S202" s="141">
        <v>0</v>
      </c>
      <c r="T202" s="142">
        <f t="shared" si="20"/>
        <v>0</v>
      </c>
      <c r="AR202" s="143" t="s">
        <v>169</v>
      </c>
      <c r="AT202" s="143" t="s">
        <v>165</v>
      </c>
      <c r="AU202" s="143" t="s">
        <v>79</v>
      </c>
      <c r="AY202" s="13" t="s">
        <v>162</v>
      </c>
      <c r="BE202" s="144">
        <f t="shared" si="21"/>
        <v>0</v>
      </c>
      <c r="BF202" s="144">
        <f t="shared" si="22"/>
        <v>0</v>
      </c>
      <c r="BG202" s="144">
        <f t="shared" si="23"/>
        <v>0</v>
      </c>
      <c r="BH202" s="144">
        <f t="shared" si="24"/>
        <v>0</v>
      </c>
      <c r="BI202" s="144">
        <f t="shared" si="25"/>
        <v>0</v>
      </c>
      <c r="BJ202" s="13" t="s">
        <v>84</v>
      </c>
      <c r="BK202" s="144">
        <f t="shared" si="26"/>
        <v>0</v>
      </c>
      <c r="BL202" s="13" t="s">
        <v>169</v>
      </c>
      <c r="BM202" s="143" t="s">
        <v>904</v>
      </c>
    </row>
    <row r="203" spans="2:65" s="1" customFormat="1" ht="16.5" customHeight="1">
      <c r="B203" s="131"/>
      <c r="C203" s="132" t="s">
        <v>637</v>
      </c>
      <c r="D203" s="132" t="s">
        <v>165</v>
      </c>
      <c r="E203" s="133" t="s">
        <v>2349</v>
      </c>
      <c r="F203" s="134" t="s">
        <v>1493</v>
      </c>
      <c r="G203" s="135" t="s">
        <v>595</v>
      </c>
      <c r="H203" s="136">
        <v>1</v>
      </c>
      <c r="I203" s="137"/>
      <c r="J203" s="137"/>
      <c r="K203" s="138"/>
      <c r="L203" s="25"/>
      <c r="M203" s="139" t="s">
        <v>1</v>
      </c>
      <c r="N203" s="140" t="s">
        <v>38</v>
      </c>
      <c r="O203" s="141">
        <v>0</v>
      </c>
      <c r="P203" s="141">
        <f t="shared" si="18"/>
        <v>0</v>
      </c>
      <c r="Q203" s="141">
        <v>0</v>
      </c>
      <c r="R203" s="141">
        <f t="shared" si="19"/>
        <v>0</v>
      </c>
      <c r="S203" s="141">
        <v>0</v>
      </c>
      <c r="T203" s="142">
        <f t="shared" si="20"/>
        <v>0</v>
      </c>
      <c r="AR203" s="143" t="s">
        <v>169</v>
      </c>
      <c r="AT203" s="143" t="s">
        <v>165</v>
      </c>
      <c r="AU203" s="143" t="s">
        <v>79</v>
      </c>
      <c r="AY203" s="13" t="s">
        <v>162</v>
      </c>
      <c r="BE203" s="144">
        <f t="shared" si="21"/>
        <v>0</v>
      </c>
      <c r="BF203" s="144">
        <f t="shared" si="22"/>
        <v>0</v>
      </c>
      <c r="BG203" s="144">
        <f t="shared" si="23"/>
        <v>0</v>
      </c>
      <c r="BH203" s="144">
        <f t="shared" si="24"/>
        <v>0</v>
      </c>
      <c r="BI203" s="144">
        <f t="shared" si="25"/>
        <v>0</v>
      </c>
      <c r="BJ203" s="13" t="s">
        <v>84</v>
      </c>
      <c r="BK203" s="144">
        <f t="shared" si="26"/>
        <v>0</v>
      </c>
      <c r="BL203" s="13" t="s">
        <v>169</v>
      </c>
      <c r="BM203" s="143" t="s">
        <v>912</v>
      </c>
    </row>
    <row r="204" spans="2:65" s="1" customFormat="1" ht="16.5" customHeight="1">
      <c r="B204" s="131"/>
      <c r="C204" s="132" t="s">
        <v>641</v>
      </c>
      <c r="D204" s="132" t="s">
        <v>165</v>
      </c>
      <c r="E204" s="133" t="s">
        <v>2350</v>
      </c>
      <c r="F204" s="134" t="s">
        <v>1495</v>
      </c>
      <c r="G204" s="135" t="s">
        <v>595</v>
      </c>
      <c r="H204" s="136">
        <v>5</v>
      </c>
      <c r="I204" s="137"/>
      <c r="J204" s="137"/>
      <c r="K204" s="138"/>
      <c r="L204" s="25"/>
      <c r="M204" s="139" t="s">
        <v>1</v>
      </c>
      <c r="N204" s="140" t="s">
        <v>38</v>
      </c>
      <c r="O204" s="141">
        <v>0</v>
      </c>
      <c r="P204" s="141">
        <f t="shared" si="18"/>
        <v>0</v>
      </c>
      <c r="Q204" s="141">
        <v>0</v>
      </c>
      <c r="R204" s="141">
        <f t="shared" si="19"/>
        <v>0</v>
      </c>
      <c r="S204" s="141">
        <v>0</v>
      </c>
      <c r="T204" s="142">
        <f t="shared" si="20"/>
        <v>0</v>
      </c>
      <c r="AR204" s="143" t="s">
        <v>169</v>
      </c>
      <c r="AT204" s="143" t="s">
        <v>165</v>
      </c>
      <c r="AU204" s="143" t="s">
        <v>79</v>
      </c>
      <c r="AY204" s="13" t="s">
        <v>162</v>
      </c>
      <c r="BE204" s="144">
        <f t="shared" si="21"/>
        <v>0</v>
      </c>
      <c r="BF204" s="144">
        <f t="shared" si="22"/>
        <v>0</v>
      </c>
      <c r="BG204" s="144">
        <f t="shared" si="23"/>
        <v>0</v>
      </c>
      <c r="BH204" s="144">
        <f t="shared" si="24"/>
        <v>0</v>
      </c>
      <c r="BI204" s="144">
        <f t="shared" si="25"/>
        <v>0</v>
      </c>
      <c r="BJ204" s="13" t="s">
        <v>84</v>
      </c>
      <c r="BK204" s="144">
        <f t="shared" si="26"/>
        <v>0</v>
      </c>
      <c r="BL204" s="13" t="s">
        <v>169</v>
      </c>
      <c r="BM204" s="143" t="s">
        <v>920</v>
      </c>
    </row>
    <row r="205" spans="2:65" s="1" customFormat="1" ht="16.5" customHeight="1">
      <c r="B205" s="131"/>
      <c r="C205" s="132" t="s">
        <v>645</v>
      </c>
      <c r="D205" s="132" t="s">
        <v>165</v>
      </c>
      <c r="E205" s="133" t="s">
        <v>2351</v>
      </c>
      <c r="F205" s="134" t="s">
        <v>1553</v>
      </c>
      <c r="G205" s="135" t="s">
        <v>595</v>
      </c>
      <c r="H205" s="136">
        <v>3</v>
      </c>
      <c r="I205" s="137"/>
      <c r="J205" s="137"/>
      <c r="K205" s="138"/>
      <c r="L205" s="25"/>
      <c r="M205" s="139" t="s">
        <v>1</v>
      </c>
      <c r="N205" s="140" t="s">
        <v>38</v>
      </c>
      <c r="O205" s="141">
        <v>0</v>
      </c>
      <c r="P205" s="141">
        <f t="shared" si="18"/>
        <v>0</v>
      </c>
      <c r="Q205" s="141">
        <v>0</v>
      </c>
      <c r="R205" s="141">
        <f t="shared" si="19"/>
        <v>0</v>
      </c>
      <c r="S205" s="141">
        <v>0</v>
      </c>
      <c r="T205" s="142">
        <f t="shared" si="20"/>
        <v>0</v>
      </c>
      <c r="AR205" s="143" t="s">
        <v>169</v>
      </c>
      <c r="AT205" s="143" t="s">
        <v>165</v>
      </c>
      <c r="AU205" s="143" t="s">
        <v>79</v>
      </c>
      <c r="AY205" s="13" t="s">
        <v>162</v>
      </c>
      <c r="BE205" s="144">
        <f t="shared" si="21"/>
        <v>0</v>
      </c>
      <c r="BF205" s="144">
        <f t="shared" si="22"/>
        <v>0</v>
      </c>
      <c r="BG205" s="144">
        <f t="shared" si="23"/>
        <v>0</v>
      </c>
      <c r="BH205" s="144">
        <f t="shared" si="24"/>
        <v>0</v>
      </c>
      <c r="BI205" s="144">
        <f t="shared" si="25"/>
        <v>0</v>
      </c>
      <c r="BJ205" s="13" t="s">
        <v>84</v>
      </c>
      <c r="BK205" s="144">
        <f t="shared" si="26"/>
        <v>0</v>
      </c>
      <c r="BL205" s="13" t="s">
        <v>169</v>
      </c>
      <c r="BM205" s="143" t="s">
        <v>927</v>
      </c>
    </row>
    <row r="206" spans="2:65" s="11" customFormat="1" ht="25.9" customHeight="1">
      <c r="B206" s="120"/>
      <c r="D206" s="121" t="s">
        <v>71</v>
      </c>
      <c r="E206" s="122" t="s">
        <v>160</v>
      </c>
      <c r="F206" s="122" t="s">
        <v>1555</v>
      </c>
      <c r="J206" s="123"/>
      <c r="L206" s="120"/>
      <c r="M206" s="124"/>
      <c r="P206" s="125">
        <f>P207</f>
        <v>0</v>
      </c>
      <c r="R206" s="125">
        <f>R207</f>
        <v>0</v>
      </c>
      <c r="T206" s="126">
        <f>T207</f>
        <v>0</v>
      </c>
      <c r="AR206" s="121" t="s">
        <v>79</v>
      </c>
      <c r="AT206" s="127" t="s">
        <v>71</v>
      </c>
      <c r="AU206" s="127" t="s">
        <v>72</v>
      </c>
      <c r="AY206" s="121" t="s">
        <v>162</v>
      </c>
      <c r="BK206" s="128">
        <f>BK207</f>
        <v>0</v>
      </c>
    </row>
    <row r="207" spans="2:65" s="11" customFormat="1" ht="22.9" customHeight="1">
      <c r="B207" s="120"/>
      <c r="D207" s="121" t="s">
        <v>71</v>
      </c>
      <c r="E207" s="129" t="s">
        <v>163</v>
      </c>
      <c r="F207" s="129" t="s">
        <v>1556</v>
      </c>
      <c r="J207" s="130"/>
      <c r="L207" s="120"/>
      <c r="M207" s="124"/>
      <c r="P207" s="125">
        <f>P208</f>
        <v>0</v>
      </c>
      <c r="R207" s="125">
        <f>R208</f>
        <v>0</v>
      </c>
      <c r="T207" s="126">
        <f>T208</f>
        <v>0</v>
      </c>
      <c r="AR207" s="121" t="s">
        <v>79</v>
      </c>
      <c r="AT207" s="127" t="s">
        <v>71</v>
      </c>
      <c r="AU207" s="127" t="s">
        <v>79</v>
      </c>
      <c r="AY207" s="121" t="s">
        <v>162</v>
      </c>
      <c r="BK207" s="128">
        <f>BK208</f>
        <v>0</v>
      </c>
    </row>
    <row r="208" spans="2:65" s="1" customFormat="1" ht="21.75" customHeight="1">
      <c r="B208" s="131"/>
      <c r="C208" s="132" t="s">
        <v>649</v>
      </c>
      <c r="D208" s="132" t="s">
        <v>165</v>
      </c>
      <c r="E208" s="133" t="s">
        <v>1571</v>
      </c>
      <c r="F208" s="134" t="s">
        <v>1572</v>
      </c>
      <c r="G208" s="135" t="s">
        <v>1573</v>
      </c>
      <c r="H208" s="136">
        <v>1</v>
      </c>
      <c r="I208" s="137"/>
      <c r="J208" s="137"/>
      <c r="K208" s="138"/>
      <c r="L208" s="25"/>
      <c r="M208" s="139" t="s">
        <v>1</v>
      </c>
      <c r="N208" s="140" t="s">
        <v>38</v>
      </c>
      <c r="O208" s="141">
        <v>0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169</v>
      </c>
      <c r="AT208" s="143" t="s">
        <v>165</v>
      </c>
      <c r="AU208" s="143" t="s">
        <v>84</v>
      </c>
      <c r="AY208" s="13" t="s">
        <v>162</v>
      </c>
      <c r="BE208" s="144">
        <f>IF(N208="základná",J208,0)</f>
        <v>0</v>
      </c>
      <c r="BF208" s="144">
        <f>IF(N208="znížená",J208,0)</f>
        <v>0</v>
      </c>
      <c r="BG208" s="144">
        <f>IF(N208="zákl. prenesená",J208,0)</f>
        <v>0</v>
      </c>
      <c r="BH208" s="144">
        <f>IF(N208="zníž. prenesená",J208,0)</f>
        <v>0</v>
      </c>
      <c r="BI208" s="144">
        <f>IF(N208="nulová",J208,0)</f>
        <v>0</v>
      </c>
      <c r="BJ208" s="13" t="s">
        <v>84</v>
      </c>
      <c r="BK208" s="144">
        <f>ROUND(I208*H208,2)</f>
        <v>0</v>
      </c>
      <c r="BL208" s="13" t="s">
        <v>169</v>
      </c>
      <c r="BM208" s="143" t="s">
        <v>937</v>
      </c>
    </row>
    <row r="209" spans="2:65" s="11" customFormat="1" ht="25.9" customHeight="1">
      <c r="B209" s="120"/>
      <c r="D209" s="121" t="s">
        <v>71</v>
      </c>
      <c r="E209" s="122" t="s">
        <v>2352</v>
      </c>
      <c r="F209" s="122" t="s">
        <v>2353</v>
      </c>
      <c r="J209" s="123"/>
      <c r="L209" s="120"/>
      <c r="M209" s="124"/>
      <c r="P209" s="125">
        <f>SUM(P210:P214)</f>
        <v>0</v>
      </c>
      <c r="R209" s="125">
        <f>SUM(R210:R214)</f>
        <v>0</v>
      </c>
      <c r="T209" s="126">
        <f>SUM(T210:T214)</f>
        <v>0</v>
      </c>
      <c r="AR209" s="121" t="s">
        <v>89</v>
      </c>
      <c r="AT209" s="127" t="s">
        <v>71</v>
      </c>
      <c r="AU209" s="127" t="s">
        <v>72</v>
      </c>
      <c r="AY209" s="121" t="s">
        <v>162</v>
      </c>
      <c r="BK209" s="128">
        <f>SUM(BK210:BK214)</f>
        <v>0</v>
      </c>
    </row>
    <row r="210" spans="2:65" s="1" customFormat="1" ht="24.2" customHeight="1">
      <c r="B210" s="131"/>
      <c r="C210" s="132" t="s">
        <v>653</v>
      </c>
      <c r="D210" s="132" t="s">
        <v>165</v>
      </c>
      <c r="E210" s="133" t="s">
        <v>2354</v>
      </c>
      <c r="F210" s="134" t="s">
        <v>2355</v>
      </c>
      <c r="G210" s="135" t="s">
        <v>212</v>
      </c>
      <c r="H210" s="136">
        <v>10</v>
      </c>
      <c r="I210" s="137"/>
      <c r="J210" s="137"/>
      <c r="K210" s="138"/>
      <c r="L210" s="25"/>
      <c r="M210" s="139" t="s">
        <v>1</v>
      </c>
      <c r="N210" s="140" t="s">
        <v>38</v>
      </c>
      <c r="O210" s="141">
        <v>0</v>
      </c>
      <c r="P210" s="141">
        <f>O210*H210</f>
        <v>0</v>
      </c>
      <c r="Q210" s="141">
        <v>0</v>
      </c>
      <c r="R210" s="141">
        <f>Q210*H210</f>
        <v>0</v>
      </c>
      <c r="S210" s="141">
        <v>0</v>
      </c>
      <c r="T210" s="142">
        <f>S210*H210</f>
        <v>0</v>
      </c>
      <c r="AR210" s="143" t="s">
        <v>606</v>
      </c>
      <c r="AT210" s="143" t="s">
        <v>165</v>
      </c>
      <c r="AU210" s="143" t="s">
        <v>79</v>
      </c>
      <c r="AY210" s="13" t="s">
        <v>162</v>
      </c>
      <c r="BE210" s="144">
        <f>IF(N210="základná",J210,0)</f>
        <v>0</v>
      </c>
      <c r="BF210" s="144">
        <f>IF(N210="znížená",J210,0)</f>
        <v>0</v>
      </c>
      <c r="BG210" s="144">
        <f>IF(N210="zákl. prenesená",J210,0)</f>
        <v>0</v>
      </c>
      <c r="BH210" s="144">
        <f>IF(N210="zníž. prenesená",J210,0)</f>
        <v>0</v>
      </c>
      <c r="BI210" s="144">
        <f>IF(N210="nulová",J210,0)</f>
        <v>0</v>
      </c>
      <c r="BJ210" s="13" t="s">
        <v>84</v>
      </c>
      <c r="BK210" s="144">
        <f>ROUND(I210*H210,2)</f>
        <v>0</v>
      </c>
      <c r="BL210" s="13" t="s">
        <v>606</v>
      </c>
      <c r="BM210" s="143" t="s">
        <v>945</v>
      </c>
    </row>
    <row r="211" spans="2:65" s="1" customFormat="1" ht="24.2" customHeight="1">
      <c r="B211" s="131"/>
      <c r="C211" s="132" t="s">
        <v>657</v>
      </c>
      <c r="D211" s="132" t="s">
        <v>165</v>
      </c>
      <c r="E211" s="133" t="s">
        <v>2356</v>
      </c>
      <c r="F211" s="134" t="s">
        <v>2357</v>
      </c>
      <c r="G211" s="135" t="s">
        <v>212</v>
      </c>
      <c r="H211" s="136">
        <v>10</v>
      </c>
      <c r="I211" s="137"/>
      <c r="J211" s="137"/>
      <c r="K211" s="138"/>
      <c r="L211" s="25"/>
      <c r="M211" s="139" t="s">
        <v>1</v>
      </c>
      <c r="N211" s="140" t="s">
        <v>38</v>
      </c>
      <c r="O211" s="141">
        <v>0</v>
      </c>
      <c r="P211" s="141">
        <f>O211*H211</f>
        <v>0</v>
      </c>
      <c r="Q211" s="141">
        <v>0</v>
      </c>
      <c r="R211" s="141">
        <f>Q211*H211</f>
        <v>0</v>
      </c>
      <c r="S211" s="141">
        <v>0</v>
      </c>
      <c r="T211" s="142">
        <f>S211*H211</f>
        <v>0</v>
      </c>
      <c r="AR211" s="143" t="s">
        <v>606</v>
      </c>
      <c r="AT211" s="143" t="s">
        <v>165</v>
      </c>
      <c r="AU211" s="143" t="s">
        <v>79</v>
      </c>
      <c r="AY211" s="13" t="s">
        <v>162</v>
      </c>
      <c r="BE211" s="144">
        <f>IF(N211="základná",J211,0)</f>
        <v>0</v>
      </c>
      <c r="BF211" s="144">
        <f>IF(N211="znížená",J211,0)</f>
        <v>0</v>
      </c>
      <c r="BG211" s="144">
        <f>IF(N211="zákl. prenesená",J211,0)</f>
        <v>0</v>
      </c>
      <c r="BH211" s="144">
        <f>IF(N211="zníž. prenesená",J211,0)</f>
        <v>0</v>
      </c>
      <c r="BI211" s="144">
        <f>IF(N211="nulová",J211,0)</f>
        <v>0</v>
      </c>
      <c r="BJ211" s="13" t="s">
        <v>84</v>
      </c>
      <c r="BK211" s="144">
        <f>ROUND(I211*H211,2)</f>
        <v>0</v>
      </c>
      <c r="BL211" s="13" t="s">
        <v>606</v>
      </c>
      <c r="BM211" s="143" t="s">
        <v>948</v>
      </c>
    </row>
    <row r="212" spans="2:65" s="1" customFormat="1" ht="16.5" customHeight="1">
      <c r="B212" s="131"/>
      <c r="C212" s="149" t="s">
        <v>659</v>
      </c>
      <c r="D212" s="149" t="s">
        <v>492</v>
      </c>
      <c r="E212" s="150" t="s">
        <v>2358</v>
      </c>
      <c r="F212" s="151" t="s">
        <v>2359</v>
      </c>
      <c r="G212" s="152" t="s">
        <v>212</v>
      </c>
      <c r="H212" s="153">
        <v>10</v>
      </c>
      <c r="I212" s="154"/>
      <c r="J212" s="154"/>
      <c r="K212" s="155"/>
      <c r="L212" s="156"/>
      <c r="M212" s="157" t="s">
        <v>1</v>
      </c>
      <c r="N212" s="158" t="s">
        <v>38</v>
      </c>
      <c r="O212" s="141">
        <v>0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1391</v>
      </c>
      <c r="AT212" s="143" t="s">
        <v>492</v>
      </c>
      <c r="AU212" s="143" t="s">
        <v>79</v>
      </c>
      <c r="AY212" s="13" t="s">
        <v>162</v>
      </c>
      <c r="BE212" s="144">
        <f>IF(N212="základná",J212,0)</f>
        <v>0</v>
      </c>
      <c r="BF212" s="144">
        <f>IF(N212="znížená",J212,0)</f>
        <v>0</v>
      </c>
      <c r="BG212" s="144">
        <f>IF(N212="zákl. prenesená",J212,0)</f>
        <v>0</v>
      </c>
      <c r="BH212" s="144">
        <f>IF(N212="zníž. prenesená",J212,0)</f>
        <v>0</v>
      </c>
      <c r="BI212" s="144">
        <f>IF(N212="nulová",J212,0)</f>
        <v>0</v>
      </c>
      <c r="BJ212" s="13" t="s">
        <v>84</v>
      </c>
      <c r="BK212" s="144">
        <f>ROUND(I212*H212,2)</f>
        <v>0</v>
      </c>
      <c r="BL212" s="13" t="s">
        <v>606</v>
      </c>
      <c r="BM212" s="143" t="s">
        <v>1507</v>
      </c>
    </row>
    <row r="213" spans="2:65" s="1" customFormat="1" ht="39">
      <c r="B213" s="25"/>
      <c r="D213" s="159" t="s">
        <v>1437</v>
      </c>
      <c r="F213" s="160" t="s">
        <v>2743</v>
      </c>
      <c r="L213" s="25"/>
      <c r="M213" s="161"/>
      <c r="T213" s="51"/>
      <c r="AT213" s="13" t="s">
        <v>1437</v>
      </c>
      <c r="AU213" s="13" t="s">
        <v>79</v>
      </c>
    </row>
    <row r="214" spans="2:65" s="1" customFormat="1" ht="33" customHeight="1">
      <c r="B214" s="131"/>
      <c r="C214" s="132" t="s">
        <v>661</v>
      </c>
      <c r="D214" s="132" t="s">
        <v>165</v>
      </c>
      <c r="E214" s="133" t="s">
        <v>2360</v>
      </c>
      <c r="F214" s="134" t="s">
        <v>2361</v>
      </c>
      <c r="G214" s="135" t="s">
        <v>212</v>
      </c>
      <c r="H214" s="136">
        <v>10</v>
      </c>
      <c r="I214" s="137"/>
      <c r="J214" s="137"/>
      <c r="K214" s="138"/>
      <c r="L214" s="25"/>
      <c r="M214" s="139" t="s">
        <v>1</v>
      </c>
      <c r="N214" s="140" t="s">
        <v>38</v>
      </c>
      <c r="O214" s="141">
        <v>0</v>
      </c>
      <c r="P214" s="141">
        <f>O214*H214</f>
        <v>0</v>
      </c>
      <c r="Q214" s="141">
        <v>0</v>
      </c>
      <c r="R214" s="141">
        <f>Q214*H214</f>
        <v>0</v>
      </c>
      <c r="S214" s="141">
        <v>0</v>
      </c>
      <c r="T214" s="142">
        <f>S214*H214</f>
        <v>0</v>
      </c>
      <c r="AR214" s="143" t="s">
        <v>606</v>
      </c>
      <c r="AT214" s="143" t="s">
        <v>165</v>
      </c>
      <c r="AU214" s="143" t="s">
        <v>79</v>
      </c>
      <c r="AY214" s="13" t="s">
        <v>162</v>
      </c>
      <c r="BE214" s="144">
        <f>IF(N214="základná",J214,0)</f>
        <v>0</v>
      </c>
      <c r="BF214" s="144">
        <f>IF(N214="znížená",J214,0)</f>
        <v>0</v>
      </c>
      <c r="BG214" s="144">
        <f>IF(N214="zákl. prenesená",J214,0)</f>
        <v>0</v>
      </c>
      <c r="BH214" s="144">
        <f>IF(N214="zníž. prenesená",J214,0)</f>
        <v>0</v>
      </c>
      <c r="BI214" s="144">
        <f>IF(N214="nulová",J214,0)</f>
        <v>0</v>
      </c>
      <c r="BJ214" s="13" t="s">
        <v>84</v>
      </c>
      <c r="BK214" s="144">
        <f>ROUND(I214*H214,2)</f>
        <v>0</v>
      </c>
      <c r="BL214" s="13" t="s">
        <v>606</v>
      </c>
      <c r="BM214" s="143" t="s">
        <v>1508</v>
      </c>
    </row>
    <row r="215" spans="2:65" s="11" customFormat="1" ht="25.9" customHeight="1">
      <c r="B215" s="120"/>
      <c r="D215" s="121" t="s">
        <v>71</v>
      </c>
      <c r="E215" s="122" t="s">
        <v>1575</v>
      </c>
      <c r="F215" s="122" t="s">
        <v>1576</v>
      </c>
      <c r="J215" s="123"/>
      <c r="L215" s="120"/>
      <c r="M215" s="124"/>
      <c r="P215" s="125">
        <f>SUM(P216:P219)</f>
        <v>0</v>
      </c>
      <c r="R215" s="125">
        <f>SUM(R216:R219)</f>
        <v>0</v>
      </c>
      <c r="T215" s="126">
        <f>SUM(T216:T219)</f>
        <v>0</v>
      </c>
      <c r="AR215" s="121" t="s">
        <v>169</v>
      </c>
      <c r="AT215" s="127" t="s">
        <v>71</v>
      </c>
      <c r="AU215" s="127" t="s">
        <v>72</v>
      </c>
      <c r="AY215" s="121" t="s">
        <v>162</v>
      </c>
      <c r="BK215" s="128">
        <f>SUM(BK216:BK219)</f>
        <v>0</v>
      </c>
    </row>
    <row r="216" spans="2:65" s="1" customFormat="1" ht="24.95" customHeight="1">
      <c r="B216" s="131"/>
      <c r="C216" s="132" t="s">
        <v>665</v>
      </c>
      <c r="D216" s="132" t="s">
        <v>165</v>
      </c>
      <c r="E216" s="133" t="s">
        <v>1577</v>
      </c>
      <c r="F216" s="134" t="s">
        <v>2784</v>
      </c>
      <c r="G216" s="135" t="s">
        <v>1573</v>
      </c>
      <c r="H216" s="136">
        <v>8.5</v>
      </c>
      <c r="I216" s="137"/>
      <c r="J216" s="137"/>
      <c r="K216" s="138"/>
      <c r="L216" s="25"/>
      <c r="M216" s="139" t="s">
        <v>1</v>
      </c>
      <c r="N216" s="140" t="s">
        <v>38</v>
      </c>
      <c r="O216" s="141">
        <v>0</v>
      </c>
      <c r="P216" s="141">
        <f>O216*H216</f>
        <v>0</v>
      </c>
      <c r="Q216" s="141">
        <v>0</v>
      </c>
      <c r="R216" s="141">
        <f>Q216*H216</f>
        <v>0</v>
      </c>
      <c r="S216" s="141">
        <v>0</v>
      </c>
      <c r="T216" s="142">
        <f>S216*H216</f>
        <v>0</v>
      </c>
      <c r="AR216" s="143" t="s">
        <v>1578</v>
      </c>
      <c r="AT216" s="143" t="s">
        <v>165</v>
      </c>
      <c r="AU216" s="143" t="s">
        <v>79</v>
      </c>
      <c r="AY216" s="13" t="s">
        <v>162</v>
      </c>
      <c r="BE216" s="144">
        <f>IF(N216="základná",J216,0)</f>
        <v>0</v>
      </c>
      <c r="BF216" s="144">
        <f>IF(N216="znížená",J216,0)</f>
        <v>0</v>
      </c>
      <c r="BG216" s="144">
        <f>IF(N216="zákl. prenesená",J216,0)</f>
        <v>0</v>
      </c>
      <c r="BH216" s="144">
        <f>IF(N216="zníž. prenesená",J216,0)</f>
        <v>0</v>
      </c>
      <c r="BI216" s="144">
        <f>IF(N216="nulová",J216,0)</f>
        <v>0</v>
      </c>
      <c r="BJ216" s="13" t="s">
        <v>84</v>
      </c>
      <c r="BK216" s="144">
        <f>ROUND(I216*H216,2)</f>
        <v>0</v>
      </c>
      <c r="BL216" s="13" t="s">
        <v>1578</v>
      </c>
      <c r="BM216" s="143" t="s">
        <v>1510</v>
      </c>
    </row>
    <row r="217" spans="2:65" s="1" customFormat="1" ht="16.5" customHeight="1">
      <c r="B217" s="131"/>
      <c r="C217" s="132" t="s">
        <v>669</v>
      </c>
      <c r="D217" s="132" t="s">
        <v>165</v>
      </c>
      <c r="E217" s="133" t="s">
        <v>1580</v>
      </c>
      <c r="F217" s="134" t="s">
        <v>1581</v>
      </c>
      <c r="G217" s="135" t="s">
        <v>376</v>
      </c>
      <c r="H217" s="136">
        <v>1</v>
      </c>
      <c r="I217" s="137"/>
      <c r="J217" s="137"/>
      <c r="K217" s="138"/>
      <c r="L217" s="25"/>
      <c r="M217" s="139" t="s">
        <v>1</v>
      </c>
      <c r="N217" s="140" t="s">
        <v>38</v>
      </c>
      <c r="O217" s="141">
        <v>0</v>
      </c>
      <c r="P217" s="141">
        <f>O217*H217</f>
        <v>0</v>
      </c>
      <c r="Q217" s="141">
        <v>0</v>
      </c>
      <c r="R217" s="141">
        <f>Q217*H217</f>
        <v>0</v>
      </c>
      <c r="S217" s="141">
        <v>0</v>
      </c>
      <c r="T217" s="142">
        <f>S217*H217</f>
        <v>0</v>
      </c>
      <c r="AR217" s="143" t="s">
        <v>1578</v>
      </c>
      <c r="AT217" s="143" t="s">
        <v>165</v>
      </c>
      <c r="AU217" s="143" t="s">
        <v>79</v>
      </c>
      <c r="AY217" s="13" t="s">
        <v>162</v>
      </c>
      <c r="BE217" s="144">
        <f>IF(N217="základná",J217,0)</f>
        <v>0</v>
      </c>
      <c r="BF217" s="144">
        <f>IF(N217="znížená",J217,0)</f>
        <v>0</v>
      </c>
      <c r="BG217" s="144">
        <f>IF(N217="zákl. prenesená",J217,0)</f>
        <v>0</v>
      </c>
      <c r="BH217" s="144">
        <f>IF(N217="zníž. prenesená",J217,0)</f>
        <v>0</v>
      </c>
      <c r="BI217" s="144">
        <f>IF(N217="nulová",J217,0)</f>
        <v>0</v>
      </c>
      <c r="BJ217" s="13" t="s">
        <v>84</v>
      </c>
      <c r="BK217" s="144">
        <f>ROUND(I217*H217,2)</f>
        <v>0</v>
      </c>
      <c r="BL217" s="13" t="s">
        <v>1578</v>
      </c>
      <c r="BM217" s="143" t="s">
        <v>1511</v>
      </c>
    </row>
    <row r="218" spans="2:65" s="1" customFormat="1" ht="16.5" customHeight="1">
      <c r="B218" s="131"/>
      <c r="C218" s="132" t="s">
        <v>672</v>
      </c>
      <c r="D218" s="132" t="s">
        <v>165</v>
      </c>
      <c r="E218" s="133" t="s">
        <v>1583</v>
      </c>
      <c r="F218" s="134" t="s">
        <v>1584</v>
      </c>
      <c r="G218" s="135" t="s">
        <v>1585</v>
      </c>
      <c r="H218" s="136">
        <v>4</v>
      </c>
      <c r="I218" s="137"/>
      <c r="J218" s="137"/>
      <c r="K218" s="138"/>
      <c r="L218" s="25"/>
      <c r="M218" s="139" t="s">
        <v>1</v>
      </c>
      <c r="N218" s="140" t="s">
        <v>38</v>
      </c>
      <c r="O218" s="141">
        <v>0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1578</v>
      </c>
      <c r="AT218" s="143" t="s">
        <v>165</v>
      </c>
      <c r="AU218" s="143" t="s">
        <v>79</v>
      </c>
      <c r="AY218" s="13" t="s">
        <v>162</v>
      </c>
      <c r="BE218" s="144">
        <f>IF(N218="základná",J218,0)</f>
        <v>0</v>
      </c>
      <c r="BF218" s="144">
        <f>IF(N218="znížená",J218,0)</f>
        <v>0</v>
      </c>
      <c r="BG218" s="144">
        <f>IF(N218="zákl. prenesená",J218,0)</f>
        <v>0</v>
      </c>
      <c r="BH218" s="144">
        <f>IF(N218="zníž. prenesená",J218,0)</f>
        <v>0</v>
      </c>
      <c r="BI218" s="144">
        <f>IF(N218="nulová",J218,0)</f>
        <v>0</v>
      </c>
      <c r="BJ218" s="13" t="s">
        <v>84</v>
      </c>
      <c r="BK218" s="144">
        <f>ROUND(I218*H218,2)</f>
        <v>0</v>
      </c>
      <c r="BL218" s="13" t="s">
        <v>1578</v>
      </c>
      <c r="BM218" s="143" t="s">
        <v>1513</v>
      </c>
    </row>
    <row r="219" spans="2:65" s="1" customFormat="1" ht="16.5" customHeight="1">
      <c r="B219" s="131"/>
      <c r="C219" s="132" t="s">
        <v>676</v>
      </c>
      <c r="D219" s="132" t="s">
        <v>165</v>
      </c>
      <c r="E219" s="133" t="s">
        <v>1587</v>
      </c>
      <c r="F219" s="134" t="s">
        <v>1588</v>
      </c>
      <c r="G219" s="135" t="s">
        <v>1589</v>
      </c>
      <c r="H219" s="136">
        <v>1</v>
      </c>
      <c r="I219" s="137"/>
      <c r="J219" s="137"/>
      <c r="K219" s="138"/>
      <c r="L219" s="25"/>
      <c r="M219" s="145" t="s">
        <v>1</v>
      </c>
      <c r="N219" s="146" t="s">
        <v>38</v>
      </c>
      <c r="O219" s="147">
        <v>0</v>
      </c>
      <c r="P219" s="147">
        <f>O219*H219</f>
        <v>0</v>
      </c>
      <c r="Q219" s="147">
        <v>0</v>
      </c>
      <c r="R219" s="147">
        <f>Q219*H219</f>
        <v>0</v>
      </c>
      <c r="S219" s="147">
        <v>0</v>
      </c>
      <c r="T219" s="148">
        <f>S219*H219</f>
        <v>0</v>
      </c>
      <c r="AR219" s="143" t="s">
        <v>1578</v>
      </c>
      <c r="AT219" s="143" t="s">
        <v>165</v>
      </c>
      <c r="AU219" s="143" t="s">
        <v>79</v>
      </c>
      <c r="AY219" s="13" t="s">
        <v>162</v>
      </c>
      <c r="BE219" s="144">
        <f>IF(N219="základná",J219,0)</f>
        <v>0</v>
      </c>
      <c r="BF219" s="144">
        <f>IF(N219="znížená",J219,0)</f>
        <v>0</v>
      </c>
      <c r="BG219" s="144">
        <f>IF(N219="zákl. prenesená",J219,0)</f>
        <v>0</v>
      </c>
      <c r="BH219" s="144">
        <f>IF(N219="zníž. prenesená",J219,0)</f>
        <v>0</v>
      </c>
      <c r="BI219" s="144">
        <f>IF(N219="nulová",J219,0)</f>
        <v>0</v>
      </c>
      <c r="BJ219" s="13" t="s">
        <v>84</v>
      </c>
      <c r="BK219" s="144">
        <f>ROUND(I219*H219,2)</f>
        <v>0</v>
      </c>
      <c r="BL219" s="13" t="s">
        <v>1578</v>
      </c>
      <c r="BM219" s="143" t="s">
        <v>1514</v>
      </c>
    </row>
    <row r="220" spans="2:65" s="1" customFormat="1" ht="6.95" customHeight="1">
      <c r="B220" s="40"/>
      <c r="C220" s="41"/>
      <c r="D220" s="41"/>
      <c r="E220" s="41"/>
      <c r="F220" s="41"/>
      <c r="G220" s="41"/>
      <c r="H220" s="41"/>
      <c r="I220" s="41"/>
      <c r="J220" s="41"/>
      <c r="K220" s="41"/>
      <c r="L220" s="25"/>
    </row>
  </sheetData>
  <autoFilter ref="C125:K219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2"/>
  <sheetViews>
    <sheetView showGridLines="0" topLeftCell="A121" zoomScale="115" zoomScaleNormal="115" workbookViewId="0">
      <selection activeCell="J14" sqref="J1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3" t="s">
        <v>124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125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26.25" customHeight="1">
      <c r="B7" s="16"/>
      <c r="E7" s="227" t="str">
        <f>'Rekapitulácia stavby'!K6</f>
        <v>Košice, ÚKT, Rampová 7 - Rekonštrukcia budovy U1 a výstavba garáže</v>
      </c>
      <c r="F7" s="228"/>
      <c r="G7" s="228"/>
      <c r="H7" s="228"/>
      <c r="L7" s="16"/>
    </row>
    <row r="8" spans="2:46" ht="12" customHeight="1">
      <c r="B8" s="16"/>
      <c r="D8" s="22" t="s">
        <v>126</v>
      </c>
      <c r="L8" s="16"/>
    </row>
    <row r="9" spans="2:46" s="1" customFormat="1" ht="16.5" customHeight="1">
      <c r="B9" s="25"/>
      <c r="E9" s="227" t="s">
        <v>2373</v>
      </c>
      <c r="F9" s="229"/>
      <c r="G9" s="229"/>
      <c r="H9" s="229"/>
      <c r="L9" s="25"/>
    </row>
    <row r="10" spans="2:46" s="1" customFormat="1" ht="12" customHeight="1">
      <c r="B10" s="25"/>
      <c r="D10" s="22" t="s">
        <v>128</v>
      </c>
      <c r="L10" s="25"/>
    </row>
    <row r="11" spans="2:46" s="1" customFormat="1" ht="16.5" customHeight="1">
      <c r="B11" s="25"/>
      <c r="E11" s="185" t="s">
        <v>2619</v>
      </c>
      <c r="F11" s="229"/>
      <c r="G11" s="229"/>
      <c r="H11" s="229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customHeight="1">
      <c r="B14" s="25"/>
      <c r="D14" s="22" t="s">
        <v>17</v>
      </c>
      <c r="F14" s="20" t="s">
        <v>18</v>
      </c>
      <c r="I14" s="22" t="s">
        <v>19</v>
      </c>
      <c r="J14" s="48"/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20</v>
      </c>
      <c r="I16" s="22" t="s">
        <v>21</v>
      </c>
      <c r="J16" s="20" t="s">
        <v>1</v>
      </c>
      <c r="L16" s="25"/>
    </row>
    <row r="17" spans="2:12" s="1" customFormat="1" ht="18" customHeight="1">
      <c r="B17" s="25"/>
      <c r="E17" s="20" t="s">
        <v>22</v>
      </c>
      <c r="I17" s="22" t="s">
        <v>23</v>
      </c>
      <c r="J17" s="20" t="s">
        <v>1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24</v>
      </c>
      <c r="I19" s="22" t="s">
        <v>21</v>
      </c>
      <c r="J19" s="20" t="str">
        <f>'Rekapitulácia stavby'!AN13</f>
        <v/>
      </c>
      <c r="L19" s="25"/>
    </row>
    <row r="20" spans="2:12" s="1" customFormat="1" ht="18" customHeight="1">
      <c r="B20" s="25"/>
      <c r="E20" s="221" t="str">
        <f>'Rekapitulácia stavby'!E14</f>
        <v xml:space="preserve"> </v>
      </c>
      <c r="F20" s="221"/>
      <c r="G20" s="221"/>
      <c r="H20" s="221"/>
      <c r="I20" s="22" t="s">
        <v>23</v>
      </c>
      <c r="J20" s="20" t="str">
        <f>'Rekapitulácia stavby'!AN14</f>
        <v/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26</v>
      </c>
      <c r="I22" s="22" t="s">
        <v>21</v>
      </c>
      <c r="J22" s="20" t="s">
        <v>1</v>
      </c>
      <c r="L22" s="25"/>
    </row>
    <row r="23" spans="2:12" s="1" customFormat="1" ht="18" customHeight="1">
      <c r="B23" s="25"/>
      <c r="E23" s="20" t="s">
        <v>27</v>
      </c>
      <c r="I23" s="22" t="s">
        <v>23</v>
      </c>
      <c r="J23" s="20" t="s">
        <v>1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29</v>
      </c>
      <c r="I25" s="22" t="s">
        <v>21</v>
      </c>
      <c r="J25" s="20" t="str">
        <f>IF('Rekapitulácia stavby'!AN19="","",'Rekapitulácia stavby'!AN19)</f>
        <v/>
      </c>
      <c r="L25" s="25"/>
    </row>
    <row r="26" spans="2:12" s="1" customFormat="1" ht="18" customHeight="1">
      <c r="B26" s="25"/>
      <c r="E26" s="20" t="str">
        <f>IF('Rekapitulácia stavby'!E20="","",'Rekapitulácia stavby'!E20)</f>
        <v/>
      </c>
      <c r="I26" s="22" t="s">
        <v>23</v>
      </c>
      <c r="J26" s="20" t="str">
        <f>IF('Rekapitulácia stavby'!AN20="","",'Rekapitulácia stavby'!AN20)</f>
        <v/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30</v>
      </c>
      <c r="L28" s="25"/>
    </row>
    <row r="29" spans="2:12" s="7" customFormat="1" ht="59.25" customHeight="1">
      <c r="B29" s="86"/>
      <c r="E29" s="223" t="s">
        <v>132</v>
      </c>
      <c r="F29" s="223"/>
      <c r="G29" s="223"/>
      <c r="H29" s="223"/>
      <c r="L29" s="86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customHeight="1">
      <c r="B32" s="25"/>
      <c r="D32" s="87" t="s">
        <v>32</v>
      </c>
      <c r="J32" s="61"/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customHeight="1">
      <c r="B34" s="25"/>
      <c r="F34" s="28" t="s">
        <v>34</v>
      </c>
      <c r="I34" s="28" t="s">
        <v>33</v>
      </c>
      <c r="J34" s="28" t="s">
        <v>35</v>
      </c>
      <c r="L34" s="25"/>
    </row>
    <row r="35" spans="2:12" s="1" customFormat="1" ht="14.45" customHeight="1">
      <c r="B35" s="25"/>
      <c r="D35" s="85" t="s">
        <v>36</v>
      </c>
      <c r="E35" s="30" t="s">
        <v>37</v>
      </c>
      <c r="F35" s="88">
        <f>ROUND((SUM(BE122:BE131)),  2)</f>
        <v>0</v>
      </c>
      <c r="G35" s="89"/>
      <c r="H35" s="89"/>
      <c r="I35" s="90">
        <v>0.2</v>
      </c>
      <c r="J35" s="88">
        <f>ROUND(((SUM(BE122:BE131))*I35),  2)</f>
        <v>0</v>
      </c>
      <c r="L35" s="25"/>
    </row>
    <row r="36" spans="2:12" s="1" customFormat="1" ht="14.45" customHeight="1">
      <c r="B36" s="25"/>
      <c r="E36" s="30" t="s">
        <v>38</v>
      </c>
      <c r="F36" s="80"/>
      <c r="I36" s="91">
        <v>0.2</v>
      </c>
      <c r="J36" s="80"/>
      <c r="L36" s="25"/>
    </row>
    <row r="37" spans="2:12" s="1" customFormat="1" ht="14.45" hidden="1" customHeight="1">
      <c r="B37" s="25"/>
      <c r="E37" s="22" t="s">
        <v>39</v>
      </c>
      <c r="F37" s="80">
        <f>ROUND((SUM(BG122:BG131)),  2)</f>
        <v>0</v>
      </c>
      <c r="I37" s="91">
        <v>0.2</v>
      </c>
      <c r="J37" s="80">
        <f>0</f>
        <v>0</v>
      </c>
      <c r="L37" s="25"/>
    </row>
    <row r="38" spans="2:12" s="1" customFormat="1" ht="14.45" hidden="1" customHeight="1">
      <c r="B38" s="25"/>
      <c r="E38" s="22" t="s">
        <v>40</v>
      </c>
      <c r="F38" s="80">
        <f>ROUND((SUM(BH122:BH131)),  2)</f>
        <v>0</v>
      </c>
      <c r="I38" s="91">
        <v>0.2</v>
      </c>
      <c r="J38" s="80">
        <f>0</f>
        <v>0</v>
      </c>
      <c r="L38" s="25"/>
    </row>
    <row r="39" spans="2:12" s="1" customFormat="1" ht="14.45" hidden="1" customHeight="1">
      <c r="B39" s="25"/>
      <c r="E39" s="30" t="s">
        <v>41</v>
      </c>
      <c r="F39" s="88">
        <f>ROUND((SUM(BI122:BI131)),  2)</f>
        <v>0</v>
      </c>
      <c r="G39" s="89"/>
      <c r="H39" s="89"/>
      <c r="I39" s="90">
        <v>0</v>
      </c>
      <c r="J39" s="88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2"/>
      <c r="D41" s="93" t="s">
        <v>42</v>
      </c>
      <c r="E41" s="52"/>
      <c r="F41" s="52"/>
      <c r="G41" s="94" t="s">
        <v>43</v>
      </c>
      <c r="H41" s="95" t="s">
        <v>44</v>
      </c>
      <c r="I41" s="52"/>
      <c r="J41" s="96"/>
      <c r="K41" s="97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133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13</v>
      </c>
      <c r="L84" s="25"/>
    </row>
    <row r="85" spans="2:12" s="1" customFormat="1" ht="26.25" customHeight="1">
      <c r="B85" s="25"/>
      <c r="E85" s="227" t="str">
        <f>E7</f>
        <v>Košice, ÚKT, Rampová 7 - Rekonštrukcia budovy U1 a výstavba garáže</v>
      </c>
      <c r="F85" s="228"/>
      <c r="G85" s="228"/>
      <c r="H85" s="228"/>
      <c r="L85" s="25"/>
    </row>
    <row r="86" spans="2:12" ht="12" customHeight="1">
      <c r="B86" s="16"/>
      <c r="C86" s="22" t="s">
        <v>126</v>
      </c>
      <c r="L86" s="16"/>
    </row>
    <row r="87" spans="2:12" s="1" customFormat="1" ht="16.5" customHeight="1">
      <c r="B87" s="25"/>
      <c r="E87" s="227" t="s">
        <v>2373</v>
      </c>
      <c r="F87" s="229"/>
      <c r="G87" s="229"/>
      <c r="H87" s="229"/>
      <c r="L87" s="25"/>
    </row>
    <row r="88" spans="2:12" s="1" customFormat="1" ht="12" customHeight="1">
      <c r="B88" s="25"/>
      <c r="C88" s="22" t="s">
        <v>128</v>
      </c>
      <c r="L88" s="25"/>
    </row>
    <row r="89" spans="2:12" s="1" customFormat="1" ht="16.5" customHeight="1">
      <c r="B89" s="25"/>
      <c r="E89" s="185" t="str">
        <f>E11</f>
        <v>003.4 - 4. časť VZT</v>
      </c>
      <c r="F89" s="229"/>
      <c r="G89" s="229"/>
      <c r="H89" s="229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17</v>
      </c>
      <c r="F91" s="20" t="str">
        <f>F14</f>
        <v>Košice</v>
      </c>
      <c r="I91" s="22" t="s">
        <v>19</v>
      </c>
      <c r="J91" s="48"/>
      <c r="L91" s="25"/>
    </row>
    <row r="92" spans="2:12" s="1" customFormat="1" ht="6.95" customHeight="1">
      <c r="B92" s="25"/>
      <c r="L92" s="25"/>
    </row>
    <row r="93" spans="2:12" s="1" customFormat="1" ht="15.2" customHeight="1">
      <c r="B93" s="25"/>
      <c r="C93" s="22" t="s">
        <v>20</v>
      </c>
      <c r="F93" s="20" t="str">
        <f>E17</f>
        <v>Ministerstvo vnútra SR, Bratislava</v>
      </c>
      <c r="I93" s="22" t="s">
        <v>26</v>
      </c>
      <c r="J93" s="23" t="str">
        <f>E23</f>
        <v>KApAR, s.r.o., Prešov</v>
      </c>
      <c r="L93" s="25"/>
    </row>
    <row r="94" spans="2:12" s="1" customFormat="1" ht="15.2" customHeight="1">
      <c r="B94" s="25"/>
      <c r="C94" s="22" t="s">
        <v>24</v>
      </c>
      <c r="F94" s="20" t="str">
        <f>IF(E20="","",E20)</f>
        <v xml:space="preserve"> </v>
      </c>
      <c r="I94" s="22" t="s">
        <v>29</v>
      </c>
      <c r="J94" s="23" t="str">
        <f>E26</f>
        <v/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100" t="s">
        <v>134</v>
      </c>
      <c r="D96" s="92"/>
      <c r="E96" s="92"/>
      <c r="F96" s="92"/>
      <c r="G96" s="92"/>
      <c r="H96" s="92"/>
      <c r="I96" s="92"/>
      <c r="J96" s="101" t="s">
        <v>135</v>
      </c>
      <c r="K96" s="92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2" t="s">
        <v>136</v>
      </c>
      <c r="J98" s="61"/>
      <c r="L98" s="25"/>
      <c r="AU98" s="13" t="s">
        <v>137</v>
      </c>
    </row>
    <row r="99" spans="2:47" s="8" customFormat="1" ht="24.95" customHeight="1">
      <c r="B99" s="103"/>
      <c r="D99" s="104" t="s">
        <v>140</v>
      </c>
      <c r="E99" s="105"/>
      <c r="F99" s="105"/>
      <c r="G99" s="105"/>
      <c r="H99" s="105"/>
      <c r="I99" s="105"/>
      <c r="J99" s="106"/>
      <c r="L99" s="103"/>
    </row>
    <row r="100" spans="2:47" s="9" customFormat="1" ht="19.899999999999999" customHeight="1">
      <c r="B100" s="107"/>
      <c r="D100" s="108" t="s">
        <v>2620</v>
      </c>
      <c r="E100" s="109"/>
      <c r="F100" s="109"/>
      <c r="G100" s="109"/>
      <c r="H100" s="109"/>
      <c r="I100" s="109"/>
      <c r="J100" s="110"/>
      <c r="L100" s="107"/>
    </row>
    <row r="101" spans="2:47" s="1" customFormat="1" ht="21.75" customHeight="1">
      <c r="B101" s="25"/>
      <c r="L101" s="25"/>
    </row>
    <row r="102" spans="2:47" s="1" customFormat="1" ht="6.95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5"/>
    </row>
    <row r="106" spans="2:47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5"/>
    </row>
    <row r="107" spans="2:47" s="1" customFormat="1" ht="24.95" customHeight="1">
      <c r="B107" s="25"/>
      <c r="C107" s="17" t="s">
        <v>148</v>
      </c>
      <c r="L107" s="25"/>
    </row>
    <row r="108" spans="2:47" s="1" customFormat="1" ht="6.95" customHeight="1">
      <c r="B108" s="25"/>
      <c r="L108" s="25"/>
    </row>
    <row r="109" spans="2:47" s="1" customFormat="1" ht="12" customHeight="1">
      <c r="B109" s="25"/>
      <c r="C109" s="22" t="s">
        <v>13</v>
      </c>
      <c r="L109" s="25"/>
    </row>
    <row r="110" spans="2:47" s="1" customFormat="1" ht="26.25" customHeight="1">
      <c r="B110" s="25"/>
      <c r="E110" s="227" t="str">
        <f>E7</f>
        <v>Košice, ÚKT, Rampová 7 - Rekonštrukcia budovy U1 a výstavba garáže</v>
      </c>
      <c r="F110" s="228"/>
      <c r="G110" s="228"/>
      <c r="H110" s="228"/>
      <c r="L110" s="25"/>
    </row>
    <row r="111" spans="2:47" ht="12" customHeight="1">
      <c r="B111" s="16"/>
      <c r="C111" s="22" t="s">
        <v>126</v>
      </c>
      <c r="L111" s="16"/>
    </row>
    <row r="112" spans="2:47" s="1" customFormat="1" ht="16.5" customHeight="1">
      <c r="B112" s="25"/>
      <c r="E112" s="227" t="s">
        <v>2373</v>
      </c>
      <c r="F112" s="229"/>
      <c r="G112" s="229"/>
      <c r="H112" s="229"/>
      <c r="L112" s="25"/>
    </row>
    <row r="113" spans="2:65" s="1" customFormat="1" ht="12" customHeight="1">
      <c r="B113" s="25"/>
      <c r="C113" s="22" t="s">
        <v>128</v>
      </c>
      <c r="L113" s="25"/>
    </row>
    <row r="114" spans="2:65" s="1" customFormat="1" ht="16.5" customHeight="1">
      <c r="B114" s="25"/>
      <c r="E114" s="185" t="str">
        <f>E11</f>
        <v>003.4 - 4. časť VZT</v>
      </c>
      <c r="F114" s="229"/>
      <c r="G114" s="229"/>
      <c r="H114" s="229"/>
      <c r="L114" s="25"/>
    </row>
    <row r="115" spans="2:65" s="1" customFormat="1" ht="6.95" customHeight="1">
      <c r="B115" s="25"/>
      <c r="L115" s="25"/>
    </row>
    <row r="116" spans="2:65" s="1" customFormat="1" ht="12" customHeight="1">
      <c r="B116" s="25"/>
      <c r="C116" s="22" t="s">
        <v>17</v>
      </c>
      <c r="F116" s="20" t="str">
        <f>F14</f>
        <v>Košice</v>
      </c>
      <c r="I116" s="22" t="s">
        <v>19</v>
      </c>
      <c r="J116" s="48"/>
      <c r="L116" s="25"/>
    </row>
    <row r="117" spans="2:65" s="1" customFormat="1" ht="6.95" customHeight="1">
      <c r="B117" s="25"/>
      <c r="L117" s="25"/>
    </row>
    <row r="118" spans="2:65" s="1" customFormat="1" ht="15.2" customHeight="1">
      <c r="B118" s="25"/>
      <c r="C118" s="22" t="s">
        <v>20</v>
      </c>
      <c r="F118" s="20" t="str">
        <f>E17</f>
        <v>Ministerstvo vnútra SR, Bratislava</v>
      </c>
      <c r="I118" s="22" t="s">
        <v>26</v>
      </c>
      <c r="J118" s="23" t="str">
        <f>E23</f>
        <v>KApAR, s.r.o., Prešov</v>
      </c>
      <c r="L118" s="25"/>
    </row>
    <row r="119" spans="2:65" s="1" customFormat="1" ht="15.2" customHeight="1">
      <c r="B119" s="25"/>
      <c r="C119" s="22" t="s">
        <v>24</v>
      </c>
      <c r="F119" s="20" t="str">
        <f>IF(E20="","",E20)</f>
        <v xml:space="preserve"> </v>
      </c>
      <c r="I119" s="22" t="s">
        <v>29</v>
      </c>
      <c r="J119" s="23" t="str">
        <f>E26</f>
        <v/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11"/>
      <c r="C121" s="112" t="s">
        <v>149</v>
      </c>
      <c r="D121" s="113" t="s">
        <v>57</v>
      </c>
      <c r="E121" s="113" t="s">
        <v>53</v>
      </c>
      <c r="F121" s="113" t="s">
        <v>54</v>
      </c>
      <c r="G121" s="113" t="s">
        <v>150</v>
      </c>
      <c r="H121" s="113" t="s">
        <v>151</v>
      </c>
      <c r="I121" s="113" t="s">
        <v>152</v>
      </c>
      <c r="J121" s="114" t="s">
        <v>135</v>
      </c>
      <c r="K121" s="115" t="s">
        <v>153</v>
      </c>
      <c r="L121" s="111"/>
      <c r="M121" s="54" t="s">
        <v>1</v>
      </c>
      <c r="N121" s="55" t="s">
        <v>36</v>
      </c>
      <c r="O121" s="55" t="s">
        <v>154</v>
      </c>
      <c r="P121" s="55" t="s">
        <v>155</v>
      </c>
      <c r="Q121" s="55" t="s">
        <v>156</v>
      </c>
      <c r="R121" s="55" t="s">
        <v>157</v>
      </c>
      <c r="S121" s="55" t="s">
        <v>158</v>
      </c>
      <c r="T121" s="56" t="s">
        <v>159</v>
      </c>
    </row>
    <row r="122" spans="2:65" s="1" customFormat="1" ht="22.9" customHeight="1">
      <c r="B122" s="25"/>
      <c r="C122" s="59" t="s">
        <v>136</v>
      </c>
      <c r="J122" s="116"/>
      <c r="L122" s="25"/>
      <c r="M122" s="57"/>
      <c r="N122" s="49"/>
      <c r="O122" s="49"/>
      <c r="P122" s="117">
        <f>P123</f>
        <v>0</v>
      </c>
      <c r="Q122" s="49"/>
      <c r="R122" s="117">
        <f>R123</f>
        <v>0</v>
      </c>
      <c r="S122" s="49"/>
      <c r="T122" s="118">
        <f>T123</f>
        <v>0</v>
      </c>
      <c r="AT122" s="13" t="s">
        <v>71</v>
      </c>
      <c r="AU122" s="13" t="s">
        <v>137</v>
      </c>
      <c r="BK122" s="119">
        <f>BK123</f>
        <v>0</v>
      </c>
    </row>
    <row r="123" spans="2:65" s="11" customFormat="1" ht="25.9" customHeight="1">
      <c r="B123" s="120"/>
      <c r="D123" s="121" t="s">
        <v>71</v>
      </c>
      <c r="E123" s="122" t="s">
        <v>322</v>
      </c>
      <c r="F123" s="122" t="s">
        <v>323</v>
      </c>
      <c r="J123" s="123"/>
      <c r="L123" s="120"/>
      <c r="M123" s="124"/>
      <c r="P123" s="125">
        <f>P124</f>
        <v>0</v>
      </c>
      <c r="R123" s="125">
        <f>R124</f>
        <v>0</v>
      </c>
      <c r="T123" s="126">
        <f>T124</f>
        <v>0</v>
      </c>
      <c r="AR123" s="121" t="s">
        <v>84</v>
      </c>
      <c r="AT123" s="127" t="s">
        <v>71</v>
      </c>
      <c r="AU123" s="127" t="s">
        <v>72</v>
      </c>
      <c r="AY123" s="121" t="s">
        <v>162</v>
      </c>
      <c r="BK123" s="128">
        <f>BK124</f>
        <v>0</v>
      </c>
    </row>
    <row r="124" spans="2:65" s="11" customFormat="1" ht="22.9" customHeight="1">
      <c r="B124" s="120"/>
      <c r="D124" s="121" t="s">
        <v>71</v>
      </c>
      <c r="E124" s="129" t="s">
        <v>1596</v>
      </c>
      <c r="F124" s="129" t="s">
        <v>2621</v>
      </c>
      <c r="J124" s="130"/>
      <c r="L124" s="120"/>
      <c r="M124" s="124"/>
      <c r="P124" s="125">
        <f>SUM(P125:P131)</f>
        <v>0</v>
      </c>
      <c r="R124" s="125">
        <f>SUM(R125:R131)</f>
        <v>0</v>
      </c>
      <c r="T124" s="126">
        <f>SUM(T125:T131)</f>
        <v>0</v>
      </c>
      <c r="AR124" s="121" t="s">
        <v>79</v>
      </c>
      <c r="AT124" s="127" t="s">
        <v>71</v>
      </c>
      <c r="AU124" s="127" t="s">
        <v>79</v>
      </c>
      <c r="AY124" s="121" t="s">
        <v>162</v>
      </c>
      <c r="BK124" s="128">
        <f>SUM(BK125:BK131)</f>
        <v>0</v>
      </c>
    </row>
    <row r="125" spans="2:65" s="1" customFormat="1" ht="16.5" customHeight="1">
      <c r="B125" s="131"/>
      <c r="C125" s="132" t="s">
        <v>79</v>
      </c>
      <c r="D125" s="132" t="s">
        <v>165</v>
      </c>
      <c r="E125" s="133" t="s">
        <v>1684</v>
      </c>
      <c r="F125" s="134" t="s">
        <v>1599</v>
      </c>
      <c r="G125" s="135" t="s">
        <v>196</v>
      </c>
      <c r="H125" s="136">
        <v>1</v>
      </c>
      <c r="I125" s="137"/>
      <c r="J125" s="137"/>
      <c r="K125" s="138"/>
      <c r="L125" s="25"/>
      <c r="M125" s="139" t="s">
        <v>1</v>
      </c>
      <c r="N125" s="140" t="s">
        <v>38</v>
      </c>
      <c r="O125" s="141">
        <v>0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169</v>
      </c>
      <c r="AT125" s="143" t="s">
        <v>165</v>
      </c>
      <c r="AU125" s="143" t="s">
        <v>84</v>
      </c>
      <c r="AY125" s="13" t="s">
        <v>162</v>
      </c>
      <c r="BE125" s="144">
        <f>IF(N125="základná",J125,0)</f>
        <v>0</v>
      </c>
      <c r="BF125" s="144">
        <f>IF(N125="znížená",J125,0)</f>
        <v>0</v>
      </c>
      <c r="BG125" s="144">
        <f>IF(N125="zákl. prenesená",J125,0)</f>
        <v>0</v>
      </c>
      <c r="BH125" s="144">
        <f>IF(N125="zníž. prenesená",J125,0)</f>
        <v>0</v>
      </c>
      <c r="BI125" s="144">
        <f>IF(N125="nulová",J125,0)</f>
        <v>0</v>
      </c>
      <c r="BJ125" s="13" t="s">
        <v>84</v>
      </c>
      <c r="BK125" s="144">
        <f>ROUND(I125*H125,2)</f>
        <v>0</v>
      </c>
      <c r="BL125" s="13" t="s">
        <v>169</v>
      </c>
      <c r="BM125" s="143" t="s">
        <v>84</v>
      </c>
    </row>
    <row r="126" spans="2:65" s="1" customFormat="1" ht="35.25" customHeight="1">
      <c r="B126" s="25"/>
      <c r="D126" s="159" t="s">
        <v>1437</v>
      </c>
      <c r="F126" s="160" t="s">
        <v>2719</v>
      </c>
      <c r="L126" s="25"/>
      <c r="M126" s="161"/>
      <c r="T126" s="51"/>
      <c r="AT126" s="13" t="s">
        <v>1437</v>
      </c>
      <c r="AU126" s="13" t="s">
        <v>84</v>
      </c>
    </row>
    <row r="127" spans="2:65" s="1" customFormat="1" ht="16.5" customHeight="1">
      <c r="B127" s="131"/>
      <c r="C127" s="132" t="s">
        <v>84</v>
      </c>
      <c r="D127" s="132" t="s">
        <v>165</v>
      </c>
      <c r="E127" s="133" t="s">
        <v>1687</v>
      </c>
      <c r="F127" s="134" t="s">
        <v>1655</v>
      </c>
      <c r="G127" s="135" t="s">
        <v>196</v>
      </c>
      <c r="H127" s="136">
        <v>1</v>
      </c>
      <c r="I127" s="137"/>
      <c r="J127" s="137"/>
      <c r="K127" s="138"/>
      <c r="L127" s="25"/>
      <c r="M127" s="139" t="s">
        <v>1</v>
      </c>
      <c r="N127" s="140" t="s">
        <v>38</v>
      </c>
      <c r="O127" s="141">
        <v>0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169</v>
      </c>
      <c r="AT127" s="143" t="s">
        <v>165</v>
      </c>
      <c r="AU127" s="143" t="s">
        <v>84</v>
      </c>
      <c r="AY127" s="13" t="s">
        <v>162</v>
      </c>
      <c r="BE127" s="144">
        <f>IF(N127="základná",J127,0)</f>
        <v>0</v>
      </c>
      <c r="BF127" s="144">
        <f>IF(N127="znížená",J127,0)</f>
        <v>0</v>
      </c>
      <c r="BG127" s="144">
        <f>IF(N127="zákl. prenesená",J127,0)</f>
        <v>0</v>
      </c>
      <c r="BH127" s="144">
        <f>IF(N127="zníž. prenesená",J127,0)</f>
        <v>0</v>
      </c>
      <c r="BI127" s="144">
        <f>IF(N127="nulová",J127,0)</f>
        <v>0</v>
      </c>
      <c r="BJ127" s="13" t="s">
        <v>84</v>
      </c>
      <c r="BK127" s="144">
        <f>ROUND(I127*H127,2)</f>
        <v>0</v>
      </c>
      <c r="BL127" s="13" t="s">
        <v>169</v>
      </c>
      <c r="BM127" s="143" t="s">
        <v>169</v>
      </c>
    </row>
    <row r="128" spans="2:65" s="1" customFormat="1" ht="29.25">
      <c r="B128" s="25"/>
      <c r="D128" s="159" t="s">
        <v>1437</v>
      </c>
      <c r="F128" s="160" t="s">
        <v>2720</v>
      </c>
      <c r="L128" s="25"/>
      <c r="M128" s="161"/>
      <c r="T128" s="51"/>
      <c r="AT128" s="13" t="s">
        <v>1437</v>
      </c>
      <c r="AU128" s="13" t="s">
        <v>84</v>
      </c>
    </row>
    <row r="129" spans="2:65" s="1" customFormat="1" ht="21.75" customHeight="1">
      <c r="B129" s="131"/>
      <c r="C129" s="132" t="s">
        <v>89</v>
      </c>
      <c r="D129" s="132" t="s">
        <v>165</v>
      </c>
      <c r="E129" s="133" t="s">
        <v>2622</v>
      </c>
      <c r="F129" s="134" t="s">
        <v>1605</v>
      </c>
      <c r="G129" s="135" t="s">
        <v>1606</v>
      </c>
      <c r="H129" s="136">
        <v>3</v>
      </c>
      <c r="I129" s="137"/>
      <c r="J129" s="137"/>
      <c r="K129" s="138"/>
      <c r="L129" s="25"/>
      <c r="M129" s="139" t="s">
        <v>1</v>
      </c>
      <c r="N129" s="140" t="s">
        <v>38</v>
      </c>
      <c r="O129" s="141">
        <v>0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169</v>
      </c>
      <c r="AT129" s="143" t="s">
        <v>165</v>
      </c>
      <c r="AU129" s="143" t="s">
        <v>84</v>
      </c>
      <c r="AY129" s="13" t="s">
        <v>162</v>
      </c>
      <c r="BE129" s="144">
        <f>IF(N129="základná",J129,0)</f>
        <v>0</v>
      </c>
      <c r="BF129" s="144">
        <f>IF(N129="znížená",J129,0)</f>
        <v>0</v>
      </c>
      <c r="BG129" s="144">
        <f>IF(N129="zákl. prenesená",J129,0)</f>
        <v>0</v>
      </c>
      <c r="BH129" s="144">
        <f>IF(N129="zníž. prenesená",J129,0)</f>
        <v>0</v>
      </c>
      <c r="BI129" s="144">
        <f>IF(N129="nulová",J129,0)</f>
        <v>0</v>
      </c>
      <c r="BJ129" s="13" t="s">
        <v>84</v>
      </c>
      <c r="BK129" s="144">
        <f>ROUND(I129*H129,2)</f>
        <v>0</v>
      </c>
      <c r="BL129" s="13" t="s">
        <v>169</v>
      </c>
      <c r="BM129" s="143" t="s">
        <v>185</v>
      </c>
    </row>
    <row r="130" spans="2:65" s="1" customFormat="1" ht="16.5" customHeight="1">
      <c r="B130" s="131"/>
      <c r="C130" s="132" t="s">
        <v>169</v>
      </c>
      <c r="D130" s="132" t="s">
        <v>165</v>
      </c>
      <c r="E130" s="133" t="s">
        <v>2623</v>
      </c>
      <c r="F130" s="134" t="s">
        <v>1685</v>
      </c>
      <c r="G130" s="135" t="s">
        <v>1686</v>
      </c>
      <c r="H130" s="136">
        <v>1</v>
      </c>
      <c r="I130" s="137"/>
      <c r="J130" s="137"/>
      <c r="K130" s="138"/>
      <c r="L130" s="25"/>
      <c r="M130" s="139" t="s">
        <v>1</v>
      </c>
      <c r="N130" s="140" t="s">
        <v>38</v>
      </c>
      <c r="O130" s="141">
        <v>0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169</v>
      </c>
      <c r="AT130" s="143" t="s">
        <v>165</v>
      </c>
      <c r="AU130" s="143" t="s">
        <v>84</v>
      </c>
      <c r="AY130" s="13" t="s">
        <v>162</v>
      </c>
      <c r="BE130" s="144">
        <f>IF(N130="základná",J130,0)</f>
        <v>0</v>
      </c>
      <c r="BF130" s="144">
        <f>IF(N130="znížená",J130,0)</f>
        <v>0</v>
      </c>
      <c r="BG130" s="144">
        <f>IF(N130="zákl. prenesená",J130,0)</f>
        <v>0</v>
      </c>
      <c r="BH130" s="144">
        <f>IF(N130="zníž. prenesená",J130,0)</f>
        <v>0</v>
      </c>
      <c r="BI130" s="144">
        <f>IF(N130="nulová",J130,0)</f>
        <v>0</v>
      </c>
      <c r="BJ130" s="13" t="s">
        <v>84</v>
      </c>
      <c r="BK130" s="144">
        <f>ROUND(I130*H130,2)</f>
        <v>0</v>
      </c>
      <c r="BL130" s="13" t="s">
        <v>169</v>
      </c>
      <c r="BM130" s="143" t="s">
        <v>193</v>
      </c>
    </row>
    <row r="131" spans="2:65" s="1" customFormat="1" ht="16.5" customHeight="1">
      <c r="B131" s="131"/>
      <c r="C131" s="132" t="s">
        <v>181</v>
      </c>
      <c r="D131" s="132" t="s">
        <v>165</v>
      </c>
      <c r="E131" s="133" t="s">
        <v>2624</v>
      </c>
      <c r="F131" s="134" t="s">
        <v>1688</v>
      </c>
      <c r="G131" s="135" t="s">
        <v>1686</v>
      </c>
      <c r="H131" s="136">
        <v>1</v>
      </c>
      <c r="I131" s="137"/>
      <c r="J131" s="137"/>
      <c r="K131" s="138"/>
      <c r="L131" s="25"/>
      <c r="M131" s="145" t="s">
        <v>1</v>
      </c>
      <c r="N131" s="146" t="s">
        <v>38</v>
      </c>
      <c r="O131" s="147">
        <v>0</v>
      </c>
      <c r="P131" s="147">
        <f>O131*H131</f>
        <v>0</v>
      </c>
      <c r="Q131" s="147">
        <v>0</v>
      </c>
      <c r="R131" s="147">
        <f>Q131*H131</f>
        <v>0</v>
      </c>
      <c r="S131" s="147">
        <v>0</v>
      </c>
      <c r="T131" s="148">
        <f>S131*H131</f>
        <v>0</v>
      </c>
      <c r="AR131" s="143" t="s">
        <v>169</v>
      </c>
      <c r="AT131" s="143" t="s">
        <v>165</v>
      </c>
      <c r="AU131" s="143" t="s">
        <v>84</v>
      </c>
      <c r="AY131" s="13" t="s">
        <v>162</v>
      </c>
      <c r="BE131" s="144">
        <f>IF(N131="základná",J131,0)</f>
        <v>0</v>
      </c>
      <c r="BF131" s="144">
        <f>IF(N131="znížená",J131,0)</f>
        <v>0</v>
      </c>
      <c r="BG131" s="144">
        <f>IF(N131="zákl. prenesená",J131,0)</f>
        <v>0</v>
      </c>
      <c r="BH131" s="144">
        <f>IF(N131="zníž. prenesená",J131,0)</f>
        <v>0</v>
      </c>
      <c r="BI131" s="144">
        <f>IF(N131="nulová",J131,0)</f>
        <v>0</v>
      </c>
      <c r="BJ131" s="13" t="s">
        <v>84</v>
      </c>
      <c r="BK131" s="144">
        <f>ROUND(I131*H131,2)</f>
        <v>0</v>
      </c>
      <c r="BL131" s="13" t="s">
        <v>169</v>
      </c>
      <c r="BM131" s="143" t="s">
        <v>201</v>
      </c>
    </row>
    <row r="132" spans="2:65" s="1" customFormat="1" ht="6.95" customHeight="1"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25"/>
    </row>
  </sheetData>
  <autoFilter ref="C121:K131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BM196"/>
  <sheetViews>
    <sheetView showGridLines="0" topLeftCell="B182" zoomScaleNormal="100" workbookViewId="0">
      <selection activeCell="F204" sqref="F20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3" t="s">
        <v>90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125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26.25" customHeight="1">
      <c r="B7" s="16"/>
      <c r="E7" s="227" t="str">
        <f>'Rekapitulácia stavby'!K6</f>
        <v>Košice, ÚKT, Rampová 7 - Rekonštrukcia budovy U1 a výstavba garáže</v>
      </c>
      <c r="F7" s="228"/>
      <c r="G7" s="228"/>
      <c r="H7" s="228"/>
      <c r="L7" s="16"/>
    </row>
    <row r="8" spans="2:46" ht="12.75">
      <c r="B8" s="16"/>
      <c r="D8" s="22" t="s">
        <v>126</v>
      </c>
      <c r="L8" s="16"/>
    </row>
    <row r="9" spans="2:46" ht="16.5" customHeight="1">
      <c r="B9" s="16"/>
      <c r="E9" s="227" t="s">
        <v>127</v>
      </c>
      <c r="F9" s="210"/>
      <c r="G9" s="210"/>
      <c r="H9" s="210"/>
      <c r="L9" s="16"/>
    </row>
    <row r="10" spans="2:46" ht="12" customHeight="1">
      <c r="B10" s="16"/>
      <c r="D10" s="22" t="s">
        <v>128</v>
      </c>
      <c r="L10" s="16"/>
    </row>
    <row r="11" spans="2:46" s="1" customFormat="1" ht="16.5" customHeight="1">
      <c r="B11" s="25"/>
      <c r="E11" s="220" t="s">
        <v>129</v>
      </c>
      <c r="F11" s="229"/>
      <c r="G11" s="229"/>
      <c r="H11" s="229"/>
      <c r="L11" s="25"/>
    </row>
    <row r="12" spans="2:46" s="1" customFormat="1" ht="12" customHeight="1">
      <c r="B12" s="25"/>
      <c r="D12" s="22" t="s">
        <v>130</v>
      </c>
      <c r="L12" s="25"/>
    </row>
    <row r="13" spans="2:46" s="1" customFormat="1" ht="16.5" customHeight="1">
      <c r="B13" s="25"/>
      <c r="E13" s="185" t="s">
        <v>131</v>
      </c>
      <c r="F13" s="229"/>
      <c r="G13" s="229"/>
      <c r="H13" s="229"/>
      <c r="L13" s="25"/>
    </row>
    <row r="14" spans="2:46" s="1" customFormat="1">
      <c r="B14" s="25"/>
      <c r="L14" s="25"/>
    </row>
    <row r="15" spans="2:46" s="1" customFormat="1" ht="12" customHeight="1">
      <c r="B15" s="25"/>
      <c r="D15" s="22" t="s">
        <v>15</v>
      </c>
      <c r="F15" s="20" t="s">
        <v>1</v>
      </c>
      <c r="I15" s="22" t="s">
        <v>16</v>
      </c>
      <c r="J15" s="20" t="s">
        <v>1</v>
      </c>
      <c r="L15" s="25"/>
    </row>
    <row r="16" spans="2:46" s="1" customFormat="1" ht="12" customHeight="1">
      <c r="B16" s="25"/>
      <c r="D16" s="22" t="s">
        <v>17</v>
      </c>
      <c r="F16" s="20" t="s">
        <v>18</v>
      </c>
      <c r="I16" s="22" t="s">
        <v>19</v>
      </c>
      <c r="J16" s="48"/>
      <c r="L16" s="25"/>
    </row>
    <row r="17" spans="2:12" s="1" customFormat="1" ht="10.9" customHeight="1">
      <c r="B17" s="25"/>
      <c r="L17" s="25"/>
    </row>
    <row r="18" spans="2:12" s="1" customFormat="1" ht="12" customHeight="1">
      <c r="B18" s="25"/>
      <c r="D18" s="22" t="s">
        <v>20</v>
      </c>
      <c r="I18" s="22" t="s">
        <v>21</v>
      </c>
      <c r="J18" s="20" t="s">
        <v>1</v>
      </c>
      <c r="L18" s="25"/>
    </row>
    <row r="19" spans="2:12" s="1" customFormat="1" ht="18" customHeight="1">
      <c r="B19" s="25"/>
      <c r="E19" s="20" t="s">
        <v>22</v>
      </c>
      <c r="I19" s="22" t="s">
        <v>23</v>
      </c>
      <c r="J19" s="20" t="s">
        <v>1</v>
      </c>
      <c r="L19" s="25"/>
    </row>
    <row r="20" spans="2:12" s="1" customFormat="1" ht="6.95" customHeight="1">
      <c r="B20" s="25"/>
      <c r="L20" s="25"/>
    </row>
    <row r="21" spans="2:12" s="1" customFormat="1" ht="12" customHeight="1">
      <c r="B21" s="25"/>
      <c r="D21" s="22" t="s">
        <v>24</v>
      </c>
      <c r="I21" s="22" t="s">
        <v>21</v>
      </c>
      <c r="J21" s="20" t="str">
        <f>'Rekapitulácia stavby'!AN13</f>
        <v/>
      </c>
      <c r="L21" s="25"/>
    </row>
    <row r="22" spans="2:12" s="1" customFormat="1" ht="18" customHeight="1">
      <c r="B22" s="25"/>
      <c r="E22" s="221" t="str">
        <f>'Rekapitulácia stavby'!E14</f>
        <v xml:space="preserve"> </v>
      </c>
      <c r="F22" s="221"/>
      <c r="G22" s="221"/>
      <c r="H22" s="221"/>
      <c r="I22" s="22" t="s">
        <v>23</v>
      </c>
      <c r="J22" s="20" t="str">
        <f>'Rekapitulácia stavby'!AN14</f>
        <v/>
      </c>
      <c r="L22" s="25"/>
    </row>
    <row r="23" spans="2:12" s="1" customFormat="1" ht="6.95" customHeight="1">
      <c r="B23" s="25"/>
      <c r="L23" s="25"/>
    </row>
    <row r="24" spans="2:12" s="1" customFormat="1" ht="12" customHeight="1">
      <c r="B24" s="25"/>
      <c r="D24" s="22" t="s">
        <v>26</v>
      </c>
      <c r="I24" s="22" t="s">
        <v>21</v>
      </c>
      <c r="J24" s="20" t="s">
        <v>1</v>
      </c>
      <c r="L24" s="25"/>
    </row>
    <row r="25" spans="2:12" s="1" customFormat="1" ht="18" customHeight="1">
      <c r="B25" s="25"/>
      <c r="E25" s="20" t="s">
        <v>27</v>
      </c>
      <c r="I25" s="22" t="s">
        <v>23</v>
      </c>
      <c r="J25" s="20" t="s">
        <v>1</v>
      </c>
      <c r="L25" s="25"/>
    </row>
    <row r="26" spans="2:12" s="1" customFormat="1" ht="6.95" customHeight="1">
      <c r="B26" s="25"/>
      <c r="L26" s="25"/>
    </row>
    <row r="27" spans="2:12" s="1" customFormat="1" ht="12" customHeight="1">
      <c r="B27" s="25"/>
      <c r="D27" s="22" t="s">
        <v>29</v>
      </c>
      <c r="I27" s="22" t="s">
        <v>21</v>
      </c>
      <c r="J27" s="20" t="s">
        <v>1</v>
      </c>
      <c r="L27" s="25"/>
    </row>
    <row r="28" spans="2:12" s="1" customFormat="1" ht="18" customHeight="1">
      <c r="B28" s="25"/>
      <c r="E28" s="20"/>
      <c r="I28" s="22" t="s">
        <v>23</v>
      </c>
      <c r="J28" s="20" t="s">
        <v>1</v>
      </c>
      <c r="L28" s="25"/>
    </row>
    <row r="29" spans="2:12" s="1" customFormat="1" ht="6.95" customHeight="1">
      <c r="B29" s="25"/>
      <c r="L29" s="25"/>
    </row>
    <row r="30" spans="2:12" s="1" customFormat="1" ht="12" customHeight="1">
      <c r="B30" s="25"/>
      <c r="D30" s="22" t="s">
        <v>30</v>
      </c>
      <c r="L30" s="25"/>
    </row>
    <row r="31" spans="2:12" s="7" customFormat="1" ht="59.25" customHeight="1">
      <c r="B31" s="86"/>
      <c r="E31" s="223" t="s">
        <v>132</v>
      </c>
      <c r="F31" s="223"/>
      <c r="G31" s="223"/>
      <c r="H31" s="223"/>
      <c r="L31" s="86"/>
    </row>
    <row r="32" spans="2:12" s="1" customFormat="1" ht="6.95" customHeight="1">
      <c r="B32" s="25"/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25.35" customHeight="1">
      <c r="B34" s="25"/>
      <c r="D34" s="87" t="s">
        <v>32</v>
      </c>
      <c r="J34" s="61"/>
      <c r="L34" s="25"/>
    </row>
    <row r="35" spans="2:12" s="1" customFormat="1" ht="6.95" customHeight="1">
      <c r="B35" s="25"/>
      <c r="D35" s="49"/>
      <c r="E35" s="49"/>
      <c r="F35" s="49"/>
      <c r="G35" s="49"/>
      <c r="H35" s="49"/>
      <c r="I35" s="49"/>
      <c r="J35" s="49"/>
      <c r="K35" s="49"/>
      <c r="L35" s="25"/>
    </row>
    <row r="36" spans="2:12" s="1" customFormat="1" ht="14.45" customHeight="1">
      <c r="B36" s="25"/>
      <c r="F36" s="28" t="s">
        <v>34</v>
      </c>
      <c r="I36" s="28" t="s">
        <v>33</v>
      </c>
      <c r="J36" s="28" t="s">
        <v>35</v>
      </c>
      <c r="L36" s="25"/>
    </row>
    <row r="37" spans="2:12" s="1" customFormat="1" ht="14.45" customHeight="1">
      <c r="B37" s="25"/>
      <c r="D37" s="85" t="s">
        <v>36</v>
      </c>
      <c r="E37" s="30" t="s">
        <v>37</v>
      </c>
      <c r="F37" s="88">
        <f>ROUND((SUM(BE134:BE195)),  2)</f>
        <v>0</v>
      </c>
      <c r="G37" s="89"/>
      <c r="H37" s="89"/>
      <c r="I37" s="90">
        <v>0.2</v>
      </c>
      <c r="J37" s="88">
        <f>ROUND(((SUM(BE134:BE195))*I37),  2)</f>
        <v>0</v>
      </c>
      <c r="L37" s="25"/>
    </row>
    <row r="38" spans="2:12" s="1" customFormat="1" ht="14.45" customHeight="1">
      <c r="B38" s="25"/>
      <c r="E38" s="30" t="s">
        <v>38</v>
      </c>
      <c r="F38" s="80"/>
      <c r="I38" s="91">
        <v>0.2</v>
      </c>
      <c r="J38" s="80"/>
      <c r="L38" s="25"/>
    </row>
    <row r="39" spans="2:12" s="1" customFormat="1" ht="14.45" hidden="1" customHeight="1">
      <c r="B39" s="25"/>
      <c r="E39" s="22" t="s">
        <v>39</v>
      </c>
      <c r="F39" s="80">
        <f>ROUND((SUM(BG134:BG195)),  2)</f>
        <v>0</v>
      </c>
      <c r="I39" s="91">
        <v>0.2</v>
      </c>
      <c r="J39" s="80">
        <f>0</f>
        <v>0</v>
      </c>
      <c r="L39" s="25"/>
    </row>
    <row r="40" spans="2:12" s="1" customFormat="1" ht="14.45" hidden="1" customHeight="1">
      <c r="B40" s="25"/>
      <c r="E40" s="22" t="s">
        <v>40</v>
      </c>
      <c r="F40" s="80">
        <f>ROUND((SUM(BH134:BH195)),  2)</f>
        <v>0</v>
      </c>
      <c r="I40" s="91">
        <v>0.2</v>
      </c>
      <c r="J40" s="80">
        <f>0</f>
        <v>0</v>
      </c>
      <c r="L40" s="25"/>
    </row>
    <row r="41" spans="2:12" s="1" customFormat="1" ht="14.45" hidden="1" customHeight="1">
      <c r="B41" s="25"/>
      <c r="E41" s="30" t="s">
        <v>41</v>
      </c>
      <c r="F41" s="88">
        <f>ROUND((SUM(BI134:BI195)),  2)</f>
        <v>0</v>
      </c>
      <c r="G41" s="89"/>
      <c r="H41" s="89"/>
      <c r="I41" s="90">
        <v>0</v>
      </c>
      <c r="J41" s="88">
        <f>0</f>
        <v>0</v>
      </c>
      <c r="L41" s="25"/>
    </row>
    <row r="42" spans="2:12" s="1" customFormat="1" ht="6.95" customHeight="1">
      <c r="B42" s="25"/>
      <c r="L42" s="25"/>
    </row>
    <row r="43" spans="2:12" s="1" customFormat="1" ht="25.35" customHeight="1">
      <c r="B43" s="25"/>
      <c r="C43" s="92"/>
      <c r="D43" s="93" t="s">
        <v>42</v>
      </c>
      <c r="E43" s="52"/>
      <c r="F43" s="52"/>
      <c r="G43" s="94" t="s">
        <v>43</v>
      </c>
      <c r="H43" s="95" t="s">
        <v>44</v>
      </c>
      <c r="I43" s="52"/>
      <c r="J43" s="96"/>
      <c r="K43" s="97"/>
      <c r="L43" s="25"/>
    </row>
    <row r="44" spans="2:12" s="1" customFormat="1" ht="14.45" customHeight="1">
      <c r="B44" s="25"/>
      <c r="L44" s="25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133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13</v>
      </c>
      <c r="L84" s="25"/>
    </row>
    <row r="85" spans="2:12" s="1" customFormat="1" ht="26.25" customHeight="1">
      <c r="B85" s="25"/>
      <c r="E85" s="227" t="str">
        <f>E7</f>
        <v>Košice, ÚKT, Rampová 7 - Rekonštrukcia budovy U1 a výstavba garáže</v>
      </c>
      <c r="F85" s="228"/>
      <c r="G85" s="228"/>
      <c r="H85" s="228"/>
      <c r="L85" s="25"/>
    </row>
    <row r="86" spans="2:12" ht="12" customHeight="1">
      <c r="B86" s="16"/>
      <c r="C86" s="22" t="s">
        <v>126</v>
      </c>
      <c r="L86" s="16"/>
    </row>
    <row r="87" spans="2:12" ht="16.5" customHeight="1">
      <c r="B87" s="16"/>
      <c r="E87" s="227" t="s">
        <v>127</v>
      </c>
      <c r="F87" s="210"/>
      <c r="G87" s="210"/>
      <c r="H87" s="210"/>
      <c r="L87" s="16"/>
    </row>
    <row r="88" spans="2:12" ht="12" customHeight="1">
      <c r="B88" s="16"/>
      <c r="C88" s="22" t="s">
        <v>128</v>
      </c>
      <c r="L88" s="16"/>
    </row>
    <row r="89" spans="2:12" s="1" customFormat="1" ht="16.5" customHeight="1">
      <c r="B89" s="25"/>
      <c r="E89" s="220" t="s">
        <v>129</v>
      </c>
      <c r="F89" s="229"/>
      <c r="G89" s="229"/>
      <c r="H89" s="229"/>
      <c r="L89" s="25"/>
    </row>
    <row r="90" spans="2:12" s="1" customFormat="1" ht="12" customHeight="1">
      <c r="B90" s="25"/>
      <c r="C90" s="22" t="s">
        <v>130</v>
      </c>
      <c r="L90" s="25"/>
    </row>
    <row r="91" spans="2:12" s="1" customFormat="1" ht="16.5" customHeight="1">
      <c r="B91" s="25"/>
      <c r="E91" s="185" t="str">
        <f>E13</f>
        <v>001.1.1 - 1.1. - Búracie práce</v>
      </c>
      <c r="F91" s="229"/>
      <c r="G91" s="229"/>
      <c r="H91" s="229"/>
      <c r="L91" s="25"/>
    </row>
    <row r="92" spans="2:12" s="1" customFormat="1" ht="6.95" customHeight="1">
      <c r="B92" s="25"/>
      <c r="L92" s="25"/>
    </row>
    <row r="93" spans="2:12" s="1" customFormat="1" ht="12" customHeight="1">
      <c r="B93" s="25"/>
      <c r="C93" s="22" t="s">
        <v>17</v>
      </c>
      <c r="F93" s="20" t="str">
        <f>F16</f>
        <v>Košice</v>
      </c>
      <c r="I93" s="22" t="s">
        <v>19</v>
      </c>
      <c r="J93" s="48"/>
      <c r="L93" s="25"/>
    </row>
    <row r="94" spans="2:12" s="1" customFormat="1" ht="6.95" customHeight="1">
      <c r="B94" s="25"/>
      <c r="L94" s="25"/>
    </row>
    <row r="95" spans="2:12" s="1" customFormat="1" ht="15.2" customHeight="1">
      <c r="B95" s="25"/>
      <c r="C95" s="22" t="s">
        <v>20</v>
      </c>
      <c r="F95" s="20" t="str">
        <f>E19</f>
        <v>Ministerstvo vnútra SR, Bratislava</v>
      </c>
      <c r="I95" s="22" t="s">
        <v>26</v>
      </c>
      <c r="J95" s="23" t="str">
        <f>E25</f>
        <v>KApAR, s.r.o., Prešov</v>
      </c>
      <c r="L95" s="25"/>
    </row>
    <row r="96" spans="2:12" s="1" customFormat="1" ht="15.2" customHeight="1">
      <c r="B96" s="25"/>
      <c r="C96" s="22" t="s">
        <v>24</v>
      </c>
      <c r="F96" s="20" t="str">
        <f>IF(E22="","",E22)</f>
        <v xml:space="preserve"> </v>
      </c>
      <c r="I96" s="22" t="s">
        <v>29</v>
      </c>
      <c r="J96" s="23"/>
      <c r="L96" s="25"/>
    </row>
    <row r="97" spans="2:47" s="1" customFormat="1" ht="10.35" customHeight="1">
      <c r="B97" s="25"/>
      <c r="L97" s="25"/>
    </row>
    <row r="98" spans="2:47" s="1" customFormat="1" ht="29.25" customHeight="1">
      <c r="B98" s="25"/>
      <c r="C98" s="100" t="s">
        <v>134</v>
      </c>
      <c r="D98" s="92"/>
      <c r="E98" s="92"/>
      <c r="F98" s="92"/>
      <c r="G98" s="92"/>
      <c r="H98" s="92"/>
      <c r="I98" s="92"/>
      <c r="J98" s="101" t="s">
        <v>135</v>
      </c>
      <c r="K98" s="92"/>
      <c r="L98" s="25"/>
    </row>
    <row r="99" spans="2:47" s="1" customFormat="1" ht="10.35" customHeight="1">
      <c r="B99" s="25"/>
      <c r="L99" s="25"/>
    </row>
    <row r="100" spans="2:47" s="1" customFormat="1" ht="22.9" customHeight="1">
      <c r="B100" s="25"/>
      <c r="C100" s="102" t="s">
        <v>136</v>
      </c>
      <c r="J100" s="61"/>
      <c r="L100" s="25"/>
      <c r="AU100" s="13" t="s">
        <v>137</v>
      </c>
    </row>
    <row r="101" spans="2:47" s="8" customFormat="1" ht="24.95" customHeight="1">
      <c r="B101" s="103"/>
      <c r="D101" s="104" t="s">
        <v>138</v>
      </c>
      <c r="E101" s="105"/>
      <c r="F101" s="105"/>
      <c r="G101" s="105"/>
      <c r="H101" s="105"/>
      <c r="I101" s="105"/>
      <c r="J101" s="106"/>
      <c r="L101" s="103"/>
    </row>
    <row r="102" spans="2:47" s="9" customFormat="1" ht="19.899999999999999" customHeight="1">
      <c r="B102" s="107"/>
      <c r="D102" s="108" t="s">
        <v>139</v>
      </c>
      <c r="E102" s="109"/>
      <c r="F102" s="109"/>
      <c r="G102" s="109"/>
      <c r="H102" s="109"/>
      <c r="I102" s="109"/>
      <c r="J102" s="110"/>
      <c r="L102" s="107"/>
    </row>
    <row r="103" spans="2:47" s="8" customFormat="1" ht="24.95" customHeight="1">
      <c r="B103" s="103"/>
      <c r="D103" s="104" t="s">
        <v>140</v>
      </c>
      <c r="E103" s="105"/>
      <c r="F103" s="105"/>
      <c r="G103" s="105"/>
      <c r="H103" s="105"/>
      <c r="I103" s="105"/>
      <c r="J103" s="106"/>
      <c r="L103" s="103"/>
    </row>
    <row r="104" spans="2:47" s="9" customFormat="1" ht="19.899999999999999" customHeight="1">
      <c r="B104" s="107"/>
      <c r="D104" s="108" t="s">
        <v>141</v>
      </c>
      <c r="E104" s="109"/>
      <c r="F104" s="109"/>
      <c r="G104" s="109"/>
      <c r="H104" s="109"/>
      <c r="I104" s="109"/>
      <c r="J104" s="110"/>
      <c r="L104" s="107"/>
    </row>
    <row r="105" spans="2:47" s="9" customFormat="1" ht="14.85" customHeight="1">
      <c r="B105" s="107"/>
      <c r="D105" s="108" t="s">
        <v>142</v>
      </c>
      <c r="E105" s="109"/>
      <c r="F105" s="109"/>
      <c r="G105" s="109"/>
      <c r="H105" s="109"/>
      <c r="I105" s="109"/>
      <c r="J105" s="110"/>
      <c r="L105" s="107"/>
    </row>
    <row r="106" spans="2:47" s="9" customFormat="1" ht="19.899999999999999" customHeight="1">
      <c r="B106" s="107"/>
      <c r="D106" s="108" t="s">
        <v>143</v>
      </c>
      <c r="E106" s="109"/>
      <c r="F106" s="109"/>
      <c r="G106" s="109"/>
      <c r="H106" s="109"/>
      <c r="I106" s="109"/>
      <c r="J106" s="110"/>
      <c r="L106" s="107"/>
    </row>
    <row r="107" spans="2:47" s="9" customFormat="1" ht="19.899999999999999" customHeight="1">
      <c r="B107" s="107"/>
      <c r="D107" s="108" t="s">
        <v>144</v>
      </c>
      <c r="E107" s="109"/>
      <c r="F107" s="109"/>
      <c r="G107" s="109"/>
      <c r="H107" s="109"/>
      <c r="I107" s="109"/>
      <c r="J107" s="110"/>
      <c r="L107" s="107"/>
    </row>
    <row r="108" spans="2:47" s="9" customFormat="1" ht="19.899999999999999" customHeight="1">
      <c r="B108" s="107"/>
      <c r="D108" s="108" t="s">
        <v>145</v>
      </c>
      <c r="E108" s="109"/>
      <c r="F108" s="109"/>
      <c r="G108" s="109"/>
      <c r="H108" s="109"/>
      <c r="I108" s="109"/>
      <c r="J108" s="110"/>
      <c r="L108" s="107"/>
    </row>
    <row r="109" spans="2:47" s="9" customFormat="1" ht="19.899999999999999" customHeight="1">
      <c r="B109" s="107"/>
      <c r="D109" s="108" t="s">
        <v>146</v>
      </c>
      <c r="E109" s="109"/>
      <c r="F109" s="109"/>
      <c r="G109" s="109"/>
      <c r="H109" s="109"/>
      <c r="I109" s="109"/>
      <c r="J109" s="110"/>
      <c r="L109" s="107"/>
    </row>
    <row r="110" spans="2:47" s="8" customFormat="1" ht="24.95" customHeight="1">
      <c r="B110" s="103"/>
      <c r="D110" s="104" t="s">
        <v>147</v>
      </c>
      <c r="E110" s="105"/>
      <c r="F110" s="105"/>
      <c r="G110" s="105"/>
      <c r="H110" s="105"/>
      <c r="I110" s="105"/>
      <c r="J110" s="106"/>
      <c r="L110" s="103"/>
    </row>
    <row r="111" spans="2:47" s="1" customFormat="1" ht="21.75" customHeight="1">
      <c r="B111" s="25"/>
      <c r="L111" s="25"/>
    </row>
    <row r="112" spans="2:47" s="1" customFormat="1" ht="6.95" customHeight="1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25"/>
    </row>
    <row r="116" spans="2:12" s="1" customFormat="1" ht="6.95" customHeight="1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25"/>
    </row>
    <row r="117" spans="2:12" s="1" customFormat="1" ht="24.95" customHeight="1">
      <c r="B117" s="25"/>
      <c r="C117" s="17" t="s">
        <v>148</v>
      </c>
      <c r="L117" s="25"/>
    </row>
    <row r="118" spans="2:12" s="1" customFormat="1" ht="6.95" customHeight="1">
      <c r="B118" s="25"/>
      <c r="L118" s="25"/>
    </row>
    <row r="119" spans="2:12" s="1" customFormat="1" ht="12" customHeight="1">
      <c r="B119" s="25"/>
      <c r="C119" s="22" t="s">
        <v>13</v>
      </c>
      <c r="L119" s="25"/>
    </row>
    <row r="120" spans="2:12" s="1" customFormat="1" ht="26.25" customHeight="1">
      <c r="B120" s="25"/>
      <c r="E120" s="227" t="str">
        <f>E7</f>
        <v>Košice, ÚKT, Rampová 7 - Rekonštrukcia budovy U1 a výstavba garáže</v>
      </c>
      <c r="F120" s="228"/>
      <c r="G120" s="228"/>
      <c r="H120" s="228"/>
      <c r="L120" s="25"/>
    </row>
    <row r="121" spans="2:12" ht="12" customHeight="1">
      <c r="B121" s="16"/>
      <c r="C121" s="22" t="s">
        <v>126</v>
      </c>
      <c r="L121" s="16"/>
    </row>
    <row r="122" spans="2:12" ht="16.5" customHeight="1">
      <c r="B122" s="16"/>
      <c r="E122" s="227" t="s">
        <v>127</v>
      </c>
      <c r="F122" s="210"/>
      <c r="G122" s="210"/>
      <c r="H122" s="210"/>
      <c r="L122" s="16"/>
    </row>
    <row r="123" spans="2:12" ht="12" customHeight="1">
      <c r="B123" s="16"/>
      <c r="C123" s="22" t="s">
        <v>128</v>
      </c>
      <c r="L123" s="16"/>
    </row>
    <row r="124" spans="2:12" s="1" customFormat="1" ht="16.5" customHeight="1">
      <c r="B124" s="25"/>
      <c r="E124" s="220" t="s">
        <v>129</v>
      </c>
      <c r="F124" s="229"/>
      <c r="G124" s="229"/>
      <c r="H124" s="229"/>
      <c r="L124" s="25"/>
    </row>
    <row r="125" spans="2:12" s="1" customFormat="1" ht="12" customHeight="1">
      <c r="B125" s="25"/>
      <c r="C125" s="22" t="s">
        <v>130</v>
      </c>
      <c r="L125" s="25"/>
    </row>
    <row r="126" spans="2:12" s="1" customFormat="1" ht="16.5" customHeight="1">
      <c r="B126" s="25"/>
      <c r="E126" s="185" t="str">
        <f>E13</f>
        <v>001.1.1 - 1.1. - Búracie práce</v>
      </c>
      <c r="F126" s="229"/>
      <c r="G126" s="229"/>
      <c r="H126" s="229"/>
      <c r="L126" s="25"/>
    </row>
    <row r="127" spans="2:12" s="1" customFormat="1" ht="6.95" customHeight="1">
      <c r="B127" s="25"/>
      <c r="L127" s="25"/>
    </row>
    <row r="128" spans="2:12" s="1" customFormat="1" ht="12" customHeight="1">
      <c r="B128" s="25"/>
      <c r="C128" s="22" t="s">
        <v>17</v>
      </c>
      <c r="F128" s="20" t="str">
        <f>F16</f>
        <v>Košice</v>
      </c>
      <c r="I128" s="22" t="s">
        <v>19</v>
      </c>
      <c r="J128" s="48"/>
      <c r="L128" s="25"/>
    </row>
    <row r="129" spans="2:65" s="1" customFormat="1" ht="6.95" customHeight="1">
      <c r="B129" s="25"/>
      <c r="L129" s="25"/>
    </row>
    <row r="130" spans="2:65" s="1" customFormat="1" ht="15.2" customHeight="1">
      <c r="B130" s="25"/>
      <c r="C130" s="22" t="s">
        <v>20</v>
      </c>
      <c r="F130" s="20" t="str">
        <f>E19</f>
        <v>Ministerstvo vnútra SR, Bratislava</v>
      </c>
      <c r="I130" s="22" t="s">
        <v>26</v>
      </c>
      <c r="J130" s="23" t="str">
        <f>E25</f>
        <v>KApAR, s.r.o., Prešov</v>
      </c>
      <c r="L130" s="25"/>
    </row>
    <row r="131" spans="2:65" s="1" customFormat="1" ht="15.2" customHeight="1">
      <c r="B131" s="25"/>
      <c r="C131" s="22" t="s">
        <v>24</v>
      </c>
      <c r="F131" s="20" t="str">
        <f>IF(E22="","",E22)</f>
        <v xml:space="preserve"> </v>
      </c>
      <c r="I131" s="22" t="s">
        <v>29</v>
      </c>
      <c r="J131" s="23"/>
      <c r="L131" s="25"/>
    </row>
    <row r="132" spans="2:65" s="1" customFormat="1" ht="10.35" customHeight="1">
      <c r="B132" s="25"/>
      <c r="L132" s="25"/>
    </row>
    <row r="133" spans="2:65" s="10" customFormat="1" ht="29.25" customHeight="1">
      <c r="B133" s="111"/>
      <c r="C133" s="112" t="s">
        <v>149</v>
      </c>
      <c r="D133" s="113" t="s">
        <v>57</v>
      </c>
      <c r="E133" s="113" t="s">
        <v>53</v>
      </c>
      <c r="F133" s="113" t="s">
        <v>54</v>
      </c>
      <c r="G133" s="113" t="s">
        <v>150</v>
      </c>
      <c r="H133" s="113" t="s">
        <v>151</v>
      </c>
      <c r="I133" s="113" t="s">
        <v>152</v>
      </c>
      <c r="J133" s="114" t="s">
        <v>135</v>
      </c>
      <c r="K133" s="115" t="s">
        <v>153</v>
      </c>
      <c r="L133" s="111"/>
      <c r="M133" s="54" t="s">
        <v>1</v>
      </c>
      <c r="N133" s="55" t="s">
        <v>36</v>
      </c>
      <c r="O133" s="55" t="s">
        <v>154</v>
      </c>
      <c r="P133" s="55" t="s">
        <v>155</v>
      </c>
      <c r="Q133" s="55" t="s">
        <v>156</v>
      </c>
      <c r="R133" s="55" t="s">
        <v>157</v>
      </c>
      <c r="S133" s="55" t="s">
        <v>158</v>
      </c>
      <c r="T133" s="56" t="s">
        <v>159</v>
      </c>
    </row>
    <row r="134" spans="2:65" s="1" customFormat="1" ht="22.9" customHeight="1">
      <c r="B134" s="25"/>
      <c r="C134" s="59" t="s">
        <v>136</v>
      </c>
      <c r="J134" s="116"/>
      <c r="L134" s="25"/>
      <c r="M134" s="57"/>
      <c r="N134" s="49"/>
      <c r="O134" s="49"/>
      <c r="P134" s="117">
        <f>P135+P176+P194</f>
        <v>1672.3372048199999</v>
      </c>
      <c r="Q134" s="49"/>
      <c r="R134" s="117">
        <f>R135+R176+R194</f>
        <v>6.3151000000000006E-3</v>
      </c>
      <c r="S134" s="49"/>
      <c r="T134" s="118">
        <f>T135+T176+T194</f>
        <v>187.97472231999996</v>
      </c>
      <c r="AT134" s="13" t="s">
        <v>71</v>
      </c>
      <c r="AU134" s="13" t="s">
        <v>137</v>
      </c>
      <c r="BK134" s="119">
        <f>BK135+BK176+BK194</f>
        <v>0</v>
      </c>
    </row>
    <row r="135" spans="2:65" s="11" customFormat="1" ht="25.9" customHeight="1">
      <c r="B135" s="120"/>
      <c r="D135" s="121" t="s">
        <v>71</v>
      </c>
      <c r="E135" s="122" t="s">
        <v>160</v>
      </c>
      <c r="F135" s="122" t="s">
        <v>161</v>
      </c>
      <c r="J135" s="123"/>
      <c r="L135" s="120"/>
      <c r="M135" s="124"/>
      <c r="P135" s="125">
        <f>P136</f>
        <v>1407.8486391199999</v>
      </c>
      <c r="R135" s="125">
        <f>R136</f>
        <v>6.3151000000000006E-3</v>
      </c>
      <c r="T135" s="126">
        <f>T136</f>
        <v>186.71132199999997</v>
      </c>
      <c r="AR135" s="121" t="s">
        <v>79</v>
      </c>
      <c r="AT135" s="127" t="s">
        <v>71</v>
      </c>
      <c r="AU135" s="127" t="s">
        <v>72</v>
      </c>
      <c r="AY135" s="121" t="s">
        <v>162</v>
      </c>
      <c r="BK135" s="128">
        <f>BK136</f>
        <v>0</v>
      </c>
    </row>
    <row r="136" spans="2:65" s="11" customFormat="1" ht="22.9" customHeight="1">
      <c r="B136" s="120"/>
      <c r="D136" s="121" t="s">
        <v>71</v>
      </c>
      <c r="E136" s="129" t="s">
        <v>163</v>
      </c>
      <c r="F136" s="129" t="s">
        <v>164</v>
      </c>
      <c r="J136" s="130"/>
      <c r="L136" s="120"/>
      <c r="M136" s="124"/>
      <c r="P136" s="125">
        <f>SUM(P137:P175)</f>
        <v>1407.8486391199999</v>
      </c>
      <c r="R136" s="125">
        <f>SUM(R137:R175)</f>
        <v>6.3151000000000006E-3</v>
      </c>
      <c r="T136" s="126">
        <f>SUM(T137:T175)</f>
        <v>186.71132199999997</v>
      </c>
      <c r="AR136" s="121" t="s">
        <v>79</v>
      </c>
      <c r="AT136" s="127" t="s">
        <v>71</v>
      </c>
      <c r="AU136" s="127" t="s">
        <v>79</v>
      </c>
      <c r="AY136" s="121" t="s">
        <v>162</v>
      </c>
      <c r="BK136" s="128">
        <f>SUM(BK137:BK175)</f>
        <v>0</v>
      </c>
    </row>
    <row r="137" spans="2:65" s="1" customFormat="1" ht="37.9" customHeight="1">
      <c r="B137" s="131"/>
      <c r="C137" s="132" t="s">
        <v>79</v>
      </c>
      <c r="D137" s="132" t="s">
        <v>165</v>
      </c>
      <c r="E137" s="133" t="s">
        <v>166</v>
      </c>
      <c r="F137" s="134" t="s">
        <v>167</v>
      </c>
      <c r="G137" s="135" t="s">
        <v>168</v>
      </c>
      <c r="H137" s="136">
        <v>74.418999999999997</v>
      </c>
      <c r="I137" s="137"/>
      <c r="J137" s="137"/>
      <c r="K137" s="138"/>
      <c r="L137" s="25"/>
      <c r="M137" s="139" t="s">
        <v>1</v>
      </c>
      <c r="N137" s="140" t="s">
        <v>38</v>
      </c>
      <c r="O137" s="141">
        <v>0.16400000000000001</v>
      </c>
      <c r="P137" s="141">
        <f t="shared" ref="P137:P175" si="0">O137*H137</f>
        <v>12.204715999999999</v>
      </c>
      <c r="Q137" s="141">
        <v>0</v>
      </c>
      <c r="R137" s="141">
        <f t="shared" ref="R137:R175" si="1">Q137*H137</f>
        <v>0</v>
      </c>
      <c r="S137" s="141">
        <v>0.19600000000000001</v>
      </c>
      <c r="T137" s="142">
        <f t="shared" ref="T137:T175" si="2">S137*H137</f>
        <v>14.586124</v>
      </c>
      <c r="AR137" s="143" t="s">
        <v>169</v>
      </c>
      <c r="AT137" s="143" t="s">
        <v>165</v>
      </c>
      <c r="AU137" s="143" t="s">
        <v>84</v>
      </c>
      <c r="AY137" s="13" t="s">
        <v>162</v>
      </c>
      <c r="BE137" s="144">
        <f t="shared" ref="BE137:BE175" si="3">IF(N137="základná",J137,0)</f>
        <v>0</v>
      </c>
      <c r="BF137" s="144">
        <f t="shared" ref="BF137:BF175" si="4">IF(N137="znížená",J137,0)</f>
        <v>0</v>
      </c>
      <c r="BG137" s="144">
        <f t="shared" ref="BG137:BG175" si="5">IF(N137="zákl. prenesená",J137,0)</f>
        <v>0</v>
      </c>
      <c r="BH137" s="144">
        <f t="shared" ref="BH137:BH175" si="6">IF(N137="zníž. prenesená",J137,0)</f>
        <v>0</v>
      </c>
      <c r="BI137" s="144">
        <f t="shared" ref="BI137:BI175" si="7">IF(N137="nulová",J137,0)</f>
        <v>0</v>
      </c>
      <c r="BJ137" s="13" t="s">
        <v>84</v>
      </c>
      <c r="BK137" s="144">
        <f t="shared" ref="BK137:BK175" si="8">ROUND(I137*H137,2)</f>
        <v>0</v>
      </c>
      <c r="BL137" s="13" t="s">
        <v>169</v>
      </c>
      <c r="BM137" s="143" t="s">
        <v>170</v>
      </c>
    </row>
    <row r="138" spans="2:65" s="1" customFormat="1" ht="44.25" customHeight="1">
      <c r="B138" s="131"/>
      <c r="C138" s="132" t="s">
        <v>84</v>
      </c>
      <c r="D138" s="132" t="s">
        <v>165</v>
      </c>
      <c r="E138" s="133" t="s">
        <v>171</v>
      </c>
      <c r="F138" s="134" t="s">
        <v>172</v>
      </c>
      <c r="G138" s="135" t="s">
        <v>173</v>
      </c>
      <c r="H138" s="136">
        <v>11.754</v>
      </c>
      <c r="I138" s="137"/>
      <c r="J138" s="137"/>
      <c r="K138" s="138"/>
      <c r="L138" s="25"/>
      <c r="M138" s="139" t="s">
        <v>1</v>
      </c>
      <c r="N138" s="140" t="s">
        <v>38</v>
      </c>
      <c r="O138" s="141">
        <v>1.4550000000000001</v>
      </c>
      <c r="P138" s="141">
        <f t="shared" si="0"/>
        <v>17.102070000000001</v>
      </c>
      <c r="Q138" s="141">
        <v>0</v>
      </c>
      <c r="R138" s="141">
        <f t="shared" si="1"/>
        <v>0</v>
      </c>
      <c r="S138" s="141">
        <v>1.905</v>
      </c>
      <c r="T138" s="142">
        <f t="shared" si="2"/>
        <v>22.391369999999998</v>
      </c>
      <c r="AR138" s="143" t="s">
        <v>169</v>
      </c>
      <c r="AT138" s="143" t="s">
        <v>165</v>
      </c>
      <c r="AU138" s="143" t="s">
        <v>84</v>
      </c>
      <c r="AY138" s="13" t="s">
        <v>162</v>
      </c>
      <c r="BE138" s="144">
        <f t="shared" si="3"/>
        <v>0</v>
      </c>
      <c r="BF138" s="144">
        <f t="shared" si="4"/>
        <v>0</v>
      </c>
      <c r="BG138" s="144">
        <f t="shared" si="5"/>
        <v>0</v>
      </c>
      <c r="BH138" s="144">
        <f t="shared" si="6"/>
        <v>0</v>
      </c>
      <c r="BI138" s="144">
        <f t="shared" si="7"/>
        <v>0</v>
      </c>
      <c r="BJ138" s="13" t="s">
        <v>84</v>
      </c>
      <c r="BK138" s="144">
        <f t="shared" si="8"/>
        <v>0</v>
      </c>
      <c r="BL138" s="13" t="s">
        <v>169</v>
      </c>
      <c r="BM138" s="143" t="s">
        <v>174</v>
      </c>
    </row>
    <row r="139" spans="2:65" s="1" customFormat="1" ht="24.2" customHeight="1">
      <c r="B139" s="131"/>
      <c r="C139" s="132" t="s">
        <v>89</v>
      </c>
      <c r="D139" s="132" t="s">
        <v>165</v>
      </c>
      <c r="E139" s="133" t="s">
        <v>175</v>
      </c>
      <c r="F139" s="134" t="s">
        <v>176</v>
      </c>
      <c r="G139" s="135" t="s">
        <v>168</v>
      </c>
      <c r="H139" s="136">
        <v>11.731</v>
      </c>
      <c r="I139" s="137"/>
      <c r="J139" s="137"/>
      <c r="K139" s="138"/>
      <c r="L139" s="25"/>
      <c r="M139" s="139" t="s">
        <v>1</v>
      </c>
      <c r="N139" s="140" t="s">
        <v>38</v>
      </c>
      <c r="O139" s="141">
        <v>2.9889999999999999</v>
      </c>
      <c r="P139" s="141">
        <f t="shared" si="0"/>
        <v>35.063958999999997</v>
      </c>
      <c r="Q139" s="141">
        <v>0</v>
      </c>
      <c r="R139" s="141">
        <f t="shared" si="1"/>
        <v>0</v>
      </c>
      <c r="S139" s="141">
        <v>0.39200000000000002</v>
      </c>
      <c r="T139" s="142">
        <f t="shared" si="2"/>
        <v>4.5985519999999998</v>
      </c>
      <c r="AR139" s="143" t="s">
        <v>169</v>
      </c>
      <c r="AT139" s="143" t="s">
        <v>165</v>
      </c>
      <c r="AU139" s="143" t="s">
        <v>84</v>
      </c>
      <c r="AY139" s="13" t="s">
        <v>162</v>
      </c>
      <c r="BE139" s="144">
        <f t="shared" si="3"/>
        <v>0</v>
      </c>
      <c r="BF139" s="144">
        <f t="shared" si="4"/>
        <v>0</v>
      </c>
      <c r="BG139" s="144">
        <f t="shared" si="5"/>
        <v>0</v>
      </c>
      <c r="BH139" s="144">
        <f t="shared" si="6"/>
        <v>0</v>
      </c>
      <c r="BI139" s="144">
        <f t="shared" si="7"/>
        <v>0</v>
      </c>
      <c r="BJ139" s="13" t="s">
        <v>84</v>
      </c>
      <c r="BK139" s="144">
        <f t="shared" si="8"/>
        <v>0</v>
      </c>
      <c r="BL139" s="13" t="s">
        <v>169</v>
      </c>
      <c r="BM139" s="143" t="s">
        <v>177</v>
      </c>
    </row>
    <row r="140" spans="2:65" s="1" customFormat="1" ht="37.9" customHeight="1">
      <c r="B140" s="131"/>
      <c r="C140" s="132" t="s">
        <v>169</v>
      </c>
      <c r="D140" s="132" t="s">
        <v>165</v>
      </c>
      <c r="E140" s="133" t="s">
        <v>178</v>
      </c>
      <c r="F140" s="134" t="s">
        <v>179</v>
      </c>
      <c r="G140" s="135" t="s">
        <v>173</v>
      </c>
      <c r="H140" s="136">
        <v>16.164000000000001</v>
      </c>
      <c r="I140" s="137"/>
      <c r="J140" s="137"/>
      <c r="K140" s="138"/>
      <c r="L140" s="25"/>
      <c r="M140" s="139" t="s">
        <v>1</v>
      </c>
      <c r="N140" s="140" t="s">
        <v>38</v>
      </c>
      <c r="O140" s="141">
        <v>6.6260000000000003</v>
      </c>
      <c r="P140" s="141">
        <f t="shared" si="0"/>
        <v>107.10266400000002</v>
      </c>
      <c r="Q140" s="141">
        <v>0</v>
      </c>
      <c r="R140" s="141">
        <f t="shared" si="1"/>
        <v>0</v>
      </c>
      <c r="S140" s="141">
        <v>2.2000000000000002</v>
      </c>
      <c r="T140" s="142">
        <f t="shared" si="2"/>
        <v>35.560800000000008</v>
      </c>
      <c r="AR140" s="143" t="s">
        <v>169</v>
      </c>
      <c r="AT140" s="143" t="s">
        <v>165</v>
      </c>
      <c r="AU140" s="143" t="s">
        <v>84</v>
      </c>
      <c r="AY140" s="13" t="s">
        <v>162</v>
      </c>
      <c r="BE140" s="144">
        <f t="shared" si="3"/>
        <v>0</v>
      </c>
      <c r="BF140" s="144">
        <f t="shared" si="4"/>
        <v>0</v>
      </c>
      <c r="BG140" s="144">
        <f t="shared" si="5"/>
        <v>0</v>
      </c>
      <c r="BH140" s="144">
        <f t="shared" si="6"/>
        <v>0</v>
      </c>
      <c r="BI140" s="144">
        <f t="shared" si="7"/>
        <v>0</v>
      </c>
      <c r="BJ140" s="13" t="s">
        <v>84</v>
      </c>
      <c r="BK140" s="144">
        <f t="shared" si="8"/>
        <v>0</v>
      </c>
      <c r="BL140" s="13" t="s">
        <v>169</v>
      </c>
      <c r="BM140" s="143" t="s">
        <v>180</v>
      </c>
    </row>
    <row r="141" spans="2:65" s="1" customFormat="1" ht="24.2" customHeight="1">
      <c r="B141" s="131"/>
      <c r="C141" s="132" t="s">
        <v>181</v>
      </c>
      <c r="D141" s="132" t="s">
        <v>165</v>
      </c>
      <c r="E141" s="133" t="s">
        <v>182</v>
      </c>
      <c r="F141" s="134" t="s">
        <v>183</v>
      </c>
      <c r="G141" s="135" t="s">
        <v>168</v>
      </c>
      <c r="H141" s="136">
        <v>631.51</v>
      </c>
      <c r="I141" s="137"/>
      <c r="J141" s="137"/>
      <c r="K141" s="138"/>
      <c r="L141" s="25"/>
      <c r="M141" s="139" t="s">
        <v>1</v>
      </c>
      <c r="N141" s="140" t="s">
        <v>38</v>
      </c>
      <c r="O141" s="141">
        <v>0.307</v>
      </c>
      <c r="P141" s="141">
        <f t="shared" si="0"/>
        <v>193.87357</v>
      </c>
      <c r="Q141" s="141">
        <v>1.0000000000000001E-5</v>
      </c>
      <c r="R141" s="141">
        <f t="shared" si="1"/>
        <v>6.3151000000000006E-3</v>
      </c>
      <c r="S141" s="141">
        <v>6.0000000000000001E-3</v>
      </c>
      <c r="T141" s="142">
        <f t="shared" si="2"/>
        <v>3.7890600000000001</v>
      </c>
      <c r="AR141" s="143" t="s">
        <v>169</v>
      </c>
      <c r="AT141" s="143" t="s">
        <v>165</v>
      </c>
      <c r="AU141" s="143" t="s">
        <v>84</v>
      </c>
      <c r="AY141" s="13" t="s">
        <v>162</v>
      </c>
      <c r="BE141" s="144">
        <f t="shared" si="3"/>
        <v>0</v>
      </c>
      <c r="BF141" s="144">
        <f t="shared" si="4"/>
        <v>0</v>
      </c>
      <c r="BG141" s="144">
        <f t="shared" si="5"/>
        <v>0</v>
      </c>
      <c r="BH141" s="144">
        <f t="shared" si="6"/>
        <v>0</v>
      </c>
      <c r="BI141" s="144">
        <f t="shared" si="7"/>
        <v>0</v>
      </c>
      <c r="BJ141" s="13" t="s">
        <v>84</v>
      </c>
      <c r="BK141" s="144">
        <f t="shared" si="8"/>
        <v>0</v>
      </c>
      <c r="BL141" s="13" t="s">
        <v>169</v>
      </c>
      <c r="BM141" s="143" t="s">
        <v>184</v>
      </c>
    </row>
    <row r="142" spans="2:65" s="1" customFormat="1" ht="33" customHeight="1">
      <c r="B142" s="131"/>
      <c r="C142" s="132" t="s">
        <v>185</v>
      </c>
      <c r="D142" s="132" t="s">
        <v>165</v>
      </c>
      <c r="E142" s="133" t="s">
        <v>186</v>
      </c>
      <c r="F142" s="134" t="s">
        <v>187</v>
      </c>
      <c r="G142" s="135" t="s">
        <v>168</v>
      </c>
      <c r="H142" s="136">
        <v>67.23</v>
      </c>
      <c r="I142" s="137"/>
      <c r="J142" s="137"/>
      <c r="K142" s="138"/>
      <c r="L142" s="25"/>
      <c r="M142" s="139" t="s">
        <v>1</v>
      </c>
      <c r="N142" s="140" t="s">
        <v>38</v>
      </c>
      <c r="O142" s="141">
        <v>0.16600000000000001</v>
      </c>
      <c r="P142" s="141">
        <f t="shared" si="0"/>
        <v>11.16018</v>
      </c>
      <c r="Q142" s="141">
        <v>0</v>
      </c>
      <c r="R142" s="141">
        <f t="shared" si="1"/>
        <v>0</v>
      </c>
      <c r="S142" s="141">
        <v>0.02</v>
      </c>
      <c r="T142" s="142">
        <f t="shared" si="2"/>
        <v>1.3446</v>
      </c>
      <c r="AR142" s="143" t="s">
        <v>169</v>
      </c>
      <c r="AT142" s="143" t="s">
        <v>165</v>
      </c>
      <c r="AU142" s="143" t="s">
        <v>84</v>
      </c>
      <c r="AY142" s="13" t="s">
        <v>162</v>
      </c>
      <c r="BE142" s="144">
        <f t="shared" si="3"/>
        <v>0</v>
      </c>
      <c r="BF142" s="144">
        <f t="shared" si="4"/>
        <v>0</v>
      </c>
      <c r="BG142" s="144">
        <f t="shared" si="5"/>
        <v>0</v>
      </c>
      <c r="BH142" s="144">
        <f t="shared" si="6"/>
        <v>0</v>
      </c>
      <c r="BI142" s="144">
        <f t="shared" si="7"/>
        <v>0</v>
      </c>
      <c r="BJ142" s="13" t="s">
        <v>84</v>
      </c>
      <c r="BK142" s="144">
        <f t="shared" si="8"/>
        <v>0</v>
      </c>
      <c r="BL142" s="13" t="s">
        <v>169</v>
      </c>
      <c r="BM142" s="143" t="s">
        <v>188</v>
      </c>
    </row>
    <row r="143" spans="2:65" s="1" customFormat="1" ht="37.9" customHeight="1">
      <c r="B143" s="131"/>
      <c r="C143" s="132" t="s">
        <v>189</v>
      </c>
      <c r="D143" s="132" t="s">
        <v>165</v>
      </c>
      <c r="E143" s="133" t="s">
        <v>190</v>
      </c>
      <c r="F143" s="134" t="s">
        <v>191</v>
      </c>
      <c r="G143" s="135" t="s">
        <v>168</v>
      </c>
      <c r="H143" s="136">
        <v>16.8</v>
      </c>
      <c r="I143" s="137"/>
      <c r="J143" s="137"/>
      <c r="K143" s="138"/>
      <c r="L143" s="25"/>
      <c r="M143" s="139" t="s">
        <v>1</v>
      </c>
      <c r="N143" s="140" t="s">
        <v>38</v>
      </c>
      <c r="O143" s="141">
        <v>0.29099999999999998</v>
      </c>
      <c r="P143" s="141">
        <f t="shared" si="0"/>
        <v>4.8887999999999998</v>
      </c>
      <c r="Q143" s="141">
        <v>0</v>
      </c>
      <c r="R143" s="141">
        <f t="shared" si="1"/>
        <v>0</v>
      </c>
      <c r="S143" s="141">
        <v>6.5000000000000002E-2</v>
      </c>
      <c r="T143" s="142">
        <f t="shared" si="2"/>
        <v>1.0920000000000001</v>
      </c>
      <c r="AR143" s="143" t="s">
        <v>169</v>
      </c>
      <c r="AT143" s="143" t="s">
        <v>165</v>
      </c>
      <c r="AU143" s="143" t="s">
        <v>84</v>
      </c>
      <c r="AY143" s="13" t="s">
        <v>162</v>
      </c>
      <c r="BE143" s="144">
        <f t="shared" si="3"/>
        <v>0</v>
      </c>
      <c r="BF143" s="144">
        <f t="shared" si="4"/>
        <v>0</v>
      </c>
      <c r="BG143" s="144">
        <f t="shared" si="5"/>
        <v>0</v>
      </c>
      <c r="BH143" s="144">
        <f t="shared" si="6"/>
        <v>0</v>
      </c>
      <c r="BI143" s="144">
        <f t="shared" si="7"/>
        <v>0</v>
      </c>
      <c r="BJ143" s="13" t="s">
        <v>84</v>
      </c>
      <c r="BK143" s="144">
        <f t="shared" si="8"/>
        <v>0</v>
      </c>
      <c r="BL143" s="13" t="s">
        <v>169</v>
      </c>
      <c r="BM143" s="143" t="s">
        <v>192</v>
      </c>
    </row>
    <row r="144" spans="2:65" s="1" customFormat="1" ht="24.2" customHeight="1">
      <c r="B144" s="131"/>
      <c r="C144" s="132" t="s">
        <v>193</v>
      </c>
      <c r="D144" s="132" t="s">
        <v>165</v>
      </c>
      <c r="E144" s="133" t="s">
        <v>194</v>
      </c>
      <c r="F144" s="134" t="s">
        <v>195</v>
      </c>
      <c r="G144" s="135" t="s">
        <v>196</v>
      </c>
      <c r="H144" s="136">
        <v>27</v>
      </c>
      <c r="I144" s="137"/>
      <c r="J144" s="137"/>
      <c r="K144" s="138"/>
      <c r="L144" s="25"/>
      <c r="M144" s="139" t="s">
        <v>1</v>
      </c>
      <c r="N144" s="140" t="s">
        <v>38</v>
      </c>
      <c r="O144" s="141">
        <v>4.9000000000000002E-2</v>
      </c>
      <c r="P144" s="141">
        <f t="shared" si="0"/>
        <v>1.323</v>
      </c>
      <c r="Q144" s="141">
        <v>0</v>
      </c>
      <c r="R144" s="141">
        <f t="shared" si="1"/>
        <v>0</v>
      </c>
      <c r="S144" s="141">
        <v>2.4E-2</v>
      </c>
      <c r="T144" s="142">
        <f t="shared" si="2"/>
        <v>0.64800000000000002</v>
      </c>
      <c r="AR144" s="143" t="s">
        <v>169</v>
      </c>
      <c r="AT144" s="143" t="s">
        <v>165</v>
      </c>
      <c r="AU144" s="143" t="s">
        <v>84</v>
      </c>
      <c r="AY144" s="13" t="s">
        <v>162</v>
      </c>
      <c r="BE144" s="144">
        <f t="shared" si="3"/>
        <v>0</v>
      </c>
      <c r="BF144" s="144">
        <f t="shared" si="4"/>
        <v>0</v>
      </c>
      <c r="BG144" s="144">
        <f t="shared" si="5"/>
        <v>0</v>
      </c>
      <c r="BH144" s="144">
        <f t="shared" si="6"/>
        <v>0</v>
      </c>
      <c r="BI144" s="144">
        <f t="shared" si="7"/>
        <v>0</v>
      </c>
      <c r="BJ144" s="13" t="s">
        <v>84</v>
      </c>
      <c r="BK144" s="144">
        <f t="shared" si="8"/>
        <v>0</v>
      </c>
      <c r="BL144" s="13" t="s">
        <v>169</v>
      </c>
      <c r="BM144" s="143" t="s">
        <v>197</v>
      </c>
    </row>
    <row r="145" spans="2:65" s="1" customFormat="1" ht="24.2" customHeight="1">
      <c r="B145" s="131"/>
      <c r="C145" s="132" t="s">
        <v>163</v>
      </c>
      <c r="D145" s="132" t="s">
        <v>165</v>
      </c>
      <c r="E145" s="133" t="s">
        <v>198</v>
      </c>
      <c r="F145" s="134" t="s">
        <v>199</v>
      </c>
      <c r="G145" s="135" t="s">
        <v>168</v>
      </c>
      <c r="H145" s="136">
        <v>41.37</v>
      </c>
      <c r="I145" s="137"/>
      <c r="J145" s="137"/>
      <c r="K145" s="138"/>
      <c r="L145" s="25"/>
      <c r="M145" s="139" t="s">
        <v>1</v>
      </c>
      <c r="N145" s="140" t="s">
        <v>38</v>
      </c>
      <c r="O145" s="141">
        <v>1.6</v>
      </c>
      <c r="P145" s="141">
        <f t="shared" si="0"/>
        <v>66.191999999999993</v>
      </c>
      <c r="Q145" s="141">
        <v>0</v>
      </c>
      <c r="R145" s="141">
        <f t="shared" si="1"/>
        <v>0</v>
      </c>
      <c r="S145" s="141">
        <v>7.5999999999999998E-2</v>
      </c>
      <c r="T145" s="142">
        <f t="shared" si="2"/>
        <v>3.1441199999999996</v>
      </c>
      <c r="AR145" s="143" t="s">
        <v>169</v>
      </c>
      <c r="AT145" s="143" t="s">
        <v>165</v>
      </c>
      <c r="AU145" s="143" t="s">
        <v>84</v>
      </c>
      <c r="AY145" s="13" t="s">
        <v>162</v>
      </c>
      <c r="BE145" s="144">
        <f t="shared" si="3"/>
        <v>0</v>
      </c>
      <c r="BF145" s="144">
        <f t="shared" si="4"/>
        <v>0</v>
      </c>
      <c r="BG145" s="144">
        <f t="shared" si="5"/>
        <v>0</v>
      </c>
      <c r="BH145" s="144">
        <f t="shared" si="6"/>
        <v>0</v>
      </c>
      <c r="BI145" s="144">
        <f t="shared" si="7"/>
        <v>0</v>
      </c>
      <c r="BJ145" s="13" t="s">
        <v>84</v>
      </c>
      <c r="BK145" s="144">
        <f t="shared" si="8"/>
        <v>0</v>
      </c>
      <c r="BL145" s="13" t="s">
        <v>169</v>
      </c>
      <c r="BM145" s="143" t="s">
        <v>200</v>
      </c>
    </row>
    <row r="146" spans="2:65" s="1" customFormat="1" ht="24.2" customHeight="1">
      <c r="B146" s="131"/>
      <c r="C146" s="132" t="s">
        <v>201</v>
      </c>
      <c r="D146" s="132" t="s">
        <v>165</v>
      </c>
      <c r="E146" s="133" t="s">
        <v>202</v>
      </c>
      <c r="F146" s="134" t="s">
        <v>203</v>
      </c>
      <c r="G146" s="135" t="s">
        <v>168</v>
      </c>
      <c r="H146" s="136">
        <v>13.138</v>
      </c>
      <c r="I146" s="137"/>
      <c r="J146" s="137"/>
      <c r="K146" s="138"/>
      <c r="L146" s="25"/>
      <c r="M146" s="139" t="s">
        <v>1</v>
      </c>
      <c r="N146" s="140" t="s">
        <v>38</v>
      </c>
      <c r="O146" s="141">
        <v>0.35799999999999998</v>
      </c>
      <c r="P146" s="141">
        <f t="shared" si="0"/>
        <v>4.7034039999999999</v>
      </c>
      <c r="Q146" s="141">
        <v>0</v>
      </c>
      <c r="R146" s="141">
        <f t="shared" si="1"/>
        <v>0</v>
      </c>
      <c r="S146" s="141">
        <v>2.5000000000000001E-2</v>
      </c>
      <c r="T146" s="142">
        <f t="shared" si="2"/>
        <v>0.32845000000000002</v>
      </c>
      <c r="AR146" s="143" t="s">
        <v>169</v>
      </c>
      <c r="AT146" s="143" t="s">
        <v>165</v>
      </c>
      <c r="AU146" s="143" t="s">
        <v>84</v>
      </c>
      <c r="AY146" s="13" t="s">
        <v>162</v>
      </c>
      <c r="BE146" s="144">
        <f t="shared" si="3"/>
        <v>0</v>
      </c>
      <c r="BF146" s="144">
        <f t="shared" si="4"/>
        <v>0</v>
      </c>
      <c r="BG146" s="144">
        <f t="shared" si="5"/>
        <v>0</v>
      </c>
      <c r="BH146" s="144">
        <f t="shared" si="6"/>
        <v>0</v>
      </c>
      <c r="BI146" s="144">
        <f t="shared" si="7"/>
        <v>0</v>
      </c>
      <c r="BJ146" s="13" t="s">
        <v>84</v>
      </c>
      <c r="BK146" s="144">
        <f t="shared" si="8"/>
        <v>0</v>
      </c>
      <c r="BL146" s="13" t="s">
        <v>169</v>
      </c>
      <c r="BM146" s="143" t="s">
        <v>204</v>
      </c>
    </row>
    <row r="147" spans="2:65" s="1" customFormat="1" ht="16.5" customHeight="1">
      <c r="B147" s="131"/>
      <c r="C147" s="132" t="s">
        <v>205</v>
      </c>
      <c r="D147" s="132" t="s">
        <v>165</v>
      </c>
      <c r="E147" s="133" t="s">
        <v>206</v>
      </c>
      <c r="F147" s="134" t="s">
        <v>207</v>
      </c>
      <c r="G147" s="135" t="s">
        <v>168</v>
      </c>
      <c r="H147" s="136">
        <v>44.4</v>
      </c>
      <c r="I147" s="137"/>
      <c r="J147" s="137"/>
      <c r="K147" s="138"/>
      <c r="L147" s="25"/>
      <c r="M147" s="139" t="s">
        <v>1</v>
      </c>
      <c r="N147" s="140" t="s">
        <v>38</v>
      </c>
      <c r="O147" s="141">
        <v>0.36099999999999999</v>
      </c>
      <c r="P147" s="141">
        <f t="shared" si="0"/>
        <v>16.028399999999998</v>
      </c>
      <c r="Q147" s="141">
        <v>0</v>
      </c>
      <c r="R147" s="141">
        <f t="shared" si="1"/>
        <v>0</v>
      </c>
      <c r="S147" s="141">
        <v>6.0000000000000001E-3</v>
      </c>
      <c r="T147" s="142">
        <f t="shared" si="2"/>
        <v>0.26639999999999997</v>
      </c>
      <c r="AR147" s="143" t="s">
        <v>169</v>
      </c>
      <c r="AT147" s="143" t="s">
        <v>165</v>
      </c>
      <c r="AU147" s="143" t="s">
        <v>84</v>
      </c>
      <c r="AY147" s="13" t="s">
        <v>162</v>
      </c>
      <c r="BE147" s="144">
        <f t="shared" si="3"/>
        <v>0</v>
      </c>
      <c r="BF147" s="144">
        <f t="shared" si="4"/>
        <v>0</v>
      </c>
      <c r="BG147" s="144">
        <f t="shared" si="5"/>
        <v>0</v>
      </c>
      <c r="BH147" s="144">
        <f t="shared" si="6"/>
        <v>0</v>
      </c>
      <c r="BI147" s="144">
        <f t="shared" si="7"/>
        <v>0</v>
      </c>
      <c r="BJ147" s="13" t="s">
        <v>84</v>
      </c>
      <c r="BK147" s="144">
        <f t="shared" si="8"/>
        <v>0</v>
      </c>
      <c r="BL147" s="13" t="s">
        <v>169</v>
      </c>
      <c r="BM147" s="143" t="s">
        <v>208</v>
      </c>
    </row>
    <row r="148" spans="2:65" s="1" customFormat="1" ht="21.75" customHeight="1">
      <c r="B148" s="131"/>
      <c r="C148" s="132" t="s">
        <v>209</v>
      </c>
      <c r="D148" s="132" t="s">
        <v>165</v>
      </c>
      <c r="E148" s="133" t="s">
        <v>210</v>
      </c>
      <c r="F148" s="134" t="s">
        <v>211</v>
      </c>
      <c r="G148" s="135" t="s">
        <v>212</v>
      </c>
      <c r="H148" s="136">
        <v>13.4</v>
      </c>
      <c r="I148" s="137"/>
      <c r="J148" s="137"/>
      <c r="K148" s="138"/>
      <c r="L148" s="25"/>
      <c r="M148" s="139" t="s">
        <v>1</v>
      </c>
      <c r="N148" s="140" t="s">
        <v>38</v>
      </c>
      <c r="O148" s="141">
        <v>0.377</v>
      </c>
      <c r="P148" s="141">
        <f t="shared" si="0"/>
        <v>5.0518000000000001</v>
      </c>
      <c r="Q148" s="141">
        <v>0</v>
      </c>
      <c r="R148" s="141">
        <f t="shared" si="1"/>
        <v>0</v>
      </c>
      <c r="S148" s="141">
        <v>7.0000000000000001E-3</v>
      </c>
      <c r="T148" s="142">
        <f t="shared" si="2"/>
        <v>9.3800000000000008E-2</v>
      </c>
      <c r="AR148" s="143" t="s">
        <v>169</v>
      </c>
      <c r="AT148" s="143" t="s">
        <v>165</v>
      </c>
      <c r="AU148" s="143" t="s">
        <v>84</v>
      </c>
      <c r="AY148" s="13" t="s">
        <v>162</v>
      </c>
      <c r="BE148" s="144">
        <f t="shared" si="3"/>
        <v>0</v>
      </c>
      <c r="BF148" s="144">
        <f t="shared" si="4"/>
        <v>0</v>
      </c>
      <c r="BG148" s="144">
        <f t="shared" si="5"/>
        <v>0</v>
      </c>
      <c r="BH148" s="144">
        <f t="shared" si="6"/>
        <v>0</v>
      </c>
      <c r="BI148" s="144">
        <f t="shared" si="7"/>
        <v>0</v>
      </c>
      <c r="BJ148" s="13" t="s">
        <v>84</v>
      </c>
      <c r="BK148" s="144">
        <f t="shared" si="8"/>
        <v>0</v>
      </c>
      <c r="BL148" s="13" t="s">
        <v>169</v>
      </c>
      <c r="BM148" s="143" t="s">
        <v>213</v>
      </c>
    </row>
    <row r="149" spans="2:65" s="1" customFormat="1" ht="24.2" customHeight="1">
      <c r="B149" s="131"/>
      <c r="C149" s="132" t="s">
        <v>214</v>
      </c>
      <c r="D149" s="132" t="s">
        <v>165</v>
      </c>
      <c r="E149" s="133" t="s">
        <v>215</v>
      </c>
      <c r="F149" s="134" t="s">
        <v>216</v>
      </c>
      <c r="G149" s="135" t="s">
        <v>196</v>
      </c>
      <c r="H149" s="136">
        <v>4</v>
      </c>
      <c r="I149" s="137"/>
      <c r="J149" s="137"/>
      <c r="K149" s="138"/>
      <c r="L149" s="25"/>
      <c r="M149" s="139" t="s">
        <v>1</v>
      </c>
      <c r="N149" s="140" t="s">
        <v>38</v>
      </c>
      <c r="O149" s="141">
        <v>7.0000000000000007E-2</v>
      </c>
      <c r="P149" s="141">
        <f t="shared" si="0"/>
        <v>0.28000000000000003</v>
      </c>
      <c r="Q149" s="141">
        <v>0</v>
      </c>
      <c r="R149" s="141">
        <f t="shared" si="1"/>
        <v>0</v>
      </c>
      <c r="S149" s="141">
        <v>2.5999999999999999E-2</v>
      </c>
      <c r="T149" s="142">
        <f t="shared" si="2"/>
        <v>0.104</v>
      </c>
      <c r="AR149" s="143" t="s">
        <v>169</v>
      </c>
      <c r="AT149" s="143" t="s">
        <v>165</v>
      </c>
      <c r="AU149" s="143" t="s">
        <v>84</v>
      </c>
      <c r="AY149" s="13" t="s">
        <v>162</v>
      </c>
      <c r="BE149" s="144">
        <f t="shared" si="3"/>
        <v>0</v>
      </c>
      <c r="BF149" s="144">
        <f t="shared" si="4"/>
        <v>0</v>
      </c>
      <c r="BG149" s="144">
        <f t="shared" si="5"/>
        <v>0</v>
      </c>
      <c r="BH149" s="144">
        <f t="shared" si="6"/>
        <v>0</v>
      </c>
      <c r="BI149" s="144">
        <f t="shared" si="7"/>
        <v>0</v>
      </c>
      <c r="BJ149" s="13" t="s">
        <v>84</v>
      </c>
      <c r="BK149" s="144">
        <f t="shared" si="8"/>
        <v>0</v>
      </c>
      <c r="BL149" s="13" t="s">
        <v>169</v>
      </c>
      <c r="BM149" s="143" t="s">
        <v>217</v>
      </c>
    </row>
    <row r="150" spans="2:65" s="1" customFormat="1" ht="24.2" customHeight="1">
      <c r="B150" s="131"/>
      <c r="C150" s="132" t="s">
        <v>218</v>
      </c>
      <c r="D150" s="132" t="s">
        <v>165</v>
      </c>
      <c r="E150" s="133" t="s">
        <v>219</v>
      </c>
      <c r="F150" s="134" t="s">
        <v>220</v>
      </c>
      <c r="G150" s="135" t="s">
        <v>196</v>
      </c>
      <c r="H150" s="136">
        <v>7</v>
      </c>
      <c r="I150" s="137"/>
      <c r="J150" s="137"/>
      <c r="K150" s="138"/>
      <c r="L150" s="25"/>
      <c r="M150" s="139" t="s">
        <v>1</v>
      </c>
      <c r="N150" s="140" t="s">
        <v>38</v>
      </c>
      <c r="O150" s="141">
        <v>1.008</v>
      </c>
      <c r="P150" s="141">
        <f t="shared" si="0"/>
        <v>7.056</v>
      </c>
      <c r="Q150" s="141">
        <v>0</v>
      </c>
      <c r="R150" s="141">
        <f t="shared" si="1"/>
        <v>0</v>
      </c>
      <c r="S150" s="141">
        <v>1.6E-2</v>
      </c>
      <c r="T150" s="142">
        <f t="shared" si="2"/>
        <v>0.112</v>
      </c>
      <c r="AR150" s="143" t="s">
        <v>169</v>
      </c>
      <c r="AT150" s="143" t="s">
        <v>165</v>
      </c>
      <c r="AU150" s="143" t="s">
        <v>84</v>
      </c>
      <c r="AY150" s="13" t="s">
        <v>162</v>
      </c>
      <c r="BE150" s="144">
        <f t="shared" si="3"/>
        <v>0</v>
      </c>
      <c r="BF150" s="144">
        <f t="shared" si="4"/>
        <v>0</v>
      </c>
      <c r="BG150" s="144">
        <f t="shared" si="5"/>
        <v>0</v>
      </c>
      <c r="BH150" s="144">
        <f t="shared" si="6"/>
        <v>0</v>
      </c>
      <c r="BI150" s="144">
        <f t="shared" si="7"/>
        <v>0</v>
      </c>
      <c r="BJ150" s="13" t="s">
        <v>84</v>
      </c>
      <c r="BK150" s="144">
        <f t="shared" si="8"/>
        <v>0</v>
      </c>
      <c r="BL150" s="13" t="s">
        <v>169</v>
      </c>
      <c r="BM150" s="143" t="s">
        <v>221</v>
      </c>
    </row>
    <row r="151" spans="2:65" s="1" customFormat="1" ht="24.2" customHeight="1">
      <c r="B151" s="131"/>
      <c r="C151" s="132" t="s">
        <v>222</v>
      </c>
      <c r="D151" s="132" t="s">
        <v>165</v>
      </c>
      <c r="E151" s="133" t="s">
        <v>223</v>
      </c>
      <c r="F151" s="134" t="s">
        <v>224</v>
      </c>
      <c r="G151" s="135" t="s">
        <v>196</v>
      </c>
      <c r="H151" s="136">
        <v>2</v>
      </c>
      <c r="I151" s="137"/>
      <c r="J151" s="137"/>
      <c r="K151" s="138"/>
      <c r="L151" s="25"/>
      <c r="M151" s="139" t="s">
        <v>1</v>
      </c>
      <c r="N151" s="140" t="s">
        <v>38</v>
      </c>
      <c r="O151" s="141">
        <v>0.21099999999999999</v>
      </c>
      <c r="P151" s="141">
        <f t="shared" si="0"/>
        <v>0.42199999999999999</v>
      </c>
      <c r="Q151" s="141">
        <v>0</v>
      </c>
      <c r="R151" s="141">
        <f t="shared" si="1"/>
        <v>0</v>
      </c>
      <c r="S151" s="141">
        <v>2.5999999999999999E-2</v>
      </c>
      <c r="T151" s="142">
        <f t="shared" si="2"/>
        <v>5.1999999999999998E-2</v>
      </c>
      <c r="AR151" s="143" t="s">
        <v>169</v>
      </c>
      <c r="AT151" s="143" t="s">
        <v>165</v>
      </c>
      <c r="AU151" s="143" t="s">
        <v>84</v>
      </c>
      <c r="AY151" s="13" t="s">
        <v>162</v>
      </c>
      <c r="BE151" s="144">
        <f t="shared" si="3"/>
        <v>0</v>
      </c>
      <c r="BF151" s="144">
        <f t="shared" si="4"/>
        <v>0</v>
      </c>
      <c r="BG151" s="144">
        <f t="shared" si="5"/>
        <v>0</v>
      </c>
      <c r="BH151" s="144">
        <f t="shared" si="6"/>
        <v>0</v>
      </c>
      <c r="BI151" s="144">
        <f t="shared" si="7"/>
        <v>0</v>
      </c>
      <c r="BJ151" s="13" t="s">
        <v>84</v>
      </c>
      <c r="BK151" s="144">
        <f t="shared" si="8"/>
        <v>0</v>
      </c>
      <c r="BL151" s="13" t="s">
        <v>169</v>
      </c>
      <c r="BM151" s="143" t="s">
        <v>225</v>
      </c>
    </row>
    <row r="152" spans="2:65" s="1" customFormat="1" ht="24.2" customHeight="1">
      <c r="B152" s="131"/>
      <c r="C152" s="132" t="s">
        <v>226</v>
      </c>
      <c r="D152" s="132" t="s">
        <v>165</v>
      </c>
      <c r="E152" s="133" t="s">
        <v>227</v>
      </c>
      <c r="F152" s="134" t="s">
        <v>228</v>
      </c>
      <c r="G152" s="135" t="s">
        <v>196</v>
      </c>
      <c r="H152" s="136">
        <v>1</v>
      </c>
      <c r="I152" s="137"/>
      <c r="J152" s="137"/>
      <c r="K152" s="138"/>
      <c r="L152" s="25"/>
      <c r="M152" s="139" t="s">
        <v>1</v>
      </c>
      <c r="N152" s="140" t="s">
        <v>38</v>
      </c>
      <c r="O152" s="141">
        <v>1.3480000000000001</v>
      </c>
      <c r="P152" s="141">
        <f t="shared" si="0"/>
        <v>1.3480000000000001</v>
      </c>
      <c r="Q152" s="141">
        <v>0</v>
      </c>
      <c r="R152" s="141">
        <f t="shared" si="1"/>
        <v>0</v>
      </c>
      <c r="S152" s="141">
        <v>0.105</v>
      </c>
      <c r="T152" s="142">
        <f t="shared" si="2"/>
        <v>0.105</v>
      </c>
      <c r="AR152" s="143" t="s">
        <v>169</v>
      </c>
      <c r="AT152" s="143" t="s">
        <v>165</v>
      </c>
      <c r="AU152" s="143" t="s">
        <v>84</v>
      </c>
      <c r="AY152" s="13" t="s">
        <v>162</v>
      </c>
      <c r="BE152" s="144">
        <f t="shared" si="3"/>
        <v>0</v>
      </c>
      <c r="BF152" s="144">
        <f t="shared" si="4"/>
        <v>0</v>
      </c>
      <c r="BG152" s="144">
        <f t="shared" si="5"/>
        <v>0</v>
      </c>
      <c r="BH152" s="144">
        <f t="shared" si="6"/>
        <v>0</v>
      </c>
      <c r="BI152" s="144">
        <f t="shared" si="7"/>
        <v>0</v>
      </c>
      <c r="BJ152" s="13" t="s">
        <v>84</v>
      </c>
      <c r="BK152" s="144">
        <f t="shared" si="8"/>
        <v>0</v>
      </c>
      <c r="BL152" s="13" t="s">
        <v>169</v>
      </c>
      <c r="BM152" s="143" t="s">
        <v>229</v>
      </c>
    </row>
    <row r="153" spans="2:65" s="1" customFormat="1" ht="24.2" customHeight="1">
      <c r="B153" s="131"/>
      <c r="C153" s="132" t="s">
        <v>230</v>
      </c>
      <c r="D153" s="132" t="s">
        <v>165</v>
      </c>
      <c r="E153" s="133" t="s">
        <v>231</v>
      </c>
      <c r="F153" s="134" t="s">
        <v>232</v>
      </c>
      <c r="G153" s="135" t="s">
        <v>196</v>
      </c>
      <c r="H153" s="136">
        <v>2</v>
      </c>
      <c r="I153" s="137"/>
      <c r="J153" s="137"/>
      <c r="K153" s="138"/>
      <c r="L153" s="25"/>
      <c r="M153" s="139" t="s">
        <v>1</v>
      </c>
      <c r="N153" s="140" t="s">
        <v>38</v>
      </c>
      <c r="O153" s="141">
        <v>0.31900000000000001</v>
      </c>
      <c r="P153" s="141">
        <f t="shared" si="0"/>
        <v>0.63800000000000001</v>
      </c>
      <c r="Q153" s="141">
        <v>0</v>
      </c>
      <c r="R153" s="141">
        <f t="shared" si="1"/>
        <v>0</v>
      </c>
      <c r="S153" s="141">
        <v>7.2999999999999995E-2</v>
      </c>
      <c r="T153" s="142">
        <f t="shared" si="2"/>
        <v>0.14599999999999999</v>
      </c>
      <c r="AR153" s="143" t="s">
        <v>169</v>
      </c>
      <c r="AT153" s="143" t="s">
        <v>165</v>
      </c>
      <c r="AU153" s="143" t="s">
        <v>84</v>
      </c>
      <c r="AY153" s="13" t="s">
        <v>162</v>
      </c>
      <c r="BE153" s="144">
        <f t="shared" si="3"/>
        <v>0</v>
      </c>
      <c r="BF153" s="144">
        <f t="shared" si="4"/>
        <v>0</v>
      </c>
      <c r="BG153" s="144">
        <f t="shared" si="5"/>
        <v>0</v>
      </c>
      <c r="BH153" s="144">
        <f t="shared" si="6"/>
        <v>0</v>
      </c>
      <c r="BI153" s="144">
        <f t="shared" si="7"/>
        <v>0</v>
      </c>
      <c r="BJ153" s="13" t="s">
        <v>84</v>
      </c>
      <c r="BK153" s="144">
        <f t="shared" si="8"/>
        <v>0</v>
      </c>
      <c r="BL153" s="13" t="s">
        <v>169</v>
      </c>
      <c r="BM153" s="143" t="s">
        <v>233</v>
      </c>
    </row>
    <row r="154" spans="2:65" s="1" customFormat="1" ht="24.2" customHeight="1">
      <c r="B154" s="131"/>
      <c r="C154" s="132" t="s">
        <v>234</v>
      </c>
      <c r="D154" s="132" t="s">
        <v>165</v>
      </c>
      <c r="E154" s="133" t="s">
        <v>235</v>
      </c>
      <c r="F154" s="134" t="s">
        <v>236</v>
      </c>
      <c r="G154" s="135" t="s">
        <v>196</v>
      </c>
      <c r="H154" s="136">
        <v>2</v>
      </c>
      <c r="I154" s="137"/>
      <c r="J154" s="137"/>
      <c r="K154" s="138"/>
      <c r="L154" s="25"/>
      <c r="M154" s="139" t="s">
        <v>1</v>
      </c>
      <c r="N154" s="140" t="s">
        <v>38</v>
      </c>
      <c r="O154" s="141">
        <v>2.4239999999999999</v>
      </c>
      <c r="P154" s="141">
        <f t="shared" si="0"/>
        <v>4.8479999999999999</v>
      </c>
      <c r="Q154" s="141">
        <v>0</v>
      </c>
      <c r="R154" s="141">
        <f t="shared" si="1"/>
        <v>0</v>
      </c>
      <c r="S154" s="141">
        <v>0.29199999999999998</v>
      </c>
      <c r="T154" s="142">
        <f t="shared" si="2"/>
        <v>0.58399999999999996</v>
      </c>
      <c r="AR154" s="143" t="s">
        <v>169</v>
      </c>
      <c r="AT154" s="143" t="s">
        <v>165</v>
      </c>
      <c r="AU154" s="143" t="s">
        <v>84</v>
      </c>
      <c r="AY154" s="13" t="s">
        <v>162</v>
      </c>
      <c r="BE154" s="144">
        <f t="shared" si="3"/>
        <v>0</v>
      </c>
      <c r="BF154" s="144">
        <f t="shared" si="4"/>
        <v>0</v>
      </c>
      <c r="BG154" s="144">
        <f t="shared" si="5"/>
        <v>0</v>
      </c>
      <c r="BH154" s="144">
        <f t="shared" si="6"/>
        <v>0</v>
      </c>
      <c r="BI154" s="144">
        <f t="shared" si="7"/>
        <v>0</v>
      </c>
      <c r="BJ154" s="13" t="s">
        <v>84</v>
      </c>
      <c r="BK154" s="144">
        <f t="shared" si="8"/>
        <v>0</v>
      </c>
      <c r="BL154" s="13" t="s">
        <v>169</v>
      </c>
      <c r="BM154" s="143" t="s">
        <v>237</v>
      </c>
    </row>
    <row r="155" spans="2:65" s="1" customFormat="1" ht="24.2" customHeight="1">
      <c r="B155" s="131"/>
      <c r="C155" s="132" t="s">
        <v>238</v>
      </c>
      <c r="D155" s="132" t="s">
        <v>165</v>
      </c>
      <c r="E155" s="133" t="s">
        <v>239</v>
      </c>
      <c r="F155" s="134" t="s">
        <v>240</v>
      </c>
      <c r="G155" s="135" t="s">
        <v>173</v>
      </c>
      <c r="H155" s="136">
        <v>0.28299999999999997</v>
      </c>
      <c r="I155" s="137"/>
      <c r="J155" s="137"/>
      <c r="K155" s="138"/>
      <c r="L155" s="25"/>
      <c r="M155" s="139" t="s">
        <v>1</v>
      </c>
      <c r="N155" s="140" t="s">
        <v>38</v>
      </c>
      <c r="O155" s="141">
        <v>6.1760000000000002</v>
      </c>
      <c r="P155" s="141">
        <f t="shared" si="0"/>
        <v>1.7478079999999998</v>
      </c>
      <c r="Q155" s="141">
        <v>0</v>
      </c>
      <c r="R155" s="141">
        <f t="shared" si="1"/>
        <v>0</v>
      </c>
      <c r="S155" s="141">
        <v>1.875</v>
      </c>
      <c r="T155" s="142">
        <f t="shared" si="2"/>
        <v>0.5306249999999999</v>
      </c>
      <c r="AR155" s="143" t="s">
        <v>169</v>
      </c>
      <c r="AT155" s="143" t="s">
        <v>165</v>
      </c>
      <c r="AU155" s="143" t="s">
        <v>84</v>
      </c>
      <c r="AY155" s="13" t="s">
        <v>162</v>
      </c>
      <c r="BE155" s="144">
        <f t="shared" si="3"/>
        <v>0</v>
      </c>
      <c r="BF155" s="144">
        <f t="shared" si="4"/>
        <v>0</v>
      </c>
      <c r="BG155" s="144">
        <f t="shared" si="5"/>
        <v>0</v>
      </c>
      <c r="BH155" s="144">
        <f t="shared" si="6"/>
        <v>0</v>
      </c>
      <c r="BI155" s="144">
        <f t="shared" si="7"/>
        <v>0</v>
      </c>
      <c r="BJ155" s="13" t="s">
        <v>84</v>
      </c>
      <c r="BK155" s="144">
        <f t="shared" si="8"/>
        <v>0</v>
      </c>
      <c r="BL155" s="13" t="s">
        <v>169</v>
      </c>
      <c r="BM155" s="143" t="s">
        <v>241</v>
      </c>
    </row>
    <row r="156" spans="2:65" s="1" customFormat="1" ht="24.2" customHeight="1">
      <c r="B156" s="131"/>
      <c r="C156" s="132" t="s">
        <v>7</v>
      </c>
      <c r="D156" s="132" t="s">
        <v>165</v>
      </c>
      <c r="E156" s="133" t="s">
        <v>242</v>
      </c>
      <c r="F156" s="134" t="s">
        <v>243</v>
      </c>
      <c r="G156" s="135" t="s">
        <v>168</v>
      </c>
      <c r="H156" s="136">
        <v>2.1</v>
      </c>
      <c r="I156" s="137"/>
      <c r="J156" s="137"/>
      <c r="K156" s="138"/>
      <c r="L156" s="25"/>
      <c r="M156" s="139" t="s">
        <v>1</v>
      </c>
      <c r="N156" s="140" t="s">
        <v>38</v>
      </c>
      <c r="O156" s="141">
        <v>0.35899999999999999</v>
      </c>
      <c r="P156" s="141">
        <f t="shared" si="0"/>
        <v>0.75390000000000001</v>
      </c>
      <c r="Q156" s="141">
        <v>0</v>
      </c>
      <c r="R156" s="141">
        <f t="shared" si="1"/>
        <v>0</v>
      </c>
      <c r="S156" s="141">
        <v>0.27</v>
      </c>
      <c r="T156" s="142">
        <f t="shared" si="2"/>
        <v>0.56700000000000006</v>
      </c>
      <c r="AR156" s="143" t="s">
        <v>169</v>
      </c>
      <c r="AT156" s="143" t="s">
        <v>165</v>
      </c>
      <c r="AU156" s="143" t="s">
        <v>84</v>
      </c>
      <c r="AY156" s="13" t="s">
        <v>162</v>
      </c>
      <c r="BE156" s="144">
        <f t="shared" si="3"/>
        <v>0</v>
      </c>
      <c r="BF156" s="144">
        <f t="shared" si="4"/>
        <v>0</v>
      </c>
      <c r="BG156" s="144">
        <f t="shared" si="5"/>
        <v>0</v>
      </c>
      <c r="BH156" s="144">
        <f t="shared" si="6"/>
        <v>0</v>
      </c>
      <c r="BI156" s="144">
        <f t="shared" si="7"/>
        <v>0</v>
      </c>
      <c r="BJ156" s="13" t="s">
        <v>84</v>
      </c>
      <c r="BK156" s="144">
        <f t="shared" si="8"/>
        <v>0</v>
      </c>
      <c r="BL156" s="13" t="s">
        <v>169</v>
      </c>
      <c r="BM156" s="143" t="s">
        <v>244</v>
      </c>
    </row>
    <row r="157" spans="2:65" s="1" customFormat="1" ht="24.2" customHeight="1">
      <c r="B157" s="131"/>
      <c r="C157" s="132" t="s">
        <v>245</v>
      </c>
      <c r="D157" s="132" t="s">
        <v>165</v>
      </c>
      <c r="E157" s="133" t="s">
        <v>246</v>
      </c>
      <c r="F157" s="134" t="s">
        <v>247</v>
      </c>
      <c r="G157" s="135" t="s">
        <v>173</v>
      </c>
      <c r="H157" s="136">
        <v>2.0699999999999998</v>
      </c>
      <c r="I157" s="137"/>
      <c r="J157" s="137"/>
      <c r="K157" s="138"/>
      <c r="L157" s="25"/>
      <c r="M157" s="139" t="s">
        <v>1</v>
      </c>
      <c r="N157" s="140" t="s">
        <v>38</v>
      </c>
      <c r="O157" s="141">
        <v>3.6269999999999998</v>
      </c>
      <c r="P157" s="141">
        <f t="shared" si="0"/>
        <v>7.5078899999999988</v>
      </c>
      <c r="Q157" s="141">
        <v>0</v>
      </c>
      <c r="R157" s="141">
        <f t="shared" si="1"/>
        <v>0</v>
      </c>
      <c r="S157" s="141">
        <v>1.875</v>
      </c>
      <c r="T157" s="142">
        <f t="shared" si="2"/>
        <v>3.8812499999999996</v>
      </c>
      <c r="AR157" s="143" t="s">
        <v>169</v>
      </c>
      <c r="AT157" s="143" t="s">
        <v>165</v>
      </c>
      <c r="AU157" s="143" t="s">
        <v>84</v>
      </c>
      <c r="AY157" s="13" t="s">
        <v>162</v>
      </c>
      <c r="BE157" s="144">
        <f t="shared" si="3"/>
        <v>0</v>
      </c>
      <c r="BF157" s="144">
        <f t="shared" si="4"/>
        <v>0</v>
      </c>
      <c r="BG157" s="144">
        <f t="shared" si="5"/>
        <v>0</v>
      </c>
      <c r="BH157" s="144">
        <f t="shared" si="6"/>
        <v>0</v>
      </c>
      <c r="BI157" s="144">
        <f t="shared" si="7"/>
        <v>0</v>
      </c>
      <c r="BJ157" s="13" t="s">
        <v>84</v>
      </c>
      <c r="BK157" s="144">
        <f t="shared" si="8"/>
        <v>0</v>
      </c>
      <c r="BL157" s="13" t="s">
        <v>169</v>
      </c>
      <c r="BM157" s="143" t="s">
        <v>248</v>
      </c>
    </row>
    <row r="158" spans="2:65" s="1" customFormat="1" ht="37.9" customHeight="1">
      <c r="B158" s="131"/>
      <c r="C158" s="132" t="s">
        <v>249</v>
      </c>
      <c r="D158" s="132" t="s">
        <v>165</v>
      </c>
      <c r="E158" s="133" t="s">
        <v>250</v>
      </c>
      <c r="F158" s="134" t="s">
        <v>251</v>
      </c>
      <c r="G158" s="135" t="s">
        <v>212</v>
      </c>
      <c r="H158" s="136">
        <v>32</v>
      </c>
      <c r="I158" s="137"/>
      <c r="J158" s="137"/>
      <c r="K158" s="138"/>
      <c r="L158" s="25"/>
      <c r="M158" s="139" t="s">
        <v>1</v>
      </c>
      <c r="N158" s="140" t="s">
        <v>38</v>
      </c>
      <c r="O158" s="141">
        <v>0.12064</v>
      </c>
      <c r="P158" s="141">
        <f t="shared" si="0"/>
        <v>3.8604799999999999</v>
      </c>
      <c r="Q158" s="141">
        <v>0</v>
      </c>
      <c r="R158" s="141">
        <f t="shared" si="1"/>
        <v>0</v>
      </c>
      <c r="S158" s="141">
        <v>2E-3</v>
      </c>
      <c r="T158" s="142">
        <f t="shared" si="2"/>
        <v>6.4000000000000001E-2</v>
      </c>
      <c r="AR158" s="143" t="s">
        <v>169</v>
      </c>
      <c r="AT158" s="143" t="s">
        <v>165</v>
      </c>
      <c r="AU158" s="143" t="s">
        <v>84</v>
      </c>
      <c r="AY158" s="13" t="s">
        <v>162</v>
      </c>
      <c r="BE158" s="144">
        <f t="shared" si="3"/>
        <v>0</v>
      </c>
      <c r="BF158" s="144">
        <f t="shared" si="4"/>
        <v>0</v>
      </c>
      <c r="BG158" s="144">
        <f t="shared" si="5"/>
        <v>0</v>
      </c>
      <c r="BH158" s="144">
        <f t="shared" si="6"/>
        <v>0</v>
      </c>
      <c r="BI158" s="144">
        <f t="shared" si="7"/>
        <v>0</v>
      </c>
      <c r="BJ158" s="13" t="s">
        <v>84</v>
      </c>
      <c r="BK158" s="144">
        <f t="shared" si="8"/>
        <v>0</v>
      </c>
      <c r="BL158" s="13" t="s">
        <v>169</v>
      </c>
      <c r="BM158" s="143" t="s">
        <v>252</v>
      </c>
    </row>
    <row r="159" spans="2:65" s="1" customFormat="1" ht="37.9" customHeight="1">
      <c r="B159" s="131"/>
      <c r="C159" s="132" t="s">
        <v>253</v>
      </c>
      <c r="D159" s="132" t="s">
        <v>165</v>
      </c>
      <c r="E159" s="133" t="s">
        <v>254</v>
      </c>
      <c r="F159" s="134" t="s">
        <v>255</v>
      </c>
      <c r="G159" s="135" t="s">
        <v>212</v>
      </c>
      <c r="H159" s="136">
        <v>83</v>
      </c>
      <c r="I159" s="137"/>
      <c r="J159" s="137"/>
      <c r="K159" s="138"/>
      <c r="L159" s="25"/>
      <c r="M159" s="139" t="s">
        <v>1</v>
      </c>
      <c r="N159" s="140" t="s">
        <v>38</v>
      </c>
      <c r="O159" s="141">
        <v>0.216</v>
      </c>
      <c r="P159" s="141">
        <f t="shared" si="0"/>
        <v>17.928000000000001</v>
      </c>
      <c r="Q159" s="141">
        <v>0</v>
      </c>
      <c r="R159" s="141">
        <f t="shared" si="1"/>
        <v>0</v>
      </c>
      <c r="S159" s="141">
        <v>6.0000000000000001E-3</v>
      </c>
      <c r="T159" s="142">
        <f t="shared" si="2"/>
        <v>0.498</v>
      </c>
      <c r="AR159" s="143" t="s">
        <v>169</v>
      </c>
      <c r="AT159" s="143" t="s">
        <v>165</v>
      </c>
      <c r="AU159" s="143" t="s">
        <v>84</v>
      </c>
      <c r="AY159" s="13" t="s">
        <v>162</v>
      </c>
      <c r="BE159" s="144">
        <f t="shared" si="3"/>
        <v>0</v>
      </c>
      <c r="BF159" s="144">
        <f t="shared" si="4"/>
        <v>0</v>
      </c>
      <c r="BG159" s="144">
        <f t="shared" si="5"/>
        <v>0</v>
      </c>
      <c r="BH159" s="144">
        <f t="shared" si="6"/>
        <v>0</v>
      </c>
      <c r="BI159" s="144">
        <f t="shared" si="7"/>
        <v>0</v>
      </c>
      <c r="BJ159" s="13" t="s">
        <v>84</v>
      </c>
      <c r="BK159" s="144">
        <f t="shared" si="8"/>
        <v>0</v>
      </c>
      <c r="BL159" s="13" t="s">
        <v>169</v>
      </c>
      <c r="BM159" s="143" t="s">
        <v>256</v>
      </c>
    </row>
    <row r="160" spans="2:65" s="1" customFormat="1" ht="37.9" customHeight="1">
      <c r="B160" s="131"/>
      <c r="C160" s="132" t="s">
        <v>257</v>
      </c>
      <c r="D160" s="132" t="s">
        <v>165</v>
      </c>
      <c r="E160" s="133" t="s">
        <v>258</v>
      </c>
      <c r="F160" s="134" t="s">
        <v>259</v>
      </c>
      <c r="G160" s="135" t="s">
        <v>212</v>
      </c>
      <c r="H160" s="136">
        <v>33</v>
      </c>
      <c r="I160" s="137"/>
      <c r="J160" s="137"/>
      <c r="K160" s="138"/>
      <c r="L160" s="25"/>
      <c r="M160" s="139" t="s">
        <v>1</v>
      </c>
      <c r="N160" s="140" t="s">
        <v>38</v>
      </c>
      <c r="O160" s="141">
        <v>0.191</v>
      </c>
      <c r="P160" s="141">
        <f t="shared" si="0"/>
        <v>6.3029999999999999</v>
      </c>
      <c r="Q160" s="141">
        <v>0</v>
      </c>
      <c r="R160" s="141">
        <f t="shared" si="1"/>
        <v>0</v>
      </c>
      <c r="S160" s="141">
        <v>8.9999999999999993E-3</v>
      </c>
      <c r="T160" s="142">
        <f t="shared" si="2"/>
        <v>0.29699999999999999</v>
      </c>
      <c r="AR160" s="143" t="s">
        <v>169</v>
      </c>
      <c r="AT160" s="143" t="s">
        <v>165</v>
      </c>
      <c r="AU160" s="143" t="s">
        <v>84</v>
      </c>
      <c r="AY160" s="13" t="s">
        <v>162</v>
      </c>
      <c r="BE160" s="144">
        <f t="shared" si="3"/>
        <v>0</v>
      </c>
      <c r="BF160" s="144">
        <f t="shared" si="4"/>
        <v>0</v>
      </c>
      <c r="BG160" s="144">
        <f t="shared" si="5"/>
        <v>0</v>
      </c>
      <c r="BH160" s="144">
        <f t="shared" si="6"/>
        <v>0</v>
      </c>
      <c r="BI160" s="144">
        <f t="shared" si="7"/>
        <v>0</v>
      </c>
      <c r="BJ160" s="13" t="s">
        <v>84</v>
      </c>
      <c r="BK160" s="144">
        <f t="shared" si="8"/>
        <v>0</v>
      </c>
      <c r="BL160" s="13" t="s">
        <v>169</v>
      </c>
      <c r="BM160" s="143" t="s">
        <v>260</v>
      </c>
    </row>
    <row r="161" spans="2:65" s="1" customFormat="1" ht="37.9" customHeight="1">
      <c r="B161" s="131"/>
      <c r="C161" s="132" t="s">
        <v>261</v>
      </c>
      <c r="D161" s="132" t="s">
        <v>165</v>
      </c>
      <c r="E161" s="133" t="s">
        <v>262</v>
      </c>
      <c r="F161" s="134" t="s">
        <v>263</v>
      </c>
      <c r="G161" s="135" t="s">
        <v>212</v>
      </c>
      <c r="H161" s="136">
        <v>9</v>
      </c>
      <c r="I161" s="137"/>
      <c r="J161" s="137"/>
      <c r="K161" s="138"/>
      <c r="L161" s="25"/>
      <c r="M161" s="139" t="s">
        <v>1</v>
      </c>
      <c r="N161" s="140" t="s">
        <v>38</v>
      </c>
      <c r="O161" s="141">
        <v>0.28100000000000003</v>
      </c>
      <c r="P161" s="141">
        <f t="shared" si="0"/>
        <v>2.5290000000000004</v>
      </c>
      <c r="Q161" s="141">
        <v>0</v>
      </c>
      <c r="R161" s="141">
        <f t="shared" si="1"/>
        <v>0</v>
      </c>
      <c r="S161" s="141">
        <v>1.7999999999999999E-2</v>
      </c>
      <c r="T161" s="142">
        <f t="shared" si="2"/>
        <v>0.16199999999999998</v>
      </c>
      <c r="AR161" s="143" t="s">
        <v>169</v>
      </c>
      <c r="AT161" s="143" t="s">
        <v>165</v>
      </c>
      <c r="AU161" s="143" t="s">
        <v>84</v>
      </c>
      <c r="AY161" s="13" t="s">
        <v>162</v>
      </c>
      <c r="BE161" s="144">
        <f t="shared" si="3"/>
        <v>0</v>
      </c>
      <c r="BF161" s="144">
        <f t="shared" si="4"/>
        <v>0</v>
      </c>
      <c r="BG161" s="144">
        <f t="shared" si="5"/>
        <v>0</v>
      </c>
      <c r="BH161" s="144">
        <f t="shared" si="6"/>
        <v>0</v>
      </c>
      <c r="BI161" s="144">
        <f t="shared" si="7"/>
        <v>0</v>
      </c>
      <c r="BJ161" s="13" t="s">
        <v>84</v>
      </c>
      <c r="BK161" s="144">
        <f t="shared" si="8"/>
        <v>0</v>
      </c>
      <c r="BL161" s="13" t="s">
        <v>169</v>
      </c>
      <c r="BM161" s="143" t="s">
        <v>264</v>
      </c>
    </row>
    <row r="162" spans="2:65" s="1" customFormat="1" ht="37.9" customHeight="1">
      <c r="B162" s="131"/>
      <c r="C162" s="132" t="s">
        <v>265</v>
      </c>
      <c r="D162" s="132" t="s">
        <v>165</v>
      </c>
      <c r="E162" s="133" t="s">
        <v>266</v>
      </c>
      <c r="F162" s="134" t="s">
        <v>267</v>
      </c>
      <c r="G162" s="135" t="s">
        <v>212</v>
      </c>
      <c r="H162" s="136">
        <v>6</v>
      </c>
      <c r="I162" s="137"/>
      <c r="J162" s="137"/>
      <c r="K162" s="138"/>
      <c r="L162" s="25"/>
      <c r="M162" s="139" t="s">
        <v>1</v>
      </c>
      <c r="N162" s="140" t="s">
        <v>38</v>
      </c>
      <c r="O162" s="141">
        <v>0.58957999999999999</v>
      </c>
      <c r="P162" s="141">
        <f t="shared" si="0"/>
        <v>3.53748</v>
      </c>
      <c r="Q162" s="141">
        <v>0</v>
      </c>
      <c r="R162" s="141">
        <f t="shared" si="1"/>
        <v>0</v>
      </c>
      <c r="S162" s="141">
        <v>0.04</v>
      </c>
      <c r="T162" s="142">
        <f t="shared" si="2"/>
        <v>0.24</v>
      </c>
      <c r="AR162" s="143" t="s">
        <v>169</v>
      </c>
      <c r="AT162" s="143" t="s">
        <v>165</v>
      </c>
      <c r="AU162" s="143" t="s">
        <v>84</v>
      </c>
      <c r="AY162" s="13" t="s">
        <v>162</v>
      </c>
      <c r="BE162" s="144">
        <f t="shared" si="3"/>
        <v>0</v>
      </c>
      <c r="BF162" s="144">
        <f t="shared" si="4"/>
        <v>0</v>
      </c>
      <c r="BG162" s="144">
        <f t="shared" si="5"/>
        <v>0</v>
      </c>
      <c r="BH162" s="144">
        <f t="shared" si="6"/>
        <v>0</v>
      </c>
      <c r="BI162" s="144">
        <f t="shared" si="7"/>
        <v>0</v>
      </c>
      <c r="BJ162" s="13" t="s">
        <v>84</v>
      </c>
      <c r="BK162" s="144">
        <f t="shared" si="8"/>
        <v>0</v>
      </c>
      <c r="BL162" s="13" t="s">
        <v>169</v>
      </c>
      <c r="BM162" s="143" t="s">
        <v>268</v>
      </c>
    </row>
    <row r="163" spans="2:65" s="1" customFormat="1" ht="16.5" customHeight="1">
      <c r="B163" s="131"/>
      <c r="C163" s="132" t="s">
        <v>269</v>
      </c>
      <c r="D163" s="132" t="s">
        <v>165</v>
      </c>
      <c r="E163" s="133" t="s">
        <v>270</v>
      </c>
      <c r="F163" s="134" t="s">
        <v>271</v>
      </c>
      <c r="G163" s="135" t="s">
        <v>212</v>
      </c>
      <c r="H163" s="136">
        <v>2.9</v>
      </c>
      <c r="I163" s="137"/>
      <c r="J163" s="137"/>
      <c r="K163" s="138"/>
      <c r="L163" s="25"/>
      <c r="M163" s="139" t="s">
        <v>1</v>
      </c>
      <c r="N163" s="140" t="s">
        <v>38</v>
      </c>
      <c r="O163" s="141">
        <v>0.94599999999999995</v>
      </c>
      <c r="P163" s="141">
        <f t="shared" si="0"/>
        <v>2.7433999999999998</v>
      </c>
      <c r="Q163" s="141">
        <v>0</v>
      </c>
      <c r="R163" s="141">
        <f t="shared" si="1"/>
        <v>0</v>
      </c>
      <c r="S163" s="141">
        <v>0.34499999999999997</v>
      </c>
      <c r="T163" s="142">
        <f t="shared" si="2"/>
        <v>1.0004999999999999</v>
      </c>
      <c r="AR163" s="143" t="s">
        <v>169</v>
      </c>
      <c r="AT163" s="143" t="s">
        <v>165</v>
      </c>
      <c r="AU163" s="143" t="s">
        <v>84</v>
      </c>
      <c r="AY163" s="13" t="s">
        <v>162</v>
      </c>
      <c r="BE163" s="144">
        <f t="shared" si="3"/>
        <v>0</v>
      </c>
      <c r="BF163" s="144">
        <f t="shared" si="4"/>
        <v>0</v>
      </c>
      <c r="BG163" s="144">
        <f t="shared" si="5"/>
        <v>0</v>
      </c>
      <c r="BH163" s="144">
        <f t="shared" si="6"/>
        <v>0</v>
      </c>
      <c r="BI163" s="144">
        <f t="shared" si="7"/>
        <v>0</v>
      </c>
      <c r="BJ163" s="13" t="s">
        <v>84</v>
      </c>
      <c r="BK163" s="144">
        <f t="shared" si="8"/>
        <v>0</v>
      </c>
      <c r="BL163" s="13" t="s">
        <v>169</v>
      </c>
      <c r="BM163" s="143" t="s">
        <v>272</v>
      </c>
    </row>
    <row r="164" spans="2:65" s="1" customFormat="1" ht="33" customHeight="1">
      <c r="B164" s="131"/>
      <c r="C164" s="132" t="s">
        <v>273</v>
      </c>
      <c r="D164" s="132" t="s">
        <v>165</v>
      </c>
      <c r="E164" s="133" t="s">
        <v>274</v>
      </c>
      <c r="F164" s="134" t="s">
        <v>275</v>
      </c>
      <c r="G164" s="135" t="s">
        <v>168</v>
      </c>
      <c r="H164" s="136">
        <v>2.0299999999999998</v>
      </c>
      <c r="I164" s="137"/>
      <c r="J164" s="137"/>
      <c r="K164" s="138"/>
      <c r="L164" s="25"/>
      <c r="M164" s="139" t="s">
        <v>1</v>
      </c>
      <c r="N164" s="140" t="s">
        <v>38</v>
      </c>
      <c r="O164" s="141">
        <v>1.353</v>
      </c>
      <c r="P164" s="141">
        <f t="shared" si="0"/>
        <v>2.7465899999999999</v>
      </c>
      <c r="Q164" s="141">
        <v>0</v>
      </c>
      <c r="R164" s="141">
        <f t="shared" si="1"/>
        <v>0</v>
      </c>
      <c r="S164" s="141">
        <v>0.216</v>
      </c>
      <c r="T164" s="142">
        <f t="shared" si="2"/>
        <v>0.43847999999999993</v>
      </c>
      <c r="AR164" s="143" t="s">
        <v>169</v>
      </c>
      <c r="AT164" s="143" t="s">
        <v>165</v>
      </c>
      <c r="AU164" s="143" t="s">
        <v>84</v>
      </c>
      <c r="AY164" s="13" t="s">
        <v>162</v>
      </c>
      <c r="BE164" s="144">
        <f t="shared" si="3"/>
        <v>0</v>
      </c>
      <c r="BF164" s="144">
        <f t="shared" si="4"/>
        <v>0</v>
      </c>
      <c r="BG164" s="144">
        <f t="shared" si="5"/>
        <v>0</v>
      </c>
      <c r="BH164" s="144">
        <f t="shared" si="6"/>
        <v>0</v>
      </c>
      <c r="BI164" s="144">
        <f t="shared" si="7"/>
        <v>0</v>
      </c>
      <c r="BJ164" s="13" t="s">
        <v>84</v>
      </c>
      <c r="BK164" s="144">
        <f t="shared" si="8"/>
        <v>0</v>
      </c>
      <c r="BL164" s="13" t="s">
        <v>169</v>
      </c>
      <c r="BM164" s="143" t="s">
        <v>276</v>
      </c>
    </row>
    <row r="165" spans="2:65" s="1" customFormat="1" ht="33" customHeight="1">
      <c r="B165" s="131"/>
      <c r="C165" s="132" t="s">
        <v>277</v>
      </c>
      <c r="D165" s="132" t="s">
        <v>165</v>
      </c>
      <c r="E165" s="133" t="s">
        <v>278</v>
      </c>
      <c r="F165" s="134" t="s">
        <v>279</v>
      </c>
      <c r="G165" s="135" t="s">
        <v>168</v>
      </c>
      <c r="H165" s="136">
        <v>320.58</v>
      </c>
      <c r="I165" s="137"/>
      <c r="J165" s="137"/>
      <c r="K165" s="138"/>
      <c r="L165" s="25"/>
      <c r="M165" s="139" t="s">
        <v>1</v>
      </c>
      <c r="N165" s="140" t="s">
        <v>38</v>
      </c>
      <c r="O165" s="141">
        <v>0.32200000000000001</v>
      </c>
      <c r="P165" s="141">
        <f t="shared" si="0"/>
        <v>103.22676</v>
      </c>
      <c r="Q165" s="141">
        <v>0</v>
      </c>
      <c r="R165" s="141">
        <f t="shared" si="1"/>
        <v>0</v>
      </c>
      <c r="S165" s="141">
        <v>0.05</v>
      </c>
      <c r="T165" s="142">
        <f t="shared" si="2"/>
        <v>16.029</v>
      </c>
      <c r="AR165" s="143" t="s">
        <v>169</v>
      </c>
      <c r="AT165" s="143" t="s">
        <v>165</v>
      </c>
      <c r="AU165" s="143" t="s">
        <v>84</v>
      </c>
      <c r="AY165" s="13" t="s">
        <v>162</v>
      </c>
      <c r="BE165" s="144">
        <f t="shared" si="3"/>
        <v>0</v>
      </c>
      <c r="BF165" s="144">
        <f t="shared" si="4"/>
        <v>0</v>
      </c>
      <c r="BG165" s="144">
        <f t="shared" si="5"/>
        <v>0</v>
      </c>
      <c r="BH165" s="144">
        <f t="shared" si="6"/>
        <v>0</v>
      </c>
      <c r="BI165" s="144">
        <f t="shared" si="7"/>
        <v>0</v>
      </c>
      <c r="BJ165" s="13" t="s">
        <v>84</v>
      </c>
      <c r="BK165" s="144">
        <f t="shared" si="8"/>
        <v>0</v>
      </c>
      <c r="BL165" s="13" t="s">
        <v>169</v>
      </c>
      <c r="BM165" s="143" t="s">
        <v>280</v>
      </c>
    </row>
    <row r="166" spans="2:65" s="1" customFormat="1" ht="33" customHeight="1">
      <c r="B166" s="131"/>
      <c r="C166" s="132" t="s">
        <v>281</v>
      </c>
      <c r="D166" s="132" t="s">
        <v>165</v>
      </c>
      <c r="E166" s="133" t="s">
        <v>282</v>
      </c>
      <c r="F166" s="134" t="s">
        <v>283</v>
      </c>
      <c r="G166" s="135" t="s">
        <v>168</v>
      </c>
      <c r="H166" s="136">
        <v>1322.2909999999999</v>
      </c>
      <c r="I166" s="137"/>
      <c r="J166" s="137"/>
      <c r="K166" s="138"/>
      <c r="L166" s="25"/>
      <c r="M166" s="139" t="s">
        <v>1</v>
      </c>
      <c r="N166" s="140" t="s">
        <v>38</v>
      </c>
      <c r="O166" s="141">
        <v>0.254</v>
      </c>
      <c r="P166" s="141">
        <f t="shared" si="0"/>
        <v>335.86191400000001</v>
      </c>
      <c r="Q166" s="141">
        <v>0</v>
      </c>
      <c r="R166" s="141">
        <f t="shared" si="1"/>
        <v>0</v>
      </c>
      <c r="S166" s="141">
        <v>4.5999999999999999E-2</v>
      </c>
      <c r="T166" s="142">
        <f t="shared" si="2"/>
        <v>60.825385999999995</v>
      </c>
      <c r="AR166" s="143" t="s">
        <v>169</v>
      </c>
      <c r="AT166" s="143" t="s">
        <v>165</v>
      </c>
      <c r="AU166" s="143" t="s">
        <v>84</v>
      </c>
      <c r="AY166" s="13" t="s">
        <v>162</v>
      </c>
      <c r="BE166" s="144">
        <f t="shared" si="3"/>
        <v>0</v>
      </c>
      <c r="BF166" s="144">
        <f t="shared" si="4"/>
        <v>0</v>
      </c>
      <c r="BG166" s="144">
        <f t="shared" si="5"/>
        <v>0</v>
      </c>
      <c r="BH166" s="144">
        <f t="shared" si="6"/>
        <v>0</v>
      </c>
      <c r="BI166" s="144">
        <f t="shared" si="7"/>
        <v>0</v>
      </c>
      <c r="BJ166" s="13" t="s">
        <v>84</v>
      </c>
      <c r="BK166" s="144">
        <f t="shared" si="8"/>
        <v>0</v>
      </c>
      <c r="BL166" s="13" t="s">
        <v>169</v>
      </c>
      <c r="BM166" s="143" t="s">
        <v>284</v>
      </c>
    </row>
    <row r="167" spans="2:65" s="1" customFormat="1" ht="24.2" customHeight="1">
      <c r="B167" s="131"/>
      <c r="C167" s="132" t="s">
        <v>285</v>
      </c>
      <c r="D167" s="132" t="s">
        <v>165</v>
      </c>
      <c r="E167" s="133" t="s">
        <v>286</v>
      </c>
      <c r="F167" s="134" t="s">
        <v>287</v>
      </c>
      <c r="G167" s="135" t="s">
        <v>168</v>
      </c>
      <c r="H167" s="136">
        <v>8.3960000000000008</v>
      </c>
      <c r="I167" s="137"/>
      <c r="J167" s="137"/>
      <c r="K167" s="138"/>
      <c r="L167" s="25"/>
      <c r="M167" s="139" t="s">
        <v>1</v>
      </c>
      <c r="N167" s="140" t="s">
        <v>38</v>
      </c>
      <c r="O167" s="141">
        <v>0.17571999999999999</v>
      </c>
      <c r="P167" s="141">
        <f t="shared" si="0"/>
        <v>1.4753451200000001</v>
      </c>
      <c r="Q167" s="141">
        <v>0</v>
      </c>
      <c r="R167" s="141">
        <f t="shared" si="1"/>
        <v>0</v>
      </c>
      <c r="S167" s="141">
        <v>4.5999999999999999E-2</v>
      </c>
      <c r="T167" s="142">
        <f t="shared" si="2"/>
        <v>0.386216</v>
      </c>
      <c r="AR167" s="143" t="s">
        <v>169</v>
      </c>
      <c r="AT167" s="143" t="s">
        <v>165</v>
      </c>
      <c r="AU167" s="143" t="s">
        <v>84</v>
      </c>
      <c r="AY167" s="13" t="s">
        <v>162</v>
      </c>
      <c r="BE167" s="144">
        <f t="shared" si="3"/>
        <v>0</v>
      </c>
      <c r="BF167" s="144">
        <f t="shared" si="4"/>
        <v>0</v>
      </c>
      <c r="BG167" s="144">
        <f t="shared" si="5"/>
        <v>0</v>
      </c>
      <c r="BH167" s="144">
        <f t="shared" si="6"/>
        <v>0</v>
      </c>
      <c r="BI167" s="144">
        <f t="shared" si="7"/>
        <v>0</v>
      </c>
      <c r="BJ167" s="13" t="s">
        <v>84</v>
      </c>
      <c r="BK167" s="144">
        <f t="shared" si="8"/>
        <v>0</v>
      </c>
      <c r="BL167" s="13" t="s">
        <v>169</v>
      </c>
      <c r="BM167" s="143" t="s">
        <v>288</v>
      </c>
    </row>
    <row r="168" spans="2:65" s="1" customFormat="1" ht="37.9" customHeight="1">
      <c r="B168" s="131"/>
      <c r="C168" s="132" t="s">
        <v>289</v>
      </c>
      <c r="D168" s="132" t="s">
        <v>165</v>
      </c>
      <c r="E168" s="133" t="s">
        <v>290</v>
      </c>
      <c r="F168" s="134" t="s">
        <v>291</v>
      </c>
      <c r="G168" s="135" t="s">
        <v>168</v>
      </c>
      <c r="H168" s="136">
        <v>161.55000000000001</v>
      </c>
      <c r="I168" s="137"/>
      <c r="J168" s="137"/>
      <c r="K168" s="138"/>
      <c r="L168" s="25"/>
      <c r="M168" s="139" t="s">
        <v>1</v>
      </c>
      <c r="N168" s="140" t="s">
        <v>38</v>
      </c>
      <c r="O168" s="141">
        <v>0.28399999999999997</v>
      </c>
      <c r="P168" s="141">
        <f t="shared" si="0"/>
        <v>45.880200000000002</v>
      </c>
      <c r="Q168" s="141">
        <v>0</v>
      </c>
      <c r="R168" s="141">
        <f t="shared" si="1"/>
        <v>0</v>
      </c>
      <c r="S168" s="141">
        <v>6.8000000000000005E-2</v>
      </c>
      <c r="T168" s="142">
        <f t="shared" si="2"/>
        <v>10.985400000000002</v>
      </c>
      <c r="AR168" s="143" t="s">
        <v>169</v>
      </c>
      <c r="AT168" s="143" t="s">
        <v>165</v>
      </c>
      <c r="AU168" s="143" t="s">
        <v>84</v>
      </c>
      <c r="AY168" s="13" t="s">
        <v>162</v>
      </c>
      <c r="BE168" s="144">
        <f t="shared" si="3"/>
        <v>0</v>
      </c>
      <c r="BF168" s="144">
        <f t="shared" si="4"/>
        <v>0</v>
      </c>
      <c r="BG168" s="144">
        <f t="shared" si="5"/>
        <v>0</v>
      </c>
      <c r="BH168" s="144">
        <f t="shared" si="6"/>
        <v>0</v>
      </c>
      <c r="BI168" s="144">
        <f t="shared" si="7"/>
        <v>0</v>
      </c>
      <c r="BJ168" s="13" t="s">
        <v>84</v>
      </c>
      <c r="BK168" s="144">
        <f t="shared" si="8"/>
        <v>0</v>
      </c>
      <c r="BL168" s="13" t="s">
        <v>169</v>
      </c>
      <c r="BM168" s="143" t="s">
        <v>292</v>
      </c>
    </row>
    <row r="169" spans="2:65" s="1" customFormat="1" ht="37.9" customHeight="1">
      <c r="B169" s="131"/>
      <c r="C169" s="132" t="s">
        <v>293</v>
      </c>
      <c r="D169" s="132" t="s">
        <v>165</v>
      </c>
      <c r="E169" s="133" t="s">
        <v>294</v>
      </c>
      <c r="F169" s="134" t="s">
        <v>295</v>
      </c>
      <c r="G169" s="135" t="s">
        <v>168</v>
      </c>
      <c r="H169" s="136">
        <v>20.901</v>
      </c>
      <c r="I169" s="137"/>
      <c r="J169" s="137"/>
      <c r="K169" s="138"/>
      <c r="L169" s="25"/>
      <c r="M169" s="139" t="s">
        <v>1</v>
      </c>
      <c r="N169" s="140" t="s">
        <v>38</v>
      </c>
      <c r="O169" s="141">
        <v>0.36899999999999999</v>
      </c>
      <c r="P169" s="141">
        <f t="shared" si="0"/>
        <v>7.7124689999999996</v>
      </c>
      <c r="Q169" s="141">
        <v>0</v>
      </c>
      <c r="R169" s="141">
        <f t="shared" si="1"/>
        <v>0</v>
      </c>
      <c r="S169" s="141">
        <v>8.8999999999999996E-2</v>
      </c>
      <c r="T169" s="142">
        <f t="shared" si="2"/>
        <v>1.8601889999999999</v>
      </c>
      <c r="AR169" s="143" t="s">
        <v>169</v>
      </c>
      <c r="AT169" s="143" t="s">
        <v>165</v>
      </c>
      <c r="AU169" s="143" t="s">
        <v>84</v>
      </c>
      <c r="AY169" s="13" t="s">
        <v>162</v>
      </c>
      <c r="BE169" s="144">
        <f t="shared" si="3"/>
        <v>0</v>
      </c>
      <c r="BF169" s="144">
        <f t="shared" si="4"/>
        <v>0</v>
      </c>
      <c r="BG169" s="144">
        <f t="shared" si="5"/>
        <v>0</v>
      </c>
      <c r="BH169" s="144">
        <f t="shared" si="6"/>
        <v>0</v>
      </c>
      <c r="BI169" s="144">
        <f t="shared" si="7"/>
        <v>0</v>
      </c>
      <c r="BJ169" s="13" t="s">
        <v>84</v>
      </c>
      <c r="BK169" s="144">
        <f t="shared" si="8"/>
        <v>0</v>
      </c>
      <c r="BL169" s="13" t="s">
        <v>169</v>
      </c>
      <c r="BM169" s="143" t="s">
        <v>296</v>
      </c>
    </row>
    <row r="170" spans="2:65" s="1" customFormat="1" ht="21.75" customHeight="1">
      <c r="B170" s="131"/>
      <c r="C170" s="132" t="s">
        <v>297</v>
      </c>
      <c r="D170" s="132" t="s">
        <v>165</v>
      </c>
      <c r="E170" s="133" t="s">
        <v>298</v>
      </c>
      <c r="F170" s="134" t="s">
        <v>299</v>
      </c>
      <c r="G170" s="135" t="s">
        <v>300</v>
      </c>
      <c r="H170" s="175">
        <v>188.88499999999999</v>
      </c>
      <c r="I170" s="137"/>
      <c r="J170" s="137"/>
      <c r="K170" s="138"/>
      <c r="L170" s="25"/>
      <c r="M170" s="139" t="s">
        <v>1</v>
      </c>
      <c r="N170" s="140" t="s">
        <v>38</v>
      </c>
      <c r="O170" s="141">
        <v>0.59799999999999998</v>
      </c>
      <c r="P170" s="141">
        <f t="shared" si="0"/>
        <v>112.95322999999999</v>
      </c>
      <c r="Q170" s="141">
        <v>0</v>
      </c>
      <c r="R170" s="141">
        <f t="shared" si="1"/>
        <v>0</v>
      </c>
      <c r="S170" s="141">
        <v>0</v>
      </c>
      <c r="T170" s="142">
        <f t="shared" si="2"/>
        <v>0</v>
      </c>
      <c r="AR170" s="143" t="s">
        <v>169</v>
      </c>
      <c r="AT170" s="143" t="s">
        <v>165</v>
      </c>
      <c r="AU170" s="143" t="s">
        <v>84</v>
      </c>
      <c r="AY170" s="13" t="s">
        <v>162</v>
      </c>
      <c r="BE170" s="144">
        <f t="shared" si="3"/>
        <v>0</v>
      </c>
      <c r="BF170" s="144">
        <f t="shared" si="4"/>
        <v>0</v>
      </c>
      <c r="BG170" s="144">
        <f t="shared" si="5"/>
        <v>0</v>
      </c>
      <c r="BH170" s="144">
        <f t="shared" si="6"/>
        <v>0</v>
      </c>
      <c r="BI170" s="144">
        <f t="shared" si="7"/>
        <v>0</v>
      </c>
      <c r="BJ170" s="13" t="s">
        <v>84</v>
      </c>
      <c r="BK170" s="144">
        <f t="shared" si="8"/>
        <v>0</v>
      </c>
      <c r="BL170" s="13" t="s">
        <v>169</v>
      </c>
      <c r="BM170" s="143" t="s">
        <v>301</v>
      </c>
    </row>
    <row r="171" spans="2:65" s="1" customFormat="1" ht="24.2" customHeight="1">
      <c r="B171" s="131"/>
      <c r="C171" s="132" t="s">
        <v>302</v>
      </c>
      <c r="D171" s="132" t="s">
        <v>165</v>
      </c>
      <c r="E171" s="133" t="s">
        <v>303</v>
      </c>
      <c r="F171" s="134" t="s">
        <v>304</v>
      </c>
      <c r="G171" s="135" t="s">
        <v>300</v>
      </c>
      <c r="H171" s="175">
        <v>3588.8150000000001</v>
      </c>
      <c r="I171" s="137"/>
      <c r="J171" s="137"/>
      <c r="K171" s="138"/>
      <c r="L171" s="25"/>
      <c r="M171" s="139" t="s">
        <v>1</v>
      </c>
      <c r="N171" s="140" t="s">
        <v>38</v>
      </c>
      <c r="O171" s="141">
        <v>7.0000000000000001E-3</v>
      </c>
      <c r="P171" s="141">
        <f t="shared" si="0"/>
        <v>25.121705000000002</v>
      </c>
      <c r="Q171" s="141">
        <v>0</v>
      </c>
      <c r="R171" s="141">
        <f t="shared" si="1"/>
        <v>0</v>
      </c>
      <c r="S171" s="141">
        <v>0</v>
      </c>
      <c r="T171" s="142">
        <f t="shared" si="2"/>
        <v>0</v>
      </c>
      <c r="AR171" s="143" t="s">
        <v>169</v>
      </c>
      <c r="AT171" s="143" t="s">
        <v>165</v>
      </c>
      <c r="AU171" s="143" t="s">
        <v>84</v>
      </c>
      <c r="AY171" s="13" t="s">
        <v>162</v>
      </c>
      <c r="BE171" s="144">
        <f t="shared" si="3"/>
        <v>0</v>
      </c>
      <c r="BF171" s="144">
        <f t="shared" si="4"/>
        <v>0</v>
      </c>
      <c r="BG171" s="144">
        <f t="shared" si="5"/>
        <v>0</v>
      </c>
      <c r="BH171" s="144">
        <f t="shared" si="6"/>
        <v>0</v>
      </c>
      <c r="BI171" s="144">
        <f t="shared" si="7"/>
        <v>0</v>
      </c>
      <c r="BJ171" s="13" t="s">
        <v>84</v>
      </c>
      <c r="BK171" s="144">
        <f t="shared" si="8"/>
        <v>0</v>
      </c>
      <c r="BL171" s="13" t="s">
        <v>169</v>
      </c>
      <c r="BM171" s="143" t="s">
        <v>305</v>
      </c>
    </row>
    <row r="172" spans="2:65" s="1" customFormat="1" ht="24.2" customHeight="1">
      <c r="B172" s="131"/>
      <c r="C172" s="132" t="s">
        <v>306</v>
      </c>
      <c r="D172" s="132" t="s">
        <v>165</v>
      </c>
      <c r="E172" s="133" t="s">
        <v>307</v>
      </c>
      <c r="F172" s="134" t="s">
        <v>308</v>
      </c>
      <c r="G172" s="135" t="s">
        <v>300</v>
      </c>
      <c r="H172" s="175">
        <v>188.88499999999999</v>
      </c>
      <c r="I172" s="137"/>
      <c r="J172" s="137"/>
      <c r="K172" s="138"/>
      <c r="L172" s="25"/>
      <c r="M172" s="139" t="s">
        <v>1</v>
      </c>
      <c r="N172" s="140" t="s">
        <v>38</v>
      </c>
      <c r="O172" s="141">
        <v>0.89</v>
      </c>
      <c r="P172" s="141">
        <f t="shared" si="0"/>
        <v>168.10765000000001</v>
      </c>
      <c r="Q172" s="141">
        <v>0</v>
      </c>
      <c r="R172" s="141">
        <f t="shared" si="1"/>
        <v>0</v>
      </c>
      <c r="S172" s="141">
        <v>0</v>
      </c>
      <c r="T172" s="142">
        <f t="shared" si="2"/>
        <v>0</v>
      </c>
      <c r="AR172" s="143" t="s">
        <v>169</v>
      </c>
      <c r="AT172" s="143" t="s">
        <v>165</v>
      </c>
      <c r="AU172" s="143" t="s">
        <v>84</v>
      </c>
      <c r="AY172" s="13" t="s">
        <v>162</v>
      </c>
      <c r="BE172" s="144">
        <f t="shared" si="3"/>
        <v>0</v>
      </c>
      <c r="BF172" s="144">
        <f t="shared" si="4"/>
        <v>0</v>
      </c>
      <c r="BG172" s="144">
        <f t="shared" si="5"/>
        <v>0</v>
      </c>
      <c r="BH172" s="144">
        <f t="shared" si="6"/>
        <v>0</v>
      </c>
      <c r="BI172" s="144">
        <f t="shared" si="7"/>
        <v>0</v>
      </c>
      <c r="BJ172" s="13" t="s">
        <v>84</v>
      </c>
      <c r="BK172" s="144">
        <f t="shared" si="8"/>
        <v>0</v>
      </c>
      <c r="BL172" s="13" t="s">
        <v>169</v>
      </c>
      <c r="BM172" s="143" t="s">
        <v>309</v>
      </c>
    </row>
    <row r="173" spans="2:65" s="1" customFormat="1" ht="24.2" customHeight="1">
      <c r="B173" s="131"/>
      <c r="C173" s="132" t="s">
        <v>310</v>
      </c>
      <c r="D173" s="132" t="s">
        <v>165</v>
      </c>
      <c r="E173" s="133" t="s">
        <v>311</v>
      </c>
      <c r="F173" s="134" t="s">
        <v>312</v>
      </c>
      <c r="G173" s="135" t="s">
        <v>300</v>
      </c>
      <c r="H173" s="175">
        <v>188.88499999999999</v>
      </c>
      <c r="I173" s="137"/>
      <c r="J173" s="137"/>
      <c r="K173" s="138"/>
      <c r="L173" s="25"/>
      <c r="M173" s="139" t="s">
        <v>1</v>
      </c>
      <c r="N173" s="140" t="s">
        <v>38</v>
      </c>
      <c r="O173" s="141">
        <v>0.1</v>
      </c>
      <c r="P173" s="141">
        <f t="shared" si="0"/>
        <v>18.888500000000001</v>
      </c>
      <c r="Q173" s="141">
        <v>0</v>
      </c>
      <c r="R173" s="141">
        <f t="shared" si="1"/>
        <v>0</v>
      </c>
      <c r="S173" s="141">
        <v>0</v>
      </c>
      <c r="T173" s="142">
        <f t="shared" si="2"/>
        <v>0</v>
      </c>
      <c r="AR173" s="143" t="s">
        <v>169</v>
      </c>
      <c r="AT173" s="143" t="s">
        <v>165</v>
      </c>
      <c r="AU173" s="143" t="s">
        <v>84</v>
      </c>
      <c r="AY173" s="13" t="s">
        <v>162</v>
      </c>
      <c r="BE173" s="144">
        <f t="shared" si="3"/>
        <v>0</v>
      </c>
      <c r="BF173" s="144">
        <f t="shared" si="4"/>
        <v>0</v>
      </c>
      <c r="BG173" s="144">
        <f t="shared" si="5"/>
        <v>0</v>
      </c>
      <c r="BH173" s="144">
        <f t="shared" si="6"/>
        <v>0</v>
      </c>
      <c r="BI173" s="144">
        <f t="shared" si="7"/>
        <v>0</v>
      </c>
      <c r="BJ173" s="13" t="s">
        <v>84</v>
      </c>
      <c r="BK173" s="144">
        <f t="shared" si="8"/>
        <v>0</v>
      </c>
      <c r="BL173" s="13" t="s">
        <v>169</v>
      </c>
      <c r="BM173" s="143" t="s">
        <v>313</v>
      </c>
    </row>
    <row r="174" spans="2:65" s="1" customFormat="1" ht="33" customHeight="1">
      <c r="B174" s="131"/>
      <c r="C174" s="132" t="s">
        <v>314</v>
      </c>
      <c r="D174" s="132" t="s">
        <v>165</v>
      </c>
      <c r="E174" s="133" t="s">
        <v>315</v>
      </c>
      <c r="F174" s="134" t="s">
        <v>316</v>
      </c>
      <c r="G174" s="135" t="s">
        <v>300</v>
      </c>
      <c r="H174" s="175">
        <v>188.88499999999999</v>
      </c>
      <c r="I174" s="137"/>
      <c r="J174" s="137"/>
      <c r="K174" s="138"/>
      <c r="L174" s="25"/>
      <c r="M174" s="139" t="s">
        <v>1</v>
      </c>
      <c r="N174" s="140" t="s">
        <v>38</v>
      </c>
      <c r="O174" s="141">
        <v>0.26300000000000001</v>
      </c>
      <c r="P174" s="141">
        <f t="shared" si="0"/>
        <v>49.676755</v>
      </c>
      <c r="Q174" s="141">
        <v>0</v>
      </c>
      <c r="R174" s="141">
        <f t="shared" si="1"/>
        <v>0</v>
      </c>
      <c r="S174" s="141">
        <v>0</v>
      </c>
      <c r="T174" s="142">
        <f t="shared" si="2"/>
        <v>0</v>
      </c>
      <c r="AR174" s="143" t="s">
        <v>169</v>
      </c>
      <c r="AT174" s="143" t="s">
        <v>165</v>
      </c>
      <c r="AU174" s="143" t="s">
        <v>84</v>
      </c>
      <c r="AY174" s="13" t="s">
        <v>162</v>
      </c>
      <c r="BE174" s="144">
        <f t="shared" si="3"/>
        <v>0</v>
      </c>
      <c r="BF174" s="144">
        <f t="shared" si="4"/>
        <v>0</v>
      </c>
      <c r="BG174" s="144">
        <f t="shared" si="5"/>
        <v>0</v>
      </c>
      <c r="BH174" s="144">
        <f t="shared" si="6"/>
        <v>0</v>
      </c>
      <c r="BI174" s="144">
        <f t="shared" si="7"/>
        <v>0</v>
      </c>
      <c r="BJ174" s="13" t="s">
        <v>84</v>
      </c>
      <c r="BK174" s="144">
        <f t="shared" si="8"/>
        <v>0</v>
      </c>
      <c r="BL174" s="13" t="s">
        <v>169</v>
      </c>
      <c r="BM174" s="143" t="s">
        <v>317</v>
      </c>
    </row>
    <row r="175" spans="2:65" s="1" customFormat="1" ht="16.5" customHeight="1">
      <c r="B175" s="131"/>
      <c r="C175" s="132" t="s">
        <v>318</v>
      </c>
      <c r="D175" s="132" t="s">
        <v>165</v>
      </c>
      <c r="E175" s="133" t="s">
        <v>319</v>
      </c>
      <c r="F175" s="134" t="s">
        <v>320</v>
      </c>
      <c r="G175" s="135" t="s">
        <v>300</v>
      </c>
      <c r="H175" s="175">
        <v>188.88499999999999</v>
      </c>
      <c r="I175" s="137"/>
      <c r="J175" s="137"/>
      <c r="K175" s="138"/>
      <c r="L175" s="25"/>
      <c r="M175" s="139" t="s">
        <v>1</v>
      </c>
      <c r="N175" s="140" t="s">
        <v>38</v>
      </c>
      <c r="O175" s="141">
        <v>0</v>
      </c>
      <c r="P175" s="141">
        <f t="shared" si="0"/>
        <v>0</v>
      </c>
      <c r="Q175" s="141">
        <v>0</v>
      </c>
      <c r="R175" s="141">
        <f t="shared" si="1"/>
        <v>0</v>
      </c>
      <c r="S175" s="141">
        <v>0</v>
      </c>
      <c r="T175" s="142">
        <f t="shared" si="2"/>
        <v>0</v>
      </c>
      <c r="AR175" s="143" t="s">
        <v>169</v>
      </c>
      <c r="AT175" s="143" t="s">
        <v>165</v>
      </c>
      <c r="AU175" s="143" t="s">
        <v>84</v>
      </c>
      <c r="AY175" s="13" t="s">
        <v>162</v>
      </c>
      <c r="BE175" s="144">
        <f t="shared" si="3"/>
        <v>0</v>
      </c>
      <c r="BF175" s="144">
        <f t="shared" si="4"/>
        <v>0</v>
      </c>
      <c r="BG175" s="144">
        <f t="shared" si="5"/>
        <v>0</v>
      </c>
      <c r="BH175" s="144">
        <f t="shared" si="6"/>
        <v>0</v>
      </c>
      <c r="BI175" s="144">
        <f t="shared" si="7"/>
        <v>0</v>
      </c>
      <c r="BJ175" s="13" t="s">
        <v>84</v>
      </c>
      <c r="BK175" s="144">
        <f t="shared" si="8"/>
        <v>0</v>
      </c>
      <c r="BL175" s="13" t="s">
        <v>169</v>
      </c>
      <c r="BM175" s="143" t="s">
        <v>321</v>
      </c>
    </row>
    <row r="176" spans="2:65" s="11" customFormat="1" ht="25.9" customHeight="1">
      <c r="B176" s="120"/>
      <c r="D176" s="121" t="s">
        <v>71</v>
      </c>
      <c r="E176" s="122" t="s">
        <v>322</v>
      </c>
      <c r="F176" s="122" t="s">
        <v>323</v>
      </c>
      <c r="J176" s="123"/>
      <c r="L176" s="120"/>
      <c r="M176" s="124"/>
      <c r="P176" s="125">
        <f>P177+P182+P184+P188+P191</f>
        <v>174.38856570000002</v>
      </c>
      <c r="R176" s="125">
        <f>R177+R182+R184+R188+R191</f>
        <v>0</v>
      </c>
      <c r="T176" s="126">
        <f>T177+T182+T184+T188+T191</f>
        <v>1.2634003200000001</v>
      </c>
      <c r="AR176" s="121" t="s">
        <v>84</v>
      </c>
      <c r="AT176" s="127" t="s">
        <v>71</v>
      </c>
      <c r="AU176" s="127" t="s">
        <v>72</v>
      </c>
      <c r="AY176" s="121" t="s">
        <v>162</v>
      </c>
      <c r="BK176" s="128">
        <f>BK177+BK182+BK184+BK188+BK191</f>
        <v>0</v>
      </c>
    </row>
    <row r="177" spans="2:65" s="11" customFormat="1" ht="22.9" customHeight="1">
      <c r="B177" s="120"/>
      <c r="D177" s="121" t="s">
        <v>71</v>
      </c>
      <c r="E177" s="129" t="s">
        <v>324</v>
      </c>
      <c r="F177" s="129" t="s">
        <v>325</v>
      </c>
      <c r="J177" s="130"/>
      <c r="L177" s="120"/>
      <c r="M177" s="124"/>
      <c r="P177" s="125">
        <f>P178+P179</f>
        <v>4.0405277000000002</v>
      </c>
      <c r="R177" s="125">
        <f>R178+R179</f>
        <v>0</v>
      </c>
      <c r="T177" s="126">
        <f>T178+T179</f>
        <v>0.15364332000000003</v>
      </c>
      <c r="AR177" s="121" t="s">
        <v>84</v>
      </c>
      <c r="AT177" s="127" t="s">
        <v>71</v>
      </c>
      <c r="AU177" s="127" t="s">
        <v>79</v>
      </c>
      <c r="AY177" s="121" t="s">
        <v>162</v>
      </c>
      <c r="BK177" s="128">
        <f>BK178+BK179</f>
        <v>0</v>
      </c>
    </row>
    <row r="178" spans="2:65" s="1" customFormat="1" ht="37.9" customHeight="1">
      <c r="B178" s="131"/>
      <c r="C178" s="132" t="s">
        <v>326</v>
      </c>
      <c r="D178" s="132" t="s">
        <v>165</v>
      </c>
      <c r="E178" s="133" t="s">
        <v>327</v>
      </c>
      <c r="F178" s="134" t="s">
        <v>328</v>
      </c>
      <c r="G178" s="135" t="s">
        <v>168</v>
      </c>
      <c r="H178" s="136">
        <v>3.8130000000000002</v>
      </c>
      <c r="I178" s="137"/>
      <c r="J178" s="137"/>
      <c r="K178" s="138"/>
      <c r="L178" s="25"/>
      <c r="M178" s="139" t="s">
        <v>1</v>
      </c>
      <c r="N178" s="140" t="s">
        <v>38</v>
      </c>
      <c r="O178" s="141">
        <v>0.19289999999999999</v>
      </c>
      <c r="P178" s="141">
        <f>O178*H178</f>
        <v>0.73552770000000001</v>
      </c>
      <c r="Q178" s="141">
        <v>0</v>
      </c>
      <c r="R178" s="141">
        <f>Q178*H178</f>
        <v>0</v>
      </c>
      <c r="S178" s="141">
        <v>3.1640000000000001E-2</v>
      </c>
      <c r="T178" s="142">
        <f>S178*H178</f>
        <v>0.12064332000000001</v>
      </c>
      <c r="AR178" s="143" t="s">
        <v>226</v>
      </c>
      <c r="AT178" s="143" t="s">
        <v>165</v>
      </c>
      <c r="AU178" s="143" t="s">
        <v>84</v>
      </c>
      <c r="AY178" s="13" t="s">
        <v>162</v>
      </c>
      <c r="BE178" s="144">
        <f>IF(N178="základná",J178,0)</f>
        <v>0</v>
      </c>
      <c r="BF178" s="144">
        <f>IF(N178="znížená",J178,0)</f>
        <v>0</v>
      </c>
      <c r="BG178" s="144">
        <f>IF(N178="zákl. prenesená",J178,0)</f>
        <v>0</v>
      </c>
      <c r="BH178" s="144">
        <f>IF(N178="zníž. prenesená",J178,0)</f>
        <v>0</v>
      </c>
      <c r="BI178" s="144">
        <f>IF(N178="nulová",J178,0)</f>
        <v>0</v>
      </c>
      <c r="BJ178" s="13" t="s">
        <v>84</v>
      </c>
      <c r="BK178" s="144">
        <f>ROUND(I178*H178,2)</f>
        <v>0</v>
      </c>
      <c r="BL178" s="13" t="s">
        <v>226</v>
      </c>
      <c r="BM178" s="143" t="s">
        <v>329</v>
      </c>
    </row>
    <row r="179" spans="2:65" s="11" customFormat="1" ht="20.85" customHeight="1">
      <c r="B179" s="120"/>
      <c r="D179" s="121" t="s">
        <v>71</v>
      </c>
      <c r="E179" s="129" t="s">
        <v>330</v>
      </c>
      <c r="F179" s="129" t="s">
        <v>331</v>
      </c>
      <c r="J179" s="130"/>
      <c r="L179" s="120"/>
      <c r="M179" s="124"/>
      <c r="P179" s="125">
        <f>SUM(P180:P181)</f>
        <v>3.3050000000000002</v>
      </c>
      <c r="R179" s="125">
        <f>SUM(R180:R181)</f>
        <v>0</v>
      </c>
      <c r="T179" s="126">
        <f>SUM(T180:T181)</f>
        <v>3.3000000000000002E-2</v>
      </c>
      <c r="AR179" s="121" t="s">
        <v>84</v>
      </c>
      <c r="AT179" s="127" t="s">
        <v>71</v>
      </c>
      <c r="AU179" s="127" t="s">
        <v>84</v>
      </c>
      <c r="AY179" s="121" t="s">
        <v>162</v>
      </c>
      <c r="BK179" s="128">
        <f>SUM(BK180:BK181)</f>
        <v>0</v>
      </c>
    </row>
    <row r="180" spans="2:65" s="1" customFormat="1" ht="24.2" customHeight="1">
      <c r="B180" s="131"/>
      <c r="C180" s="132" t="s">
        <v>332</v>
      </c>
      <c r="D180" s="132" t="s">
        <v>165</v>
      </c>
      <c r="E180" s="133" t="s">
        <v>333</v>
      </c>
      <c r="F180" s="134" t="s">
        <v>334</v>
      </c>
      <c r="G180" s="135" t="s">
        <v>196</v>
      </c>
      <c r="H180" s="136">
        <v>27</v>
      </c>
      <c r="I180" s="137"/>
      <c r="J180" s="137"/>
      <c r="K180" s="138"/>
      <c r="L180" s="25"/>
      <c r="M180" s="139" t="s">
        <v>1</v>
      </c>
      <c r="N180" s="140" t="s">
        <v>38</v>
      </c>
      <c r="O180" s="141">
        <v>0.115</v>
      </c>
      <c r="P180" s="141">
        <f>O180*H180</f>
        <v>3.105</v>
      </c>
      <c r="Q180" s="141">
        <v>0</v>
      </c>
      <c r="R180" s="141">
        <f>Q180*H180</f>
        <v>0</v>
      </c>
      <c r="S180" s="141">
        <v>1E-3</v>
      </c>
      <c r="T180" s="142">
        <f>S180*H180</f>
        <v>2.7E-2</v>
      </c>
      <c r="AR180" s="143" t="s">
        <v>226</v>
      </c>
      <c r="AT180" s="143" t="s">
        <v>165</v>
      </c>
      <c r="AU180" s="143" t="s">
        <v>89</v>
      </c>
      <c r="AY180" s="13" t="s">
        <v>162</v>
      </c>
      <c r="BE180" s="144">
        <f>IF(N180="základná",J180,0)</f>
        <v>0</v>
      </c>
      <c r="BF180" s="144">
        <f>IF(N180="znížená",J180,0)</f>
        <v>0</v>
      </c>
      <c r="BG180" s="144">
        <f>IF(N180="zákl. prenesená",J180,0)</f>
        <v>0</v>
      </c>
      <c r="BH180" s="144">
        <f>IF(N180="zníž. prenesená",J180,0)</f>
        <v>0</v>
      </c>
      <c r="BI180" s="144">
        <f>IF(N180="nulová",J180,0)</f>
        <v>0</v>
      </c>
      <c r="BJ180" s="13" t="s">
        <v>84</v>
      </c>
      <c r="BK180" s="144">
        <f>ROUND(I180*H180,2)</f>
        <v>0</v>
      </c>
      <c r="BL180" s="13" t="s">
        <v>226</v>
      </c>
      <c r="BM180" s="143" t="s">
        <v>335</v>
      </c>
    </row>
    <row r="181" spans="2:65" s="1" customFormat="1" ht="24.2" customHeight="1">
      <c r="B181" s="131"/>
      <c r="C181" s="132" t="s">
        <v>336</v>
      </c>
      <c r="D181" s="132" t="s">
        <v>165</v>
      </c>
      <c r="E181" s="133" t="s">
        <v>337</v>
      </c>
      <c r="F181" s="134" t="s">
        <v>338</v>
      </c>
      <c r="G181" s="135" t="s">
        <v>196</v>
      </c>
      <c r="H181" s="136">
        <v>2</v>
      </c>
      <c r="I181" s="137"/>
      <c r="J181" s="137"/>
      <c r="K181" s="138"/>
      <c r="L181" s="25"/>
      <c r="M181" s="139" t="s">
        <v>1</v>
      </c>
      <c r="N181" s="140" t="s">
        <v>38</v>
      </c>
      <c r="O181" s="141">
        <v>0.1</v>
      </c>
      <c r="P181" s="141">
        <f>O181*H181</f>
        <v>0.2</v>
      </c>
      <c r="Q181" s="141">
        <v>0</v>
      </c>
      <c r="R181" s="141">
        <f>Q181*H181</f>
        <v>0</v>
      </c>
      <c r="S181" s="141">
        <v>3.0000000000000001E-3</v>
      </c>
      <c r="T181" s="142">
        <f>S181*H181</f>
        <v>6.0000000000000001E-3</v>
      </c>
      <c r="AR181" s="143" t="s">
        <v>226</v>
      </c>
      <c r="AT181" s="143" t="s">
        <v>165</v>
      </c>
      <c r="AU181" s="143" t="s">
        <v>89</v>
      </c>
      <c r="AY181" s="13" t="s">
        <v>162</v>
      </c>
      <c r="BE181" s="144">
        <f>IF(N181="základná",J181,0)</f>
        <v>0</v>
      </c>
      <c r="BF181" s="144">
        <f>IF(N181="znížená",J181,0)</f>
        <v>0</v>
      </c>
      <c r="BG181" s="144">
        <f>IF(N181="zákl. prenesená",J181,0)</f>
        <v>0</v>
      </c>
      <c r="BH181" s="144">
        <f>IF(N181="zníž. prenesená",J181,0)</f>
        <v>0</v>
      </c>
      <c r="BI181" s="144">
        <f>IF(N181="nulová",J181,0)</f>
        <v>0</v>
      </c>
      <c r="BJ181" s="13" t="s">
        <v>84</v>
      </c>
      <c r="BK181" s="144">
        <f>ROUND(I181*H181,2)</f>
        <v>0</v>
      </c>
      <c r="BL181" s="13" t="s">
        <v>226</v>
      </c>
      <c r="BM181" s="143" t="s">
        <v>339</v>
      </c>
    </row>
    <row r="182" spans="2:65" s="11" customFormat="1" ht="22.9" customHeight="1">
      <c r="B182" s="120"/>
      <c r="D182" s="121" t="s">
        <v>71</v>
      </c>
      <c r="E182" s="129" t="s">
        <v>340</v>
      </c>
      <c r="F182" s="129" t="s">
        <v>341</v>
      </c>
      <c r="J182" s="130"/>
      <c r="L182" s="120"/>
      <c r="M182" s="124"/>
      <c r="P182" s="125">
        <f>P183</f>
        <v>0.22499999999999998</v>
      </c>
      <c r="R182" s="125">
        <f>R183</f>
        <v>0</v>
      </c>
      <c r="T182" s="126">
        <f>T183</f>
        <v>4.0499999999999998E-3</v>
      </c>
      <c r="AR182" s="121" t="s">
        <v>84</v>
      </c>
      <c r="AT182" s="127" t="s">
        <v>71</v>
      </c>
      <c r="AU182" s="127" t="s">
        <v>79</v>
      </c>
      <c r="AY182" s="121" t="s">
        <v>162</v>
      </c>
      <c r="BK182" s="128">
        <f>BK183</f>
        <v>0</v>
      </c>
    </row>
    <row r="183" spans="2:65" s="1" customFormat="1" ht="24.2" customHeight="1">
      <c r="B183" s="131"/>
      <c r="C183" s="132" t="s">
        <v>342</v>
      </c>
      <c r="D183" s="132" t="s">
        <v>165</v>
      </c>
      <c r="E183" s="133" t="s">
        <v>343</v>
      </c>
      <c r="F183" s="134" t="s">
        <v>344</v>
      </c>
      <c r="G183" s="135" t="s">
        <v>212</v>
      </c>
      <c r="H183" s="136">
        <v>3</v>
      </c>
      <c r="I183" s="137"/>
      <c r="J183" s="137"/>
      <c r="K183" s="138"/>
      <c r="L183" s="25"/>
      <c r="M183" s="139" t="s">
        <v>1</v>
      </c>
      <c r="N183" s="140" t="s">
        <v>38</v>
      </c>
      <c r="O183" s="141">
        <v>7.4999999999999997E-2</v>
      </c>
      <c r="P183" s="141">
        <f>O183*H183</f>
        <v>0.22499999999999998</v>
      </c>
      <c r="Q183" s="141">
        <v>0</v>
      </c>
      <c r="R183" s="141">
        <f>Q183*H183</f>
        <v>0</v>
      </c>
      <c r="S183" s="141">
        <v>1.3500000000000001E-3</v>
      </c>
      <c r="T183" s="142">
        <f>S183*H183</f>
        <v>4.0499999999999998E-3</v>
      </c>
      <c r="AR183" s="143" t="s">
        <v>226</v>
      </c>
      <c r="AT183" s="143" t="s">
        <v>165</v>
      </c>
      <c r="AU183" s="143" t="s">
        <v>84</v>
      </c>
      <c r="AY183" s="13" t="s">
        <v>162</v>
      </c>
      <c r="BE183" s="144">
        <f>IF(N183="základná",J183,0)</f>
        <v>0</v>
      </c>
      <c r="BF183" s="144">
        <f>IF(N183="znížená",J183,0)</f>
        <v>0</v>
      </c>
      <c r="BG183" s="144">
        <f>IF(N183="zákl. prenesená",J183,0)</f>
        <v>0</v>
      </c>
      <c r="BH183" s="144">
        <f>IF(N183="zníž. prenesená",J183,0)</f>
        <v>0</v>
      </c>
      <c r="BI183" s="144">
        <f>IF(N183="nulová",J183,0)</f>
        <v>0</v>
      </c>
      <c r="BJ183" s="13" t="s">
        <v>84</v>
      </c>
      <c r="BK183" s="144">
        <f>ROUND(I183*H183,2)</f>
        <v>0</v>
      </c>
      <c r="BL183" s="13" t="s">
        <v>226</v>
      </c>
      <c r="BM183" s="143" t="s">
        <v>345</v>
      </c>
    </row>
    <row r="184" spans="2:65" s="11" customFormat="1" ht="22.9" customHeight="1">
      <c r="B184" s="120"/>
      <c r="D184" s="121" t="s">
        <v>71</v>
      </c>
      <c r="E184" s="129" t="s">
        <v>346</v>
      </c>
      <c r="F184" s="129" t="s">
        <v>347</v>
      </c>
      <c r="J184" s="130"/>
      <c r="L184" s="120"/>
      <c r="M184" s="124"/>
      <c r="P184" s="125">
        <f>P185</f>
        <v>9.2798999999999993E-2</v>
      </c>
      <c r="R184" s="125">
        <f>R185</f>
        <v>0</v>
      </c>
      <c r="T184" s="126">
        <f>T185</f>
        <v>0</v>
      </c>
      <c r="AR184" s="121" t="s">
        <v>84</v>
      </c>
      <c r="AT184" s="127" t="s">
        <v>71</v>
      </c>
      <c r="AU184" s="127" t="s">
        <v>79</v>
      </c>
      <c r="AY184" s="121" t="s">
        <v>162</v>
      </c>
      <c r="BK184" s="128">
        <f>BK185</f>
        <v>0</v>
      </c>
    </row>
    <row r="185" spans="2:65" s="1" customFormat="1" ht="16.5" customHeight="1">
      <c r="B185" s="131"/>
      <c r="C185" s="132" t="s">
        <v>348</v>
      </c>
      <c r="D185" s="132" t="s">
        <v>165</v>
      </c>
      <c r="E185" s="133" t="s">
        <v>349</v>
      </c>
      <c r="F185" s="134" t="s">
        <v>350</v>
      </c>
      <c r="G185" s="135" t="s">
        <v>168</v>
      </c>
      <c r="H185" s="136">
        <v>0.9</v>
      </c>
      <c r="I185" s="137"/>
      <c r="J185" s="137"/>
      <c r="K185" s="138"/>
      <c r="L185" s="25"/>
      <c r="M185" s="139" t="s">
        <v>1</v>
      </c>
      <c r="N185" s="140" t="s">
        <v>38</v>
      </c>
      <c r="O185" s="141">
        <v>0.10310999999999999</v>
      </c>
      <c r="P185" s="141">
        <f>O185*H185</f>
        <v>9.2798999999999993E-2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226</v>
      </c>
      <c r="AT185" s="143" t="s">
        <v>165</v>
      </c>
      <c r="AU185" s="143" t="s">
        <v>84</v>
      </c>
      <c r="AY185" s="13" t="s">
        <v>162</v>
      </c>
      <c r="BE185" s="144">
        <f>IF(N185="základná",J185,0)</f>
        <v>0</v>
      </c>
      <c r="BF185" s="144">
        <f>IF(N185="znížená",J185,0)</f>
        <v>0</v>
      </c>
      <c r="BG185" s="144">
        <f>IF(N185="zákl. prenesená",J185,0)</f>
        <v>0</v>
      </c>
      <c r="BH185" s="144">
        <f>IF(N185="zníž. prenesená",J185,0)</f>
        <v>0</v>
      </c>
      <c r="BI185" s="144">
        <f>IF(N185="nulová",J185,0)</f>
        <v>0</v>
      </c>
      <c r="BJ185" s="13" t="s">
        <v>84</v>
      </c>
      <c r="BK185" s="144">
        <f>ROUND(I185*H185,2)</f>
        <v>0</v>
      </c>
      <c r="BL185" s="13" t="s">
        <v>226</v>
      </c>
      <c r="BM185" s="143" t="s">
        <v>351</v>
      </c>
    </row>
    <row r="186" spans="2:65" s="1" customFormat="1" ht="16.5" customHeight="1">
      <c r="B186" s="131"/>
      <c r="C186" s="11"/>
      <c r="D186" s="121" t="s">
        <v>71</v>
      </c>
      <c r="E186" s="129" t="s">
        <v>2787</v>
      </c>
      <c r="F186" s="129" t="s">
        <v>2786</v>
      </c>
      <c r="G186" s="11"/>
      <c r="H186" s="11"/>
      <c r="I186" s="178"/>
      <c r="J186" s="178"/>
      <c r="K186" s="179"/>
      <c r="L186" s="25"/>
      <c r="M186" s="139"/>
      <c r="N186" s="140"/>
      <c r="O186" s="141"/>
      <c r="P186" s="141"/>
      <c r="Q186" s="141"/>
      <c r="R186" s="141"/>
      <c r="S186" s="141"/>
      <c r="T186" s="142"/>
      <c r="AR186" s="143"/>
      <c r="AT186" s="143"/>
      <c r="AU186" s="143"/>
      <c r="AY186" s="13"/>
      <c r="BE186" s="144"/>
      <c r="BF186" s="144"/>
      <c r="BG186" s="144"/>
      <c r="BH186" s="144"/>
      <c r="BI186" s="144"/>
      <c r="BJ186" s="13"/>
      <c r="BK186" s="144"/>
      <c r="BL186" s="13"/>
      <c r="BM186" s="143"/>
    </row>
    <row r="187" spans="2:65" s="1" customFormat="1" ht="30" customHeight="1">
      <c r="B187" s="131"/>
      <c r="C187" s="132" t="s">
        <v>2790</v>
      </c>
      <c r="D187" s="132" t="s">
        <v>165</v>
      </c>
      <c r="E187" s="133" t="s">
        <v>2788</v>
      </c>
      <c r="F187" s="134" t="s">
        <v>2789</v>
      </c>
      <c r="G187" s="135" t="s">
        <v>168</v>
      </c>
      <c r="H187" s="175">
        <v>60.66</v>
      </c>
      <c r="I187" s="137"/>
      <c r="J187" s="137"/>
      <c r="K187" s="179"/>
      <c r="L187" s="25" t="s">
        <v>2791</v>
      </c>
      <c r="M187" s="139"/>
      <c r="N187" s="140"/>
      <c r="O187" s="141"/>
      <c r="P187" s="141"/>
      <c r="Q187" s="141"/>
      <c r="R187" s="141"/>
      <c r="S187" s="141"/>
      <c r="T187" s="142"/>
      <c r="AR187" s="143"/>
      <c r="AT187" s="143"/>
      <c r="AU187" s="143"/>
      <c r="AY187" s="13"/>
      <c r="BE187" s="144"/>
      <c r="BF187" s="144"/>
      <c r="BG187" s="144"/>
      <c r="BH187" s="144"/>
      <c r="BI187" s="144"/>
      <c r="BJ187" s="13"/>
      <c r="BK187" s="144"/>
      <c r="BL187" s="13"/>
      <c r="BM187" s="143"/>
    </row>
    <row r="188" spans="2:65" s="11" customFormat="1" ht="22.9" customHeight="1">
      <c r="B188" s="120"/>
      <c r="D188" s="121" t="s">
        <v>71</v>
      </c>
      <c r="E188" s="129" t="s">
        <v>352</v>
      </c>
      <c r="F188" s="129" t="s">
        <v>353</v>
      </c>
      <c r="J188" s="130"/>
      <c r="L188" s="120"/>
      <c r="M188" s="124"/>
      <c r="P188" s="125">
        <f>SUM(P189:P190)</f>
        <v>160.34160500000002</v>
      </c>
      <c r="R188" s="125">
        <f>SUM(R189:R190)</f>
        <v>0</v>
      </c>
      <c r="T188" s="126">
        <f>SUM(T189:T190)</f>
        <v>1.105707</v>
      </c>
      <c r="AR188" s="121" t="s">
        <v>84</v>
      </c>
      <c r="AT188" s="127" t="s">
        <v>71</v>
      </c>
      <c r="AU188" s="127" t="s">
        <v>79</v>
      </c>
      <c r="AY188" s="121" t="s">
        <v>162</v>
      </c>
      <c r="BK188" s="128">
        <f>SUM(BK189:BK190)</f>
        <v>0</v>
      </c>
    </row>
    <row r="189" spans="2:65" s="1" customFormat="1" ht="16.5" customHeight="1">
      <c r="B189" s="131"/>
      <c r="C189" s="132" t="s">
        <v>354</v>
      </c>
      <c r="D189" s="132" t="s">
        <v>165</v>
      </c>
      <c r="E189" s="133" t="s">
        <v>355</v>
      </c>
      <c r="F189" s="134" t="s">
        <v>356</v>
      </c>
      <c r="G189" s="135" t="s">
        <v>212</v>
      </c>
      <c r="H189" s="136">
        <v>541.42700000000002</v>
      </c>
      <c r="I189" s="137"/>
      <c r="J189" s="137"/>
      <c r="K189" s="138"/>
      <c r="L189" s="25"/>
      <c r="M189" s="139" t="s">
        <v>1</v>
      </c>
      <c r="N189" s="140" t="s">
        <v>38</v>
      </c>
      <c r="O189" s="141">
        <v>9.5000000000000001E-2</v>
      </c>
      <c r="P189" s="141">
        <f>O189*H189</f>
        <v>51.435565000000004</v>
      </c>
      <c r="Q189" s="141">
        <v>0</v>
      </c>
      <c r="R189" s="141">
        <f>Q189*H189</f>
        <v>0</v>
      </c>
      <c r="S189" s="141">
        <v>1E-3</v>
      </c>
      <c r="T189" s="142">
        <f>S189*H189</f>
        <v>0.54142699999999999</v>
      </c>
      <c r="AR189" s="143" t="s">
        <v>226</v>
      </c>
      <c r="AT189" s="143" t="s">
        <v>165</v>
      </c>
      <c r="AU189" s="143" t="s">
        <v>84</v>
      </c>
      <c r="AY189" s="13" t="s">
        <v>162</v>
      </c>
      <c r="BE189" s="144">
        <f>IF(N189="základná",J189,0)</f>
        <v>0</v>
      </c>
      <c r="BF189" s="144">
        <f>IF(N189="znížená",J189,0)</f>
        <v>0</v>
      </c>
      <c r="BG189" s="144">
        <f>IF(N189="zákl. prenesená",J189,0)</f>
        <v>0</v>
      </c>
      <c r="BH189" s="144">
        <f>IF(N189="zníž. prenesená",J189,0)</f>
        <v>0</v>
      </c>
      <c r="BI189" s="144">
        <f>IF(N189="nulová",J189,0)</f>
        <v>0</v>
      </c>
      <c r="BJ189" s="13" t="s">
        <v>84</v>
      </c>
      <c r="BK189" s="144">
        <f>ROUND(I189*H189,2)</f>
        <v>0</v>
      </c>
      <c r="BL189" s="13" t="s">
        <v>226</v>
      </c>
      <c r="BM189" s="143" t="s">
        <v>357</v>
      </c>
    </row>
    <row r="190" spans="2:65" s="1" customFormat="1" ht="24.2" customHeight="1">
      <c r="B190" s="131"/>
      <c r="C190" s="132" t="s">
        <v>358</v>
      </c>
      <c r="D190" s="132" t="s">
        <v>165</v>
      </c>
      <c r="E190" s="133" t="s">
        <v>359</v>
      </c>
      <c r="F190" s="134" t="s">
        <v>360</v>
      </c>
      <c r="G190" s="135" t="s">
        <v>168</v>
      </c>
      <c r="H190" s="136">
        <v>564.28</v>
      </c>
      <c r="I190" s="137"/>
      <c r="J190" s="137"/>
      <c r="K190" s="138"/>
      <c r="L190" s="25"/>
      <c r="M190" s="139" t="s">
        <v>1</v>
      </c>
      <c r="N190" s="140" t="s">
        <v>38</v>
      </c>
      <c r="O190" s="141">
        <v>0.193</v>
      </c>
      <c r="P190" s="141">
        <f>O190*H190</f>
        <v>108.90604</v>
      </c>
      <c r="Q190" s="141">
        <v>0</v>
      </c>
      <c r="R190" s="141">
        <f>Q190*H190</f>
        <v>0</v>
      </c>
      <c r="S190" s="141">
        <v>1E-3</v>
      </c>
      <c r="T190" s="142">
        <f>S190*H190</f>
        <v>0.56428</v>
      </c>
      <c r="AR190" s="143" t="s">
        <v>226</v>
      </c>
      <c r="AT190" s="143" t="s">
        <v>165</v>
      </c>
      <c r="AU190" s="143" t="s">
        <v>84</v>
      </c>
      <c r="AY190" s="13" t="s">
        <v>162</v>
      </c>
      <c r="BE190" s="144">
        <f>IF(N190="základná",J190,0)</f>
        <v>0</v>
      </c>
      <c r="BF190" s="144">
        <f>IF(N190="znížená",J190,0)</f>
        <v>0</v>
      </c>
      <c r="BG190" s="144">
        <f>IF(N190="zákl. prenesená",J190,0)</f>
        <v>0</v>
      </c>
      <c r="BH190" s="144">
        <f>IF(N190="zníž. prenesená",J190,0)</f>
        <v>0</v>
      </c>
      <c r="BI190" s="144">
        <f>IF(N190="nulová",J190,0)</f>
        <v>0</v>
      </c>
      <c r="BJ190" s="13" t="s">
        <v>84</v>
      </c>
      <c r="BK190" s="144">
        <f>ROUND(I190*H190,2)</f>
        <v>0</v>
      </c>
      <c r="BL190" s="13" t="s">
        <v>226</v>
      </c>
      <c r="BM190" s="143" t="s">
        <v>361</v>
      </c>
    </row>
    <row r="191" spans="2:65" s="11" customFormat="1" ht="22.9" customHeight="1">
      <c r="B191" s="120"/>
      <c r="D191" s="121" t="s">
        <v>71</v>
      </c>
      <c r="E191" s="129" t="s">
        <v>362</v>
      </c>
      <c r="F191" s="129" t="s">
        <v>363</v>
      </c>
      <c r="J191" s="130"/>
      <c r="L191" s="120"/>
      <c r="M191" s="124"/>
      <c r="P191" s="125">
        <f>SUM(P192:P193)</f>
        <v>9.6886340000000004</v>
      </c>
      <c r="R191" s="125">
        <f>SUM(R192:R193)</f>
        <v>0</v>
      </c>
      <c r="T191" s="126">
        <f>SUM(T192:T193)</f>
        <v>0</v>
      </c>
      <c r="AR191" s="121" t="s">
        <v>84</v>
      </c>
      <c r="AT191" s="127" t="s">
        <v>71</v>
      </c>
      <c r="AU191" s="127" t="s">
        <v>79</v>
      </c>
      <c r="AY191" s="121" t="s">
        <v>162</v>
      </c>
      <c r="BK191" s="128">
        <f>SUM(BK192:BK193)</f>
        <v>0</v>
      </c>
    </row>
    <row r="192" spans="2:65" s="1" customFormat="1" ht="33" customHeight="1">
      <c r="B192" s="131"/>
      <c r="C192" s="132" t="s">
        <v>364</v>
      </c>
      <c r="D192" s="132" t="s">
        <v>165</v>
      </c>
      <c r="E192" s="133" t="s">
        <v>365</v>
      </c>
      <c r="F192" s="134" t="s">
        <v>366</v>
      </c>
      <c r="G192" s="135" t="s">
        <v>168</v>
      </c>
      <c r="H192" s="136">
        <v>8.99</v>
      </c>
      <c r="I192" s="137"/>
      <c r="J192" s="137"/>
      <c r="K192" s="138"/>
      <c r="L192" s="25"/>
      <c r="M192" s="139" t="s">
        <v>1</v>
      </c>
      <c r="N192" s="140" t="s">
        <v>38</v>
      </c>
      <c r="O192" s="141">
        <v>0.115</v>
      </c>
      <c r="P192" s="141">
        <f>O192*H192</f>
        <v>1.0338500000000002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226</v>
      </c>
      <c r="AT192" s="143" t="s">
        <v>165</v>
      </c>
      <c r="AU192" s="143" t="s">
        <v>84</v>
      </c>
      <c r="AY192" s="13" t="s">
        <v>162</v>
      </c>
      <c r="BE192" s="144">
        <f>IF(N192="základná",J192,0)</f>
        <v>0</v>
      </c>
      <c r="BF192" s="144">
        <f>IF(N192="znížená",J192,0)</f>
        <v>0</v>
      </c>
      <c r="BG192" s="144">
        <f>IF(N192="zákl. prenesená",J192,0)</f>
        <v>0</v>
      </c>
      <c r="BH192" s="144">
        <f>IF(N192="zníž. prenesená",J192,0)</f>
        <v>0</v>
      </c>
      <c r="BI192" s="144">
        <f>IF(N192="nulová",J192,0)</f>
        <v>0</v>
      </c>
      <c r="BJ192" s="13" t="s">
        <v>84</v>
      </c>
      <c r="BK192" s="144">
        <f>ROUND(I192*H192,2)</f>
        <v>0</v>
      </c>
      <c r="BL192" s="13" t="s">
        <v>226</v>
      </c>
      <c r="BM192" s="143" t="s">
        <v>367</v>
      </c>
    </row>
    <row r="193" spans="2:65" s="1" customFormat="1" ht="24.2" customHeight="1">
      <c r="B193" s="131"/>
      <c r="C193" s="132" t="s">
        <v>368</v>
      </c>
      <c r="D193" s="132" t="s">
        <v>165</v>
      </c>
      <c r="E193" s="133" t="s">
        <v>369</v>
      </c>
      <c r="F193" s="134" t="s">
        <v>370</v>
      </c>
      <c r="G193" s="135" t="s">
        <v>168</v>
      </c>
      <c r="H193" s="136">
        <v>135.23099999999999</v>
      </c>
      <c r="I193" s="137"/>
      <c r="J193" s="137"/>
      <c r="K193" s="138"/>
      <c r="L193" s="25"/>
      <c r="M193" s="139" t="s">
        <v>1</v>
      </c>
      <c r="N193" s="140" t="s">
        <v>38</v>
      </c>
      <c r="O193" s="141">
        <v>6.4000000000000001E-2</v>
      </c>
      <c r="P193" s="141">
        <f>O193*H193</f>
        <v>8.6547839999999994</v>
      </c>
      <c r="Q193" s="141">
        <v>0</v>
      </c>
      <c r="R193" s="141">
        <f>Q193*H193</f>
        <v>0</v>
      </c>
      <c r="S193" s="141">
        <v>0</v>
      </c>
      <c r="T193" s="142">
        <f>S193*H193</f>
        <v>0</v>
      </c>
      <c r="AR193" s="143" t="s">
        <v>226</v>
      </c>
      <c r="AT193" s="143" t="s">
        <v>165</v>
      </c>
      <c r="AU193" s="143" t="s">
        <v>84</v>
      </c>
      <c r="AY193" s="13" t="s">
        <v>162</v>
      </c>
      <c r="BE193" s="144">
        <f>IF(N193="základná",J193,0)</f>
        <v>0</v>
      </c>
      <c r="BF193" s="144">
        <f>IF(N193="znížená",J193,0)</f>
        <v>0</v>
      </c>
      <c r="BG193" s="144">
        <f>IF(N193="zákl. prenesená",J193,0)</f>
        <v>0</v>
      </c>
      <c r="BH193" s="144">
        <f>IF(N193="zníž. prenesená",J193,0)</f>
        <v>0</v>
      </c>
      <c r="BI193" s="144">
        <f>IF(N193="nulová",J193,0)</f>
        <v>0</v>
      </c>
      <c r="BJ193" s="13" t="s">
        <v>84</v>
      </c>
      <c r="BK193" s="144">
        <f>ROUND(I193*H193,2)</f>
        <v>0</v>
      </c>
      <c r="BL193" s="13" t="s">
        <v>226</v>
      </c>
      <c r="BM193" s="143" t="s">
        <v>371</v>
      </c>
    </row>
    <row r="194" spans="2:65" s="11" customFormat="1" ht="25.9" customHeight="1">
      <c r="B194" s="120"/>
      <c r="D194" s="121" t="s">
        <v>71</v>
      </c>
      <c r="E194" s="122" t="s">
        <v>372</v>
      </c>
      <c r="F194" s="122" t="s">
        <v>373</v>
      </c>
      <c r="J194" s="123"/>
      <c r="L194" s="120"/>
      <c r="M194" s="124"/>
      <c r="P194" s="125">
        <f>P195</f>
        <v>90.100000000000009</v>
      </c>
      <c r="R194" s="125">
        <f>R195</f>
        <v>0</v>
      </c>
      <c r="T194" s="126">
        <f>T195</f>
        <v>0</v>
      </c>
      <c r="AR194" s="121" t="s">
        <v>169</v>
      </c>
      <c r="AT194" s="127" t="s">
        <v>71</v>
      </c>
      <c r="AU194" s="127" t="s">
        <v>72</v>
      </c>
      <c r="AY194" s="121" t="s">
        <v>162</v>
      </c>
      <c r="BK194" s="128">
        <f>BK195</f>
        <v>0</v>
      </c>
    </row>
    <row r="195" spans="2:65" s="1" customFormat="1" ht="24.95" customHeight="1">
      <c r="B195" s="131"/>
      <c r="C195" s="132" t="s">
        <v>374</v>
      </c>
      <c r="D195" s="132" t="s">
        <v>165</v>
      </c>
      <c r="E195" s="133" t="s">
        <v>375</v>
      </c>
      <c r="F195" s="134" t="s">
        <v>2785</v>
      </c>
      <c r="G195" s="135" t="s">
        <v>376</v>
      </c>
      <c r="H195" s="136">
        <v>85</v>
      </c>
      <c r="I195" s="137"/>
      <c r="J195" s="137"/>
      <c r="K195" s="138"/>
      <c r="L195" s="25"/>
      <c r="M195" s="145" t="s">
        <v>1</v>
      </c>
      <c r="N195" s="146" t="s">
        <v>38</v>
      </c>
      <c r="O195" s="147">
        <v>1.06</v>
      </c>
      <c r="P195" s="147">
        <f>O195*H195</f>
        <v>90.100000000000009</v>
      </c>
      <c r="Q195" s="147">
        <v>0</v>
      </c>
      <c r="R195" s="147">
        <f>Q195*H195</f>
        <v>0</v>
      </c>
      <c r="S195" s="147">
        <v>0</v>
      </c>
      <c r="T195" s="148">
        <f>S195*H195</f>
        <v>0</v>
      </c>
      <c r="AR195" s="143" t="s">
        <v>377</v>
      </c>
      <c r="AT195" s="143" t="s">
        <v>165</v>
      </c>
      <c r="AU195" s="143" t="s">
        <v>79</v>
      </c>
      <c r="AY195" s="13" t="s">
        <v>162</v>
      </c>
      <c r="BE195" s="144">
        <f>IF(N195="základná",J195,0)</f>
        <v>0</v>
      </c>
      <c r="BF195" s="144">
        <f>IF(N195="znížená",J195,0)</f>
        <v>0</v>
      </c>
      <c r="BG195" s="144">
        <f>IF(N195="zákl. prenesená",J195,0)</f>
        <v>0</v>
      </c>
      <c r="BH195" s="144">
        <f>IF(N195="zníž. prenesená",J195,0)</f>
        <v>0</v>
      </c>
      <c r="BI195" s="144">
        <f>IF(N195="nulová",J195,0)</f>
        <v>0</v>
      </c>
      <c r="BJ195" s="13" t="s">
        <v>84</v>
      </c>
      <c r="BK195" s="144">
        <f>ROUND(I195*H195,2)</f>
        <v>0</v>
      </c>
      <c r="BL195" s="13" t="s">
        <v>377</v>
      </c>
      <c r="BM195" s="143" t="s">
        <v>378</v>
      </c>
    </row>
    <row r="196" spans="2:65" s="1" customFormat="1" ht="6.95" customHeight="1">
      <c r="B196" s="40"/>
      <c r="C196" s="41"/>
      <c r="D196" s="41"/>
      <c r="E196" s="41"/>
      <c r="F196" s="41"/>
      <c r="G196" s="41"/>
      <c r="H196" s="41"/>
      <c r="I196" s="41"/>
      <c r="J196" s="41"/>
      <c r="K196" s="41"/>
      <c r="L196" s="25"/>
    </row>
  </sheetData>
  <autoFilter ref="C133:K195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BM322"/>
  <sheetViews>
    <sheetView showGridLines="0" topLeftCell="B309" zoomScaleNormal="100" workbookViewId="0">
      <selection activeCell="C320" sqref="C320:H32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3" t="s">
        <v>93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125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26.25" customHeight="1">
      <c r="B7" s="16"/>
      <c r="E7" s="227" t="str">
        <f>'Rekapitulácia stavby'!K6</f>
        <v>Košice, ÚKT, Rampová 7 - Rekonštrukcia budovy U1 a výstavba garáže</v>
      </c>
      <c r="F7" s="228"/>
      <c r="G7" s="228"/>
      <c r="H7" s="228"/>
      <c r="L7" s="16"/>
    </row>
    <row r="8" spans="2:46" ht="12.75">
      <c r="B8" s="16"/>
      <c r="D8" s="22" t="s">
        <v>126</v>
      </c>
      <c r="L8" s="16"/>
    </row>
    <row r="9" spans="2:46" ht="16.5" customHeight="1">
      <c r="B9" s="16"/>
      <c r="E9" s="227" t="s">
        <v>127</v>
      </c>
      <c r="F9" s="210"/>
      <c r="G9" s="210"/>
      <c r="H9" s="210"/>
      <c r="L9" s="16"/>
    </row>
    <row r="10" spans="2:46" ht="12" customHeight="1">
      <c r="B10" s="16"/>
      <c r="D10" s="22" t="s">
        <v>128</v>
      </c>
      <c r="L10" s="16"/>
    </row>
    <row r="11" spans="2:46" s="1" customFormat="1" ht="16.5" customHeight="1">
      <c r="B11" s="25"/>
      <c r="E11" s="220" t="s">
        <v>129</v>
      </c>
      <c r="F11" s="229"/>
      <c r="G11" s="229"/>
      <c r="H11" s="229"/>
      <c r="L11" s="25"/>
    </row>
    <row r="12" spans="2:46" s="1" customFormat="1" ht="12" customHeight="1">
      <c r="B12" s="25"/>
      <c r="D12" s="22" t="s">
        <v>130</v>
      </c>
      <c r="L12" s="25"/>
    </row>
    <row r="13" spans="2:46" s="1" customFormat="1" ht="16.5" customHeight="1">
      <c r="B13" s="25"/>
      <c r="E13" s="185" t="s">
        <v>379</v>
      </c>
      <c r="F13" s="229"/>
      <c r="G13" s="229"/>
      <c r="H13" s="229"/>
      <c r="L13" s="25"/>
    </row>
    <row r="14" spans="2:46" s="1" customFormat="1">
      <c r="B14" s="25"/>
      <c r="L14" s="25"/>
    </row>
    <row r="15" spans="2:46" s="1" customFormat="1" ht="12" customHeight="1">
      <c r="B15" s="25"/>
      <c r="D15" s="22" t="s">
        <v>15</v>
      </c>
      <c r="F15" s="20" t="s">
        <v>1</v>
      </c>
      <c r="I15" s="22" t="s">
        <v>16</v>
      </c>
      <c r="J15" s="20" t="s">
        <v>1</v>
      </c>
      <c r="L15" s="25"/>
    </row>
    <row r="16" spans="2:46" s="1" customFormat="1" ht="12" customHeight="1">
      <c r="B16" s="25"/>
      <c r="D16" s="22" t="s">
        <v>17</v>
      </c>
      <c r="F16" s="20" t="s">
        <v>18</v>
      </c>
      <c r="I16" s="22" t="s">
        <v>19</v>
      </c>
      <c r="J16" s="48"/>
      <c r="L16" s="25"/>
    </row>
    <row r="17" spans="2:12" s="1" customFormat="1" ht="10.9" customHeight="1">
      <c r="B17" s="25"/>
      <c r="L17" s="25"/>
    </row>
    <row r="18" spans="2:12" s="1" customFormat="1" ht="12" customHeight="1">
      <c r="B18" s="25"/>
      <c r="D18" s="22" t="s">
        <v>20</v>
      </c>
      <c r="I18" s="22" t="s">
        <v>21</v>
      </c>
      <c r="J18" s="20" t="s">
        <v>1</v>
      </c>
      <c r="L18" s="25"/>
    </row>
    <row r="19" spans="2:12" s="1" customFormat="1" ht="18" customHeight="1">
      <c r="B19" s="25"/>
      <c r="E19" s="20" t="s">
        <v>22</v>
      </c>
      <c r="I19" s="22" t="s">
        <v>23</v>
      </c>
      <c r="J19" s="20" t="s">
        <v>1</v>
      </c>
      <c r="L19" s="25"/>
    </row>
    <row r="20" spans="2:12" s="1" customFormat="1" ht="6.95" customHeight="1">
      <c r="B20" s="25"/>
      <c r="L20" s="25"/>
    </row>
    <row r="21" spans="2:12" s="1" customFormat="1" ht="12" customHeight="1">
      <c r="B21" s="25"/>
      <c r="D21" s="22" t="s">
        <v>24</v>
      </c>
      <c r="I21" s="22" t="s">
        <v>21</v>
      </c>
      <c r="J21" s="20" t="str">
        <f>'Rekapitulácia stavby'!AN13</f>
        <v/>
      </c>
      <c r="L21" s="25"/>
    </row>
    <row r="22" spans="2:12" s="1" customFormat="1" ht="18" customHeight="1">
      <c r="B22" s="25"/>
      <c r="E22" s="221" t="str">
        <f>'Rekapitulácia stavby'!E14</f>
        <v xml:space="preserve"> </v>
      </c>
      <c r="F22" s="221"/>
      <c r="G22" s="221"/>
      <c r="H22" s="221"/>
      <c r="I22" s="22" t="s">
        <v>23</v>
      </c>
      <c r="J22" s="20" t="str">
        <f>'Rekapitulácia stavby'!AN14</f>
        <v/>
      </c>
      <c r="L22" s="25"/>
    </row>
    <row r="23" spans="2:12" s="1" customFormat="1" ht="6.95" customHeight="1">
      <c r="B23" s="25"/>
      <c r="L23" s="25"/>
    </row>
    <row r="24" spans="2:12" s="1" customFormat="1" ht="12" customHeight="1">
      <c r="B24" s="25"/>
      <c r="D24" s="22" t="s">
        <v>26</v>
      </c>
      <c r="I24" s="22" t="s">
        <v>21</v>
      </c>
      <c r="J24" s="20" t="s">
        <v>1</v>
      </c>
      <c r="L24" s="25"/>
    </row>
    <row r="25" spans="2:12" s="1" customFormat="1" ht="18" customHeight="1">
      <c r="B25" s="25"/>
      <c r="E25" s="20" t="s">
        <v>27</v>
      </c>
      <c r="I25" s="22" t="s">
        <v>23</v>
      </c>
      <c r="J25" s="20" t="s">
        <v>1</v>
      </c>
      <c r="L25" s="25"/>
    </row>
    <row r="26" spans="2:12" s="1" customFormat="1" ht="6.95" customHeight="1">
      <c r="B26" s="25"/>
      <c r="L26" s="25"/>
    </row>
    <row r="27" spans="2:12" s="1" customFormat="1" ht="12" customHeight="1">
      <c r="B27" s="25"/>
      <c r="D27" s="22" t="s">
        <v>29</v>
      </c>
      <c r="I27" s="22" t="s">
        <v>21</v>
      </c>
      <c r="J27" s="20" t="s">
        <v>1</v>
      </c>
      <c r="L27" s="25"/>
    </row>
    <row r="28" spans="2:12" s="1" customFormat="1" ht="18" customHeight="1">
      <c r="B28" s="25"/>
      <c r="E28" s="20"/>
      <c r="I28" s="22" t="s">
        <v>23</v>
      </c>
      <c r="J28" s="20" t="s">
        <v>1</v>
      </c>
      <c r="L28" s="25"/>
    </row>
    <row r="29" spans="2:12" s="1" customFormat="1" ht="6.95" customHeight="1">
      <c r="B29" s="25"/>
      <c r="L29" s="25"/>
    </row>
    <row r="30" spans="2:12" s="1" customFormat="1" ht="12" customHeight="1">
      <c r="B30" s="25"/>
      <c r="D30" s="22" t="s">
        <v>30</v>
      </c>
      <c r="L30" s="25"/>
    </row>
    <row r="31" spans="2:12" s="7" customFormat="1" ht="59.25" customHeight="1">
      <c r="B31" s="86"/>
      <c r="E31" s="223" t="s">
        <v>132</v>
      </c>
      <c r="F31" s="223"/>
      <c r="G31" s="223"/>
      <c r="H31" s="223"/>
      <c r="L31" s="86"/>
    </row>
    <row r="32" spans="2:12" s="1" customFormat="1" ht="6.95" customHeight="1">
      <c r="B32" s="25"/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25.35" customHeight="1">
      <c r="B34" s="25"/>
      <c r="D34" s="87" t="s">
        <v>32</v>
      </c>
      <c r="J34" s="61"/>
      <c r="L34" s="25"/>
    </row>
    <row r="35" spans="2:12" s="1" customFormat="1" ht="6.95" customHeight="1">
      <c r="B35" s="25"/>
      <c r="D35" s="49"/>
      <c r="E35" s="49"/>
      <c r="F35" s="49"/>
      <c r="G35" s="49"/>
      <c r="H35" s="49"/>
      <c r="I35" s="49"/>
      <c r="J35" s="49"/>
      <c r="K35" s="49"/>
      <c r="L35" s="25"/>
    </row>
    <row r="36" spans="2:12" s="1" customFormat="1" ht="14.45" customHeight="1">
      <c r="B36" s="25"/>
      <c r="F36" s="28" t="s">
        <v>34</v>
      </c>
      <c r="I36" s="28" t="s">
        <v>33</v>
      </c>
      <c r="J36" s="28" t="s">
        <v>35</v>
      </c>
      <c r="L36" s="25"/>
    </row>
    <row r="37" spans="2:12" s="1" customFormat="1" ht="14.45" customHeight="1">
      <c r="B37" s="25"/>
      <c r="D37" s="85" t="s">
        <v>36</v>
      </c>
      <c r="E37" s="30" t="s">
        <v>37</v>
      </c>
      <c r="F37" s="88">
        <f>ROUND((SUM(BE145:BE321)),  2)</f>
        <v>0</v>
      </c>
      <c r="G37" s="89"/>
      <c r="H37" s="89"/>
      <c r="I37" s="90">
        <v>0.2</v>
      </c>
      <c r="J37" s="88">
        <f>ROUND(((SUM(BE145:BE321))*I37),  2)</f>
        <v>0</v>
      </c>
      <c r="L37" s="25"/>
    </row>
    <row r="38" spans="2:12" s="1" customFormat="1" ht="14.45" customHeight="1">
      <c r="B38" s="25"/>
      <c r="E38" s="30" t="s">
        <v>38</v>
      </c>
      <c r="F38" s="80"/>
      <c r="I38" s="91">
        <v>0.2</v>
      </c>
      <c r="J38" s="80"/>
      <c r="L38" s="25"/>
    </row>
    <row r="39" spans="2:12" s="1" customFormat="1" ht="14.45" hidden="1" customHeight="1">
      <c r="B39" s="25"/>
      <c r="E39" s="22" t="s">
        <v>39</v>
      </c>
      <c r="F39" s="80">
        <f>ROUND((SUM(BG145:BG321)),  2)</f>
        <v>0</v>
      </c>
      <c r="I39" s="91">
        <v>0.2</v>
      </c>
      <c r="J39" s="80">
        <f>0</f>
        <v>0</v>
      </c>
      <c r="L39" s="25"/>
    </row>
    <row r="40" spans="2:12" s="1" customFormat="1" ht="14.45" hidden="1" customHeight="1">
      <c r="B40" s="25"/>
      <c r="E40" s="22" t="s">
        <v>40</v>
      </c>
      <c r="F40" s="80">
        <f>ROUND((SUM(BH145:BH321)),  2)</f>
        <v>0</v>
      </c>
      <c r="I40" s="91">
        <v>0.2</v>
      </c>
      <c r="J40" s="80">
        <f>0</f>
        <v>0</v>
      </c>
      <c r="L40" s="25"/>
    </row>
    <row r="41" spans="2:12" s="1" customFormat="1" ht="14.45" hidden="1" customHeight="1">
      <c r="B41" s="25"/>
      <c r="E41" s="30" t="s">
        <v>41</v>
      </c>
      <c r="F41" s="88">
        <f>ROUND((SUM(BI145:BI321)),  2)</f>
        <v>0</v>
      </c>
      <c r="G41" s="89"/>
      <c r="H41" s="89"/>
      <c r="I41" s="90">
        <v>0</v>
      </c>
      <c r="J41" s="88">
        <f>0</f>
        <v>0</v>
      </c>
      <c r="L41" s="25"/>
    </row>
    <row r="42" spans="2:12" s="1" customFormat="1" ht="6.95" customHeight="1">
      <c r="B42" s="25"/>
      <c r="L42" s="25"/>
    </row>
    <row r="43" spans="2:12" s="1" customFormat="1" ht="25.35" customHeight="1">
      <c r="B43" s="25"/>
      <c r="C43" s="92"/>
      <c r="D43" s="93" t="s">
        <v>42</v>
      </c>
      <c r="E43" s="52"/>
      <c r="F43" s="52"/>
      <c r="G43" s="94" t="s">
        <v>43</v>
      </c>
      <c r="H43" s="95" t="s">
        <v>44</v>
      </c>
      <c r="I43" s="52"/>
      <c r="J43" s="96"/>
      <c r="K43" s="97"/>
      <c r="L43" s="25"/>
    </row>
    <row r="44" spans="2:12" s="1" customFormat="1" ht="14.45" customHeight="1">
      <c r="B44" s="25"/>
      <c r="L44" s="25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133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13</v>
      </c>
      <c r="L84" s="25"/>
    </row>
    <row r="85" spans="2:12" s="1" customFormat="1" ht="26.25" customHeight="1">
      <c r="B85" s="25"/>
      <c r="E85" s="227" t="str">
        <f>E7</f>
        <v>Košice, ÚKT, Rampová 7 - Rekonštrukcia budovy U1 a výstavba garáže</v>
      </c>
      <c r="F85" s="228"/>
      <c r="G85" s="228"/>
      <c r="H85" s="228"/>
      <c r="L85" s="25"/>
    </row>
    <row r="86" spans="2:12" ht="12" customHeight="1">
      <c r="B86" s="16"/>
      <c r="C86" s="22" t="s">
        <v>126</v>
      </c>
      <c r="L86" s="16"/>
    </row>
    <row r="87" spans="2:12" ht="16.5" customHeight="1">
      <c r="B87" s="16"/>
      <c r="E87" s="227" t="s">
        <v>127</v>
      </c>
      <c r="F87" s="210"/>
      <c r="G87" s="210"/>
      <c r="H87" s="210"/>
      <c r="L87" s="16"/>
    </row>
    <row r="88" spans="2:12" ht="12" customHeight="1">
      <c r="B88" s="16"/>
      <c r="C88" s="22" t="s">
        <v>128</v>
      </c>
      <c r="L88" s="16"/>
    </row>
    <row r="89" spans="2:12" s="1" customFormat="1" ht="16.5" customHeight="1">
      <c r="B89" s="25"/>
      <c r="E89" s="220" t="s">
        <v>129</v>
      </c>
      <c r="F89" s="229"/>
      <c r="G89" s="229"/>
      <c r="H89" s="229"/>
      <c r="L89" s="25"/>
    </row>
    <row r="90" spans="2:12" s="1" customFormat="1" ht="12" customHeight="1">
      <c r="B90" s="25"/>
      <c r="C90" s="22" t="s">
        <v>130</v>
      </c>
      <c r="L90" s="25"/>
    </row>
    <row r="91" spans="2:12" s="1" customFormat="1" ht="16.5" customHeight="1">
      <c r="B91" s="25"/>
      <c r="E91" s="185" t="str">
        <f>E13</f>
        <v>001.1.2 - 1.2. - Nové konštrukcie</v>
      </c>
      <c r="F91" s="229"/>
      <c r="G91" s="229"/>
      <c r="H91" s="229"/>
      <c r="L91" s="25"/>
    </row>
    <row r="92" spans="2:12" s="1" customFormat="1" ht="6.95" customHeight="1">
      <c r="B92" s="25"/>
      <c r="L92" s="25"/>
    </row>
    <row r="93" spans="2:12" s="1" customFormat="1" ht="12" customHeight="1">
      <c r="B93" s="25"/>
      <c r="C93" s="22" t="s">
        <v>17</v>
      </c>
      <c r="F93" s="20" t="str">
        <f>F16</f>
        <v>Košice</v>
      </c>
      <c r="I93" s="22" t="s">
        <v>19</v>
      </c>
      <c r="J93" s="48" t="str">
        <f>IF(J16="","",J16)</f>
        <v/>
      </c>
      <c r="L93" s="25"/>
    </row>
    <row r="94" spans="2:12" s="1" customFormat="1" ht="6.95" customHeight="1">
      <c r="B94" s="25"/>
      <c r="L94" s="25"/>
    </row>
    <row r="95" spans="2:12" s="1" customFormat="1" ht="15.2" customHeight="1">
      <c r="B95" s="25"/>
      <c r="C95" s="22" t="s">
        <v>20</v>
      </c>
      <c r="F95" s="20" t="str">
        <f>E19</f>
        <v>Ministerstvo vnútra SR, Bratislava</v>
      </c>
      <c r="I95" s="22" t="s">
        <v>26</v>
      </c>
      <c r="J95" s="23" t="str">
        <f>E25</f>
        <v>KApAR, s.r.o., Prešov</v>
      </c>
      <c r="L95" s="25"/>
    </row>
    <row r="96" spans="2:12" s="1" customFormat="1" ht="15.2" customHeight="1">
      <c r="B96" s="25"/>
      <c r="C96" s="22" t="s">
        <v>24</v>
      </c>
      <c r="F96" s="20" t="str">
        <f>IF(E22="","",E22)</f>
        <v xml:space="preserve"> </v>
      </c>
      <c r="I96" s="22" t="s">
        <v>29</v>
      </c>
      <c r="J96" s="23"/>
      <c r="L96" s="25"/>
    </row>
    <row r="97" spans="2:47" s="1" customFormat="1" ht="10.35" customHeight="1">
      <c r="B97" s="25"/>
      <c r="L97" s="25"/>
    </row>
    <row r="98" spans="2:47" s="1" customFormat="1" ht="29.25" customHeight="1">
      <c r="B98" s="25"/>
      <c r="C98" s="100" t="s">
        <v>134</v>
      </c>
      <c r="D98" s="92"/>
      <c r="E98" s="92"/>
      <c r="F98" s="92"/>
      <c r="G98" s="92"/>
      <c r="H98" s="92"/>
      <c r="I98" s="92"/>
      <c r="J98" s="101" t="s">
        <v>135</v>
      </c>
      <c r="K98" s="92"/>
      <c r="L98" s="25"/>
    </row>
    <row r="99" spans="2:47" s="1" customFormat="1" ht="10.35" customHeight="1">
      <c r="B99" s="25"/>
      <c r="L99" s="25"/>
    </row>
    <row r="100" spans="2:47" s="1" customFormat="1" ht="22.9" customHeight="1">
      <c r="B100" s="25"/>
      <c r="C100" s="102" t="s">
        <v>136</v>
      </c>
      <c r="J100" s="61"/>
      <c r="L100" s="25"/>
      <c r="AU100" s="13" t="s">
        <v>137</v>
      </c>
    </row>
    <row r="101" spans="2:47" s="8" customFormat="1" ht="24.95" customHeight="1">
      <c r="B101" s="103"/>
      <c r="D101" s="104" t="s">
        <v>138</v>
      </c>
      <c r="E101" s="105"/>
      <c r="F101" s="105"/>
      <c r="G101" s="105"/>
      <c r="H101" s="105"/>
      <c r="I101" s="105"/>
      <c r="J101" s="106"/>
      <c r="L101" s="103"/>
    </row>
    <row r="102" spans="2:47" s="9" customFormat="1" ht="19.899999999999999" customHeight="1">
      <c r="B102" s="107"/>
      <c r="D102" s="108" t="s">
        <v>380</v>
      </c>
      <c r="E102" s="109"/>
      <c r="F102" s="109"/>
      <c r="G102" s="109"/>
      <c r="H102" s="109"/>
      <c r="I102" s="109"/>
      <c r="J102" s="110"/>
      <c r="L102" s="107"/>
    </row>
    <row r="103" spans="2:47" s="9" customFormat="1" ht="19.899999999999999" customHeight="1">
      <c r="B103" s="107"/>
      <c r="D103" s="108" t="s">
        <v>381</v>
      </c>
      <c r="E103" s="109"/>
      <c r="F103" s="109"/>
      <c r="G103" s="109"/>
      <c r="H103" s="109"/>
      <c r="I103" s="109"/>
      <c r="J103" s="110"/>
      <c r="L103" s="107"/>
    </row>
    <row r="104" spans="2:47" s="9" customFormat="1" ht="19.899999999999999" customHeight="1">
      <c r="B104" s="107"/>
      <c r="D104" s="108" t="s">
        <v>382</v>
      </c>
      <c r="E104" s="109"/>
      <c r="F104" s="109"/>
      <c r="G104" s="109"/>
      <c r="H104" s="109"/>
      <c r="I104" s="109"/>
      <c r="J104" s="110"/>
      <c r="L104" s="107"/>
    </row>
    <row r="105" spans="2:47" s="9" customFormat="1" ht="19.899999999999999" customHeight="1">
      <c r="B105" s="107"/>
      <c r="D105" s="108" t="s">
        <v>383</v>
      </c>
      <c r="E105" s="109"/>
      <c r="F105" s="109"/>
      <c r="G105" s="109"/>
      <c r="H105" s="109"/>
      <c r="I105" s="109"/>
      <c r="J105" s="110"/>
      <c r="L105" s="107"/>
    </row>
    <row r="106" spans="2:47" s="9" customFormat="1" ht="19.899999999999999" customHeight="1">
      <c r="B106" s="107"/>
      <c r="D106" s="108" t="s">
        <v>384</v>
      </c>
      <c r="E106" s="109"/>
      <c r="F106" s="109"/>
      <c r="G106" s="109"/>
      <c r="H106" s="109"/>
      <c r="I106" s="109"/>
      <c r="J106" s="110"/>
      <c r="L106" s="107"/>
    </row>
    <row r="107" spans="2:47" s="9" customFormat="1" ht="19.899999999999999" customHeight="1">
      <c r="B107" s="107"/>
      <c r="D107" s="108" t="s">
        <v>139</v>
      </c>
      <c r="E107" s="109"/>
      <c r="F107" s="109"/>
      <c r="G107" s="109"/>
      <c r="H107" s="109"/>
      <c r="I107" s="109"/>
      <c r="J107" s="110"/>
      <c r="L107" s="107"/>
    </row>
    <row r="108" spans="2:47" s="9" customFormat="1" ht="19.899999999999999" customHeight="1">
      <c r="B108" s="107"/>
      <c r="D108" s="108" t="s">
        <v>385</v>
      </c>
      <c r="E108" s="109"/>
      <c r="F108" s="109"/>
      <c r="G108" s="109"/>
      <c r="H108" s="109"/>
      <c r="I108" s="109"/>
      <c r="J108" s="110"/>
      <c r="L108" s="107"/>
    </row>
    <row r="109" spans="2:47" s="8" customFormat="1" ht="24.95" customHeight="1">
      <c r="B109" s="103"/>
      <c r="D109" s="104" t="s">
        <v>140</v>
      </c>
      <c r="E109" s="105"/>
      <c r="F109" s="105"/>
      <c r="G109" s="105"/>
      <c r="H109" s="105"/>
      <c r="I109" s="105"/>
      <c r="J109" s="106"/>
      <c r="L109" s="103"/>
    </row>
    <row r="110" spans="2:47" s="9" customFormat="1" ht="19.899999999999999" customHeight="1">
      <c r="B110" s="107"/>
      <c r="D110" s="108" t="s">
        <v>386</v>
      </c>
      <c r="E110" s="109"/>
      <c r="F110" s="109"/>
      <c r="G110" s="109"/>
      <c r="H110" s="109"/>
      <c r="I110" s="109"/>
      <c r="J110" s="110"/>
      <c r="L110" s="107"/>
    </row>
    <row r="111" spans="2:47" s="9" customFormat="1" ht="19.899999999999999" customHeight="1">
      <c r="B111" s="107"/>
      <c r="D111" s="108" t="s">
        <v>387</v>
      </c>
      <c r="E111" s="109"/>
      <c r="F111" s="109"/>
      <c r="G111" s="109"/>
      <c r="H111" s="109"/>
      <c r="I111" s="109"/>
      <c r="J111" s="110"/>
      <c r="L111" s="107"/>
    </row>
    <row r="112" spans="2:47" s="9" customFormat="1" ht="19.899999999999999" customHeight="1">
      <c r="B112" s="107"/>
      <c r="D112" s="108" t="s">
        <v>141</v>
      </c>
      <c r="E112" s="109"/>
      <c r="F112" s="109"/>
      <c r="G112" s="109"/>
      <c r="H112" s="109"/>
      <c r="I112" s="109"/>
      <c r="J112" s="110"/>
      <c r="L112" s="107"/>
    </row>
    <row r="113" spans="2:12" s="9" customFormat="1" ht="19.899999999999999" customHeight="1">
      <c r="B113" s="107"/>
      <c r="D113" s="108" t="s">
        <v>388</v>
      </c>
      <c r="E113" s="109"/>
      <c r="F113" s="109"/>
      <c r="G113" s="109"/>
      <c r="H113" s="109"/>
      <c r="I113" s="109"/>
      <c r="J113" s="110"/>
      <c r="L113" s="107"/>
    </row>
    <row r="114" spans="2:12" s="9" customFormat="1" ht="19.899999999999999" customHeight="1">
      <c r="B114" s="107"/>
      <c r="D114" s="108" t="s">
        <v>144</v>
      </c>
      <c r="E114" s="109"/>
      <c r="F114" s="109"/>
      <c r="G114" s="109"/>
      <c r="H114" s="109"/>
      <c r="I114" s="109"/>
      <c r="J114" s="110"/>
      <c r="L114" s="107"/>
    </row>
    <row r="115" spans="2:12" s="9" customFormat="1" ht="19.899999999999999" customHeight="1">
      <c r="B115" s="107"/>
      <c r="D115" s="108" t="s">
        <v>389</v>
      </c>
      <c r="E115" s="109"/>
      <c r="F115" s="109"/>
      <c r="G115" s="109"/>
      <c r="H115" s="109"/>
      <c r="I115" s="109"/>
      <c r="J115" s="110"/>
      <c r="L115" s="107"/>
    </row>
    <row r="116" spans="2:12" s="9" customFormat="1" ht="19.899999999999999" customHeight="1">
      <c r="B116" s="107"/>
      <c r="D116" s="108" t="s">
        <v>145</v>
      </c>
      <c r="E116" s="109"/>
      <c r="F116" s="109"/>
      <c r="G116" s="109"/>
      <c r="H116" s="109"/>
      <c r="I116" s="109"/>
      <c r="J116" s="110"/>
      <c r="L116" s="107"/>
    </row>
    <row r="117" spans="2:12" s="9" customFormat="1" ht="19.899999999999999" customHeight="1">
      <c r="B117" s="107"/>
      <c r="D117" s="108" t="s">
        <v>390</v>
      </c>
      <c r="E117" s="109"/>
      <c r="F117" s="109"/>
      <c r="G117" s="109"/>
      <c r="H117" s="109"/>
      <c r="I117" s="109"/>
      <c r="J117" s="110"/>
      <c r="L117" s="107"/>
    </row>
    <row r="118" spans="2:12" s="9" customFormat="1" ht="19.899999999999999" customHeight="1">
      <c r="B118" s="107"/>
      <c r="D118" s="108" t="s">
        <v>146</v>
      </c>
      <c r="E118" s="109"/>
      <c r="F118" s="109"/>
      <c r="G118" s="109"/>
      <c r="H118" s="109"/>
      <c r="I118" s="109"/>
      <c r="J118" s="110"/>
      <c r="L118" s="107"/>
    </row>
    <row r="119" spans="2:12" s="9" customFormat="1" ht="19.899999999999999" customHeight="1">
      <c r="B119" s="107"/>
      <c r="D119" s="108" t="s">
        <v>391</v>
      </c>
      <c r="E119" s="109"/>
      <c r="F119" s="109"/>
      <c r="G119" s="109"/>
      <c r="H119" s="109"/>
      <c r="I119" s="109"/>
      <c r="J119" s="110"/>
      <c r="L119" s="107"/>
    </row>
    <row r="120" spans="2:12" s="8" customFormat="1" ht="24.95" customHeight="1">
      <c r="B120" s="103"/>
      <c r="D120" s="104" t="s">
        <v>147</v>
      </c>
      <c r="E120" s="105"/>
      <c r="F120" s="105"/>
      <c r="G120" s="105"/>
      <c r="H120" s="105"/>
      <c r="I120" s="105"/>
      <c r="J120" s="106"/>
      <c r="L120" s="103"/>
    </row>
    <row r="121" spans="2:12" s="8" customFormat="1" ht="24.95" customHeight="1">
      <c r="B121" s="103"/>
      <c r="D121" s="104"/>
      <c r="E121" s="105"/>
      <c r="F121" s="105"/>
      <c r="G121" s="105"/>
      <c r="H121" s="105"/>
      <c r="I121" s="105"/>
      <c r="J121" s="106"/>
      <c r="L121" s="103"/>
    </row>
    <row r="122" spans="2:12" s="1" customFormat="1" ht="21.75" customHeight="1">
      <c r="B122" s="25"/>
      <c r="L122" s="25"/>
    </row>
    <row r="123" spans="2:12" s="1" customFormat="1" ht="6.95" customHeight="1"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25"/>
    </row>
    <row r="127" spans="2:12" s="1" customFormat="1" ht="6.95" customHeight="1">
      <c r="B127" s="42"/>
      <c r="C127" s="43"/>
      <c r="D127" s="43"/>
      <c r="E127" s="43"/>
      <c r="F127" s="43"/>
      <c r="G127" s="43"/>
      <c r="H127" s="43"/>
      <c r="I127" s="43"/>
      <c r="J127" s="43"/>
      <c r="K127" s="43"/>
      <c r="L127" s="25"/>
    </row>
    <row r="128" spans="2:12" s="1" customFormat="1" ht="24.95" customHeight="1">
      <c r="B128" s="25"/>
      <c r="C128" s="17" t="s">
        <v>148</v>
      </c>
      <c r="L128" s="25"/>
    </row>
    <row r="129" spans="2:20" s="1" customFormat="1" ht="6.95" customHeight="1">
      <c r="B129" s="25"/>
      <c r="L129" s="25"/>
    </row>
    <row r="130" spans="2:20" s="1" customFormat="1" ht="12" customHeight="1">
      <c r="B130" s="25"/>
      <c r="C130" s="22" t="s">
        <v>13</v>
      </c>
      <c r="L130" s="25"/>
    </row>
    <row r="131" spans="2:20" s="1" customFormat="1" ht="26.25" customHeight="1">
      <c r="B131" s="25"/>
      <c r="E131" s="227" t="str">
        <f>E7</f>
        <v>Košice, ÚKT, Rampová 7 - Rekonštrukcia budovy U1 a výstavba garáže</v>
      </c>
      <c r="F131" s="228"/>
      <c r="G131" s="228"/>
      <c r="H131" s="228"/>
      <c r="L131" s="25"/>
    </row>
    <row r="132" spans="2:20" ht="12" customHeight="1">
      <c r="B132" s="16"/>
      <c r="C132" s="22" t="s">
        <v>126</v>
      </c>
      <c r="L132" s="16"/>
    </row>
    <row r="133" spans="2:20" ht="16.5" customHeight="1">
      <c r="B133" s="16"/>
      <c r="E133" s="227" t="s">
        <v>127</v>
      </c>
      <c r="F133" s="210"/>
      <c r="G133" s="210"/>
      <c r="H133" s="210"/>
      <c r="L133" s="16"/>
    </row>
    <row r="134" spans="2:20" ht="12" customHeight="1">
      <c r="B134" s="16"/>
      <c r="C134" s="22" t="s">
        <v>128</v>
      </c>
      <c r="L134" s="16"/>
    </row>
    <row r="135" spans="2:20" s="1" customFormat="1" ht="16.5" customHeight="1">
      <c r="B135" s="25"/>
      <c r="E135" s="220" t="s">
        <v>129</v>
      </c>
      <c r="F135" s="229"/>
      <c r="G135" s="229"/>
      <c r="H135" s="229"/>
      <c r="L135" s="25"/>
    </row>
    <row r="136" spans="2:20" s="1" customFormat="1" ht="12" customHeight="1">
      <c r="B136" s="25"/>
      <c r="C136" s="22" t="s">
        <v>130</v>
      </c>
      <c r="L136" s="25"/>
    </row>
    <row r="137" spans="2:20" s="1" customFormat="1" ht="16.5" customHeight="1">
      <c r="B137" s="25"/>
      <c r="E137" s="185" t="str">
        <f>E13</f>
        <v>001.1.2 - 1.2. - Nové konštrukcie</v>
      </c>
      <c r="F137" s="229"/>
      <c r="G137" s="229"/>
      <c r="H137" s="229"/>
      <c r="L137" s="25"/>
    </row>
    <row r="138" spans="2:20" s="1" customFormat="1" ht="6.95" customHeight="1">
      <c r="B138" s="25"/>
      <c r="L138" s="25"/>
    </row>
    <row r="139" spans="2:20" s="1" customFormat="1" ht="12" customHeight="1">
      <c r="B139" s="25"/>
      <c r="C139" s="22" t="s">
        <v>17</v>
      </c>
      <c r="F139" s="20" t="str">
        <f>F16</f>
        <v>Košice</v>
      </c>
      <c r="I139" s="22" t="s">
        <v>19</v>
      </c>
      <c r="J139" s="48" t="str">
        <f>IF(J16="","",J16)</f>
        <v/>
      </c>
      <c r="L139" s="25"/>
    </row>
    <row r="140" spans="2:20" s="1" customFormat="1" ht="6.95" customHeight="1">
      <c r="B140" s="25"/>
      <c r="L140" s="25"/>
    </row>
    <row r="141" spans="2:20" s="1" customFormat="1" ht="15.2" customHeight="1">
      <c r="B141" s="25"/>
      <c r="C141" s="22" t="s">
        <v>20</v>
      </c>
      <c r="F141" s="20" t="str">
        <f>E19</f>
        <v>Ministerstvo vnútra SR, Bratislava</v>
      </c>
      <c r="I141" s="22" t="s">
        <v>26</v>
      </c>
      <c r="J141" s="23" t="str">
        <f>E25</f>
        <v>KApAR, s.r.o., Prešov</v>
      </c>
      <c r="L141" s="25"/>
    </row>
    <row r="142" spans="2:20" s="1" customFormat="1" ht="15.2" customHeight="1">
      <c r="B142" s="25"/>
      <c r="C142" s="22" t="s">
        <v>24</v>
      </c>
      <c r="F142" s="20" t="str">
        <f>IF(E22="","",E22)</f>
        <v xml:space="preserve"> </v>
      </c>
      <c r="I142" s="22" t="s">
        <v>29</v>
      </c>
      <c r="J142" s="23"/>
      <c r="L142" s="25"/>
    </row>
    <row r="143" spans="2:20" s="1" customFormat="1" ht="10.35" customHeight="1">
      <c r="B143" s="25"/>
      <c r="L143" s="25"/>
    </row>
    <row r="144" spans="2:20" s="10" customFormat="1" ht="29.25" customHeight="1">
      <c r="B144" s="111"/>
      <c r="C144" s="112" t="s">
        <v>149</v>
      </c>
      <c r="D144" s="113" t="s">
        <v>57</v>
      </c>
      <c r="E144" s="113" t="s">
        <v>53</v>
      </c>
      <c r="F144" s="113" t="s">
        <v>54</v>
      </c>
      <c r="G144" s="113" t="s">
        <v>150</v>
      </c>
      <c r="H144" s="113" t="s">
        <v>151</v>
      </c>
      <c r="I144" s="113" t="s">
        <v>152</v>
      </c>
      <c r="J144" s="114" t="s">
        <v>135</v>
      </c>
      <c r="K144" s="115" t="s">
        <v>153</v>
      </c>
      <c r="L144" s="111"/>
      <c r="M144" s="54" t="s">
        <v>1</v>
      </c>
      <c r="N144" s="55" t="s">
        <v>36</v>
      </c>
      <c r="O144" s="55" t="s">
        <v>154</v>
      </c>
      <c r="P144" s="55" t="s">
        <v>155</v>
      </c>
      <c r="Q144" s="55" t="s">
        <v>156</v>
      </c>
      <c r="R144" s="55" t="s">
        <v>157</v>
      </c>
      <c r="S144" s="55" t="s">
        <v>158</v>
      </c>
      <c r="T144" s="56" t="s">
        <v>159</v>
      </c>
    </row>
    <row r="145" spans="2:65" s="1" customFormat="1" ht="22.9" customHeight="1">
      <c r="B145" s="25"/>
      <c r="C145" s="59" t="s">
        <v>136</v>
      </c>
      <c r="J145" s="116"/>
      <c r="L145" s="25"/>
      <c r="M145" s="57"/>
      <c r="N145" s="49"/>
      <c r="O145" s="49"/>
      <c r="P145" s="117" t="e">
        <f>P146+P213+P319+P321</f>
        <v>#REF!</v>
      </c>
      <c r="Q145" s="49"/>
      <c r="R145" s="117" t="e">
        <f>R146+R213+R319+R321</f>
        <v>#REF!</v>
      </c>
      <c r="S145" s="49"/>
      <c r="T145" s="118" t="e">
        <f>T146+T213+T319+T321</f>
        <v>#REF!</v>
      </c>
      <c r="AT145" s="13" t="s">
        <v>71</v>
      </c>
      <c r="AU145" s="13" t="s">
        <v>137</v>
      </c>
      <c r="BK145" s="119" t="e">
        <f>BK146+BK213+BK319+BK321</f>
        <v>#REF!</v>
      </c>
    </row>
    <row r="146" spans="2:65" s="11" customFormat="1" ht="25.9" customHeight="1">
      <c r="B146" s="120"/>
      <c r="D146" s="121" t="s">
        <v>71</v>
      </c>
      <c r="E146" s="122" t="s">
        <v>160</v>
      </c>
      <c r="F146" s="122" t="s">
        <v>161</v>
      </c>
      <c r="J146" s="123"/>
      <c r="L146" s="120"/>
      <c r="M146" s="124"/>
      <c r="P146" s="125">
        <f>P147+P151+P153+P165+P170+P206+P211</f>
        <v>1919.3720687999999</v>
      </c>
      <c r="R146" s="125">
        <f>R147+R151+R153+R165+R170+R206+R211</f>
        <v>117.52534836000002</v>
      </c>
      <c r="T146" s="126">
        <f>T147+T151+T153+T165+T170+T206+T211</f>
        <v>0</v>
      </c>
      <c r="AR146" s="121" t="s">
        <v>79</v>
      </c>
      <c r="AT146" s="127" t="s">
        <v>71</v>
      </c>
      <c r="AU146" s="127" t="s">
        <v>72</v>
      </c>
      <c r="AY146" s="121" t="s">
        <v>162</v>
      </c>
      <c r="BK146" s="128">
        <f>BK147+BK151+BK153+BK165+BK170+BK206+BK211</f>
        <v>0</v>
      </c>
    </row>
    <row r="147" spans="2:65" s="11" customFormat="1" ht="22.9" customHeight="1">
      <c r="B147" s="120"/>
      <c r="D147" s="121" t="s">
        <v>71</v>
      </c>
      <c r="E147" s="129" t="s">
        <v>79</v>
      </c>
      <c r="F147" s="129" t="s">
        <v>392</v>
      </c>
      <c r="J147" s="130"/>
      <c r="L147" s="120"/>
      <c r="M147" s="124"/>
      <c r="P147" s="125">
        <f>SUM(P148:P150)</f>
        <v>5.9391999999999996</v>
      </c>
      <c r="R147" s="125">
        <f>SUM(R148:R150)</f>
        <v>0</v>
      </c>
      <c r="T147" s="126">
        <f>SUM(T148:T150)</f>
        <v>0</v>
      </c>
      <c r="AR147" s="121" t="s">
        <v>79</v>
      </c>
      <c r="AT147" s="127" t="s">
        <v>71</v>
      </c>
      <c r="AU147" s="127" t="s">
        <v>79</v>
      </c>
      <c r="AY147" s="121" t="s">
        <v>162</v>
      </c>
      <c r="BK147" s="128">
        <f>SUM(BK148:BK150)</f>
        <v>0</v>
      </c>
    </row>
    <row r="148" spans="2:65" s="1" customFormat="1" ht="24.2" customHeight="1">
      <c r="B148" s="131"/>
      <c r="C148" s="132" t="s">
        <v>79</v>
      </c>
      <c r="D148" s="132" t="s">
        <v>165</v>
      </c>
      <c r="E148" s="133" t="s">
        <v>393</v>
      </c>
      <c r="F148" s="134" t="s">
        <v>394</v>
      </c>
      <c r="G148" s="135" t="s">
        <v>173</v>
      </c>
      <c r="H148" s="136">
        <v>1.1599999999999999</v>
      </c>
      <c r="I148" s="137"/>
      <c r="J148" s="137"/>
      <c r="K148" s="138"/>
      <c r="L148" s="25"/>
      <c r="M148" s="139" t="s">
        <v>1</v>
      </c>
      <c r="N148" s="140" t="s">
        <v>38</v>
      </c>
      <c r="O148" s="141">
        <v>1.667</v>
      </c>
      <c r="P148" s="141">
        <f>O148*H148</f>
        <v>1.9337199999999999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169</v>
      </c>
      <c r="AT148" s="143" t="s">
        <v>165</v>
      </c>
      <c r="AU148" s="143" t="s">
        <v>84</v>
      </c>
      <c r="AY148" s="13" t="s">
        <v>162</v>
      </c>
      <c r="BE148" s="144">
        <f>IF(N148="základná",J148,0)</f>
        <v>0</v>
      </c>
      <c r="BF148" s="144">
        <f>IF(N148="znížená",J148,0)</f>
        <v>0</v>
      </c>
      <c r="BG148" s="144">
        <f>IF(N148="zákl. prenesená",J148,0)</f>
        <v>0</v>
      </c>
      <c r="BH148" s="144">
        <f>IF(N148="zníž. prenesená",J148,0)</f>
        <v>0</v>
      </c>
      <c r="BI148" s="144">
        <f>IF(N148="nulová",J148,0)</f>
        <v>0</v>
      </c>
      <c r="BJ148" s="13" t="s">
        <v>84</v>
      </c>
      <c r="BK148" s="144">
        <f>ROUND(I148*H148,2)</f>
        <v>0</v>
      </c>
      <c r="BL148" s="13" t="s">
        <v>169</v>
      </c>
      <c r="BM148" s="143" t="s">
        <v>395</v>
      </c>
    </row>
    <row r="149" spans="2:65" s="1" customFormat="1" ht="24.2" customHeight="1">
      <c r="B149" s="131"/>
      <c r="C149" s="132" t="s">
        <v>84</v>
      </c>
      <c r="D149" s="132" t="s">
        <v>165</v>
      </c>
      <c r="E149" s="133" t="s">
        <v>396</v>
      </c>
      <c r="F149" s="134" t="s">
        <v>397</v>
      </c>
      <c r="G149" s="135" t="s">
        <v>173</v>
      </c>
      <c r="H149" s="136">
        <v>1.1599999999999999</v>
      </c>
      <c r="I149" s="137"/>
      <c r="J149" s="137"/>
      <c r="K149" s="138"/>
      <c r="L149" s="25"/>
      <c r="M149" s="139" t="s">
        <v>1</v>
      </c>
      <c r="N149" s="140" t="s">
        <v>38</v>
      </c>
      <c r="O149" s="141">
        <v>3.1739999999999999</v>
      </c>
      <c r="P149" s="141">
        <f>O149*H149</f>
        <v>3.6818399999999998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169</v>
      </c>
      <c r="AT149" s="143" t="s">
        <v>165</v>
      </c>
      <c r="AU149" s="143" t="s">
        <v>84</v>
      </c>
      <c r="AY149" s="13" t="s">
        <v>162</v>
      </c>
      <c r="BE149" s="144">
        <f>IF(N149="základná",J149,0)</f>
        <v>0</v>
      </c>
      <c r="BF149" s="144">
        <f>IF(N149="znížená",J149,0)</f>
        <v>0</v>
      </c>
      <c r="BG149" s="144">
        <f>IF(N149="zákl. prenesená",J149,0)</f>
        <v>0</v>
      </c>
      <c r="BH149" s="144">
        <f>IF(N149="zníž. prenesená",J149,0)</f>
        <v>0</v>
      </c>
      <c r="BI149" s="144">
        <f>IF(N149="nulová",J149,0)</f>
        <v>0</v>
      </c>
      <c r="BJ149" s="13" t="s">
        <v>84</v>
      </c>
      <c r="BK149" s="144">
        <f>ROUND(I149*H149,2)</f>
        <v>0</v>
      </c>
      <c r="BL149" s="13" t="s">
        <v>169</v>
      </c>
      <c r="BM149" s="143" t="s">
        <v>398</v>
      </c>
    </row>
    <row r="150" spans="2:65" s="1" customFormat="1" ht="21.75" customHeight="1">
      <c r="B150" s="131"/>
      <c r="C150" s="132" t="s">
        <v>89</v>
      </c>
      <c r="D150" s="132" t="s">
        <v>165</v>
      </c>
      <c r="E150" s="133" t="s">
        <v>399</v>
      </c>
      <c r="F150" s="134" t="s">
        <v>400</v>
      </c>
      <c r="G150" s="135" t="s">
        <v>173</v>
      </c>
      <c r="H150" s="136">
        <v>1.1599999999999999</v>
      </c>
      <c r="I150" s="137"/>
      <c r="J150" s="137"/>
      <c r="K150" s="138"/>
      <c r="L150" s="25"/>
      <c r="M150" s="139" t="s">
        <v>1</v>
      </c>
      <c r="N150" s="140" t="s">
        <v>38</v>
      </c>
      <c r="O150" s="141">
        <v>0.27900000000000003</v>
      </c>
      <c r="P150" s="141">
        <f>O150*H150</f>
        <v>0.32363999999999998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169</v>
      </c>
      <c r="AT150" s="143" t="s">
        <v>165</v>
      </c>
      <c r="AU150" s="143" t="s">
        <v>84</v>
      </c>
      <c r="AY150" s="13" t="s">
        <v>162</v>
      </c>
      <c r="BE150" s="144">
        <f>IF(N150="základná",J150,0)</f>
        <v>0</v>
      </c>
      <c r="BF150" s="144">
        <f>IF(N150="znížená",J150,0)</f>
        <v>0</v>
      </c>
      <c r="BG150" s="144">
        <f>IF(N150="zákl. prenesená",J150,0)</f>
        <v>0</v>
      </c>
      <c r="BH150" s="144">
        <f>IF(N150="zníž. prenesená",J150,0)</f>
        <v>0</v>
      </c>
      <c r="BI150" s="144">
        <f>IF(N150="nulová",J150,0)</f>
        <v>0</v>
      </c>
      <c r="BJ150" s="13" t="s">
        <v>84</v>
      </c>
      <c r="BK150" s="144">
        <f>ROUND(I150*H150,2)</f>
        <v>0</v>
      </c>
      <c r="BL150" s="13" t="s">
        <v>169</v>
      </c>
      <c r="BM150" s="143" t="s">
        <v>401</v>
      </c>
    </row>
    <row r="151" spans="2:65" s="11" customFormat="1" ht="22.9" customHeight="1">
      <c r="B151" s="120"/>
      <c r="D151" s="121" t="s">
        <v>71</v>
      </c>
      <c r="E151" s="129" t="s">
        <v>84</v>
      </c>
      <c r="F151" s="129" t="s">
        <v>402</v>
      </c>
      <c r="J151" s="130"/>
      <c r="L151" s="120"/>
      <c r="M151" s="124"/>
      <c r="P151" s="125">
        <f>P152</f>
        <v>0.69724055000000007</v>
      </c>
      <c r="R151" s="125">
        <f>R152</f>
        <v>2.9012797199999998</v>
      </c>
      <c r="T151" s="126">
        <f>T152</f>
        <v>0</v>
      </c>
      <c r="AR151" s="121" t="s">
        <v>79</v>
      </c>
      <c r="AT151" s="127" t="s">
        <v>71</v>
      </c>
      <c r="AU151" s="127" t="s">
        <v>79</v>
      </c>
      <c r="AY151" s="121" t="s">
        <v>162</v>
      </c>
      <c r="BK151" s="128">
        <f>BK152</f>
        <v>0</v>
      </c>
    </row>
    <row r="152" spans="2:65" s="1" customFormat="1" ht="16.5" customHeight="1">
      <c r="B152" s="131"/>
      <c r="C152" s="132" t="s">
        <v>169</v>
      </c>
      <c r="D152" s="132" t="s">
        <v>165</v>
      </c>
      <c r="E152" s="133" t="s">
        <v>403</v>
      </c>
      <c r="F152" s="134" t="s">
        <v>404</v>
      </c>
      <c r="G152" s="135" t="s">
        <v>173</v>
      </c>
      <c r="H152" s="136">
        <v>1.2010000000000001</v>
      </c>
      <c r="I152" s="137"/>
      <c r="J152" s="137"/>
      <c r="K152" s="138"/>
      <c r="L152" s="25"/>
      <c r="M152" s="139" t="s">
        <v>1</v>
      </c>
      <c r="N152" s="140" t="s">
        <v>38</v>
      </c>
      <c r="O152" s="141">
        <v>0.58055000000000001</v>
      </c>
      <c r="P152" s="141">
        <f>O152*H152</f>
        <v>0.69724055000000007</v>
      </c>
      <c r="Q152" s="141">
        <v>2.4157199999999999</v>
      </c>
      <c r="R152" s="141">
        <f>Q152*H152</f>
        <v>2.9012797199999998</v>
      </c>
      <c r="S152" s="141">
        <v>0</v>
      </c>
      <c r="T152" s="142">
        <f>S152*H152</f>
        <v>0</v>
      </c>
      <c r="AR152" s="143" t="s">
        <v>169</v>
      </c>
      <c r="AT152" s="143" t="s">
        <v>165</v>
      </c>
      <c r="AU152" s="143" t="s">
        <v>84</v>
      </c>
      <c r="AY152" s="13" t="s">
        <v>162</v>
      </c>
      <c r="BE152" s="144">
        <f>IF(N152="základná",J152,0)</f>
        <v>0</v>
      </c>
      <c r="BF152" s="144">
        <f>IF(N152="znížená",J152,0)</f>
        <v>0</v>
      </c>
      <c r="BG152" s="144">
        <f>IF(N152="zákl. prenesená",J152,0)</f>
        <v>0</v>
      </c>
      <c r="BH152" s="144">
        <f>IF(N152="zníž. prenesená",J152,0)</f>
        <v>0</v>
      </c>
      <c r="BI152" s="144">
        <f>IF(N152="nulová",J152,0)</f>
        <v>0</v>
      </c>
      <c r="BJ152" s="13" t="s">
        <v>84</v>
      </c>
      <c r="BK152" s="144">
        <f>ROUND(I152*H152,2)</f>
        <v>0</v>
      </c>
      <c r="BL152" s="13" t="s">
        <v>169</v>
      </c>
      <c r="BM152" s="143" t="s">
        <v>405</v>
      </c>
    </row>
    <row r="153" spans="2:65" s="11" customFormat="1" ht="22.9" customHeight="1">
      <c r="B153" s="120"/>
      <c r="D153" s="121" t="s">
        <v>71</v>
      </c>
      <c r="E153" s="129" t="s">
        <v>89</v>
      </c>
      <c r="F153" s="129" t="s">
        <v>406</v>
      </c>
      <c r="J153" s="130"/>
      <c r="L153" s="120"/>
      <c r="M153" s="124"/>
      <c r="P153" s="125">
        <f>SUM(P154:P164)</f>
        <v>99.468650000000011</v>
      </c>
      <c r="R153" s="125">
        <f>SUM(R154:R164)</f>
        <v>15.948457800000002</v>
      </c>
      <c r="T153" s="126">
        <f>SUM(T154:T164)</f>
        <v>0</v>
      </c>
      <c r="AR153" s="121" t="s">
        <v>79</v>
      </c>
      <c r="AT153" s="127" t="s">
        <v>71</v>
      </c>
      <c r="AU153" s="127" t="s">
        <v>79</v>
      </c>
      <c r="AY153" s="121" t="s">
        <v>162</v>
      </c>
      <c r="BK153" s="128">
        <f>SUM(BK154:BK164)</f>
        <v>0</v>
      </c>
    </row>
    <row r="154" spans="2:65" s="1" customFormat="1" ht="24.2" customHeight="1">
      <c r="B154" s="131"/>
      <c r="C154" s="132" t="s">
        <v>181</v>
      </c>
      <c r="D154" s="132" t="s">
        <v>165</v>
      </c>
      <c r="E154" s="133" t="s">
        <v>407</v>
      </c>
      <c r="F154" s="134" t="s">
        <v>408</v>
      </c>
      <c r="G154" s="135" t="s">
        <v>196</v>
      </c>
      <c r="H154" s="136">
        <v>8</v>
      </c>
      <c r="I154" s="137"/>
      <c r="J154" s="137"/>
      <c r="K154" s="138"/>
      <c r="L154" s="25"/>
      <c r="M154" s="139" t="s">
        <v>1</v>
      </c>
      <c r="N154" s="140" t="s">
        <v>38</v>
      </c>
      <c r="O154" s="141">
        <v>0.14799999999999999</v>
      </c>
      <c r="P154" s="141">
        <f t="shared" ref="P154:P164" si="0">O154*H154</f>
        <v>1.1839999999999999</v>
      </c>
      <c r="Q154" s="141">
        <v>2.3970000000000002E-2</v>
      </c>
      <c r="R154" s="141">
        <f t="shared" ref="R154:R164" si="1">Q154*H154</f>
        <v>0.19176000000000001</v>
      </c>
      <c r="S154" s="141">
        <v>0</v>
      </c>
      <c r="T154" s="142">
        <f t="shared" ref="T154:T164" si="2">S154*H154</f>
        <v>0</v>
      </c>
      <c r="AR154" s="143" t="s">
        <v>169</v>
      </c>
      <c r="AT154" s="143" t="s">
        <v>165</v>
      </c>
      <c r="AU154" s="143" t="s">
        <v>84</v>
      </c>
      <c r="AY154" s="13" t="s">
        <v>162</v>
      </c>
      <c r="BE154" s="144">
        <f t="shared" ref="BE154:BE164" si="3">IF(N154="základná",J154,0)</f>
        <v>0</v>
      </c>
      <c r="BF154" s="144">
        <f t="shared" ref="BF154:BF164" si="4">IF(N154="znížená",J154,0)</f>
        <v>0</v>
      </c>
      <c r="BG154" s="144">
        <f t="shared" ref="BG154:BG164" si="5">IF(N154="zákl. prenesená",J154,0)</f>
        <v>0</v>
      </c>
      <c r="BH154" s="144">
        <f t="shared" ref="BH154:BH164" si="6">IF(N154="zníž. prenesená",J154,0)</f>
        <v>0</v>
      </c>
      <c r="BI154" s="144">
        <f t="shared" ref="BI154:BI164" si="7">IF(N154="nulová",J154,0)</f>
        <v>0</v>
      </c>
      <c r="BJ154" s="13" t="s">
        <v>84</v>
      </c>
      <c r="BK154" s="144">
        <f t="shared" ref="BK154:BK164" si="8">ROUND(I154*H154,2)</f>
        <v>0</v>
      </c>
      <c r="BL154" s="13" t="s">
        <v>169</v>
      </c>
      <c r="BM154" s="143" t="s">
        <v>409</v>
      </c>
    </row>
    <row r="155" spans="2:65" s="1" customFormat="1" ht="24.2" customHeight="1">
      <c r="B155" s="131"/>
      <c r="C155" s="132" t="s">
        <v>185</v>
      </c>
      <c r="D155" s="132" t="s">
        <v>165</v>
      </c>
      <c r="E155" s="133" t="s">
        <v>410</v>
      </c>
      <c r="F155" s="134" t="s">
        <v>411</v>
      </c>
      <c r="G155" s="135" t="s">
        <v>196</v>
      </c>
      <c r="H155" s="136">
        <v>1</v>
      </c>
      <c r="I155" s="137"/>
      <c r="J155" s="137"/>
      <c r="K155" s="138"/>
      <c r="L155" s="25"/>
      <c r="M155" s="139" t="s">
        <v>1</v>
      </c>
      <c r="N155" s="140" t="s">
        <v>38</v>
      </c>
      <c r="O155" s="141">
        <v>0.19571</v>
      </c>
      <c r="P155" s="141">
        <f t="shared" si="0"/>
        <v>0.19571</v>
      </c>
      <c r="Q155" s="141">
        <v>4.3040000000000002E-2</v>
      </c>
      <c r="R155" s="141">
        <f t="shared" si="1"/>
        <v>4.3040000000000002E-2</v>
      </c>
      <c r="S155" s="141">
        <v>0</v>
      </c>
      <c r="T155" s="142">
        <f t="shared" si="2"/>
        <v>0</v>
      </c>
      <c r="AR155" s="143" t="s">
        <v>169</v>
      </c>
      <c r="AT155" s="143" t="s">
        <v>165</v>
      </c>
      <c r="AU155" s="143" t="s">
        <v>84</v>
      </c>
      <c r="AY155" s="13" t="s">
        <v>162</v>
      </c>
      <c r="BE155" s="144">
        <f t="shared" si="3"/>
        <v>0</v>
      </c>
      <c r="BF155" s="144">
        <f t="shared" si="4"/>
        <v>0</v>
      </c>
      <c r="BG155" s="144">
        <f t="shared" si="5"/>
        <v>0</v>
      </c>
      <c r="BH155" s="144">
        <f t="shared" si="6"/>
        <v>0</v>
      </c>
      <c r="BI155" s="144">
        <f t="shared" si="7"/>
        <v>0</v>
      </c>
      <c r="BJ155" s="13" t="s">
        <v>84</v>
      </c>
      <c r="BK155" s="144">
        <f t="shared" si="8"/>
        <v>0</v>
      </c>
      <c r="BL155" s="13" t="s">
        <v>169</v>
      </c>
      <c r="BM155" s="143" t="s">
        <v>412</v>
      </c>
    </row>
    <row r="156" spans="2:65" s="1" customFormat="1" ht="24.2" customHeight="1">
      <c r="B156" s="131"/>
      <c r="C156" s="132" t="s">
        <v>189</v>
      </c>
      <c r="D156" s="132" t="s">
        <v>165</v>
      </c>
      <c r="E156" s="133" t="s">
        <v>413</v>
      </c>
      <c r="F156" s="134" t="s">
        <v>414</v>
      </c>
      <c r="G156" s="135" t="s">
        <v>196</v>
      </c>
      <c r="H156" s="136">
        <v>4</v>
      </c>
      <c r="I156" s="137"/>
      <c r="J156" s="137"/>
      <c r="K156" s="138"/>
      <c r="L156" s="25"/>
      <c r="M156" s="139" t="s">
        <v>1</v>
      </c>
      <c r="N156" s="140" t="s">
        <v>38</v>
      </c>
      <c r="O156" s="141">
        <v>0.23599999999999999</v>
      </c>
      <c r="P156" s="141">
        <f t="shared" si="0"/>
        <v>0.94399999999999995</v>
      </c>
      <c r="Q156" s="141">
        <v>5.5289999999999999E-2</v>
      </c>
      <c r="R156" s="141">
        <f t="shared" si="1"/>
        <v>0.22116</v>
      </c>
      <c r="S156" s="141">
        <v>0</v>
      </c>
      <c r="T156" s="142">
        <f t="shared" si="2"/>
        <v>0</v>
      </c>
      <c r="AR156" s="143" t="s">
        <v>169</v>
      </c>
      <c r="AT156" s="143" t="s">
        <v>165</v>
      </c>
      <c r="AU156" s="143" t="s">
        <v>84</v>
      </c>
      <c r="AY156" s="13" t="s">
        <v>162</v>
      </c>
      <c r="BE156" s="144">
        <f t="shared" si="3"/>
        <v>0</v>
      </c>
      <c r="BF156" s="144">
        <f t="shared" si="4"/>
        <v>0</v>
      </c>
      <c r="BG156" s="144">
        <f t="shared" si="5"/>
        <v>0</v>
      </c>
      <c r="BH156" s="144">
        <f t="shared" si="6"/>
        <v>0</v>
      </c>
      <c r="BI156" s="144">
        <f t="shared" si="7"/>
        <v>0</v>
      </c>
      <c r="BJ156" s="13" t="s">
        <v>84</v>
      </c>
      <c r="BK156" s="144">
        <f t="shared" si="8"/>
        <v>0</v>
      </c>
      <c r="BL156" s="13" t="s">
        <v>169</v>
      </c>
      <c r="BM156" s="143" t="s">
        <v>415</v>
      </c>
    </row>
    <row r="157" spans="2:65" s="1" customFormat="1" ht="24.2" customHeight="1">
      <c r="B157" s="131"/>
      <c r="C157" s="132" t="s">
        <v>193</v>
      </c>
      <c r="D157" s="132" t="s">
        <v>165</v>
      </c>
      <c r="E157" s="133" t="s">
        <v>416</v>
      </c>
      <c r="F157" s="134" t="s">
        <v>417</v>
      </c>
      <c r="G157" s="135" t="s">
        <v>196</v>
      </c>
      <c r="H157" s="136">
        <v>1</v>
      </c>
      <c r="I157" s="137"/>
      <c r="J157" s="137"/>
      <c r="K157" s="138"/>
      <c r="L157" s="25"/>
      <c r="M157" s="139" t="s">
        <v>1</v>
      </c>
      <c r="N157" s="140" t="s">
        <v>38</v>
      </c>
      <c r="O157" s="141">
        <v>0.29926000000000003</v>
      </c>
      <c r="P157" s="141">
        <f t="shared" si="0"/>
        <v>0.29926000000000003</v>
      </c>
      <c r="Q157" s="141">
        <v>8.4940000000000002E-2</v>
      </c>
      <c r="R157" s="141">
        <f t="shared" si="1"/>
        <v>8.4940000000000002E-2</v>
      </c>
      <c r="S157" s="141">
        <v>0</v>
      </c>
      <c r="T157" s="142">
        <f t="shared" si="2"/>
        <v>0</v>
      </c>
      <c r="AR157" s="143" t="s">
        <v>169</v>
      </c>
      <c r="AT157" s="143" t="s">
        <v>165</v>
      </c>
      <c r="AU157" s="143" t="s">
        <v>84</v>
      </c>
      <c r="AY157" s="13" t="s">
        <v>162</v>
      </c>
      <c r="BE157" s="144">
        <f t="shared" si="3"/>
        <v>0</v>
      </c>
      <c r="BF157" s="144">
        <f t="shared" si="4"/>
        <v>0</v>
      </c>
      <c r="BG157" s="144">
        <f t="shared" si="5"/>
        <v>0</v>
      </c>
      <c r="BH157" s="144">
        <f t="shared" si="6"/>
        <v>0</v>
      </c>
      <c r="BI157" s="144">
        <f t="shared" si="7"/>
        <v>0</v>
      </c>
      <c r="BJ157" s="13" t="s">
        <v>84</v>
      </c>
      <c r="BK157" s="144">
        <f t="shared" si="8"/>
        <v>0</v>
      </c>
      <c r="BL157" s="13" t="s">
        <v>169</v>
      </c>
      <c r="BM157" s="143" t="s">
        <v>418</v>
      </c>
    </row>
    <row r="158" spans="2:65" s="1" customFormat="1" ht="24.2" customHeight="1">
      <c r="B158" s="131"/>
      <c r="C158" s="132" t="s">
        <v>163</v>
      </c>
      <c r="D158" s="132" t="s">
        <v>165</v>
      </c>
      <c r="E158" s="133" t="s">
        <v>419</v>
      </c>
      <c r="F158" s="134" t="s">
        <v>420</v>
      </c>
      <c r="G158" s="135" t="s">
        <v>168</v>
      </c>
      <c r="H158" s="136">
        <v>1.89</v>
      </c>
      <c r="I158" s="137"/>
      <c r="J158" s="137"/>
      <c r="K158" s="138"/>
      <c r="L158" s="25"/>
      <c r="M158" s="139" t="s">
        <v>1</v>
      </c>
      <c r="N158" s="140" t="s">
        <v>38</v>
      </c>
      <c r="O158" s="141">
        <v>0.51234000000000002</v>
      </c>
      <c r="P158" s="141">
        <f t="shared" si="0"/>
        <v>0.96832260000000003</v>
      </c>
      <c r="Q158" s="141">
        <v>0.10811999999999999</v>
      </c>
      <c r="R158" s="141">
        <f t="shared" si="1"/>
        <v>0.20434679999999997</v>
      </c>
      <c r="S158" s="141">
        <v>0</v>
      </c>
      <c r="T158" s="142">
        <f t="shared" si="2"/>
        <v>0</v>
      </c>
      <c r="AR158" s="143" t="s">
        <v>169</v>
      </c>
      <c r="AT158" s="143" t="s">
        <v>165</v>
      </c>
      <c r="AU158" s="143" t="s">
        <v>84</v>
      </c>
      <c r="AY158" s="13" t="s">
        <v>162</v>
      </c>
      <c r="BE158" s="144">
        <f t="shared" si="3"/>
        <v>0</v>
      </c>
      <c r="BF158" s="144">
        <f t="shared" si="4"/>
        <v>0</v>
      </c>
      <c r="BG158" s="144">
        <f t="shared" si="5"/>
        <v>0</v>
      </c>
      <c r="BH158" s="144">
        <f t="shared" si="6"/>
        <v>0</v>
      </c>
      <c r="BI158" s="144">
        <f t="shared" si="7"/>
        <v>0</v>
      </c>
      <c r="BJ158" s="13" t="s">
        <v>84</v>
      </c>
      <c r="BK158" s="144">
        <f t="shared" si="8"/>
        <v>0</v>
      </c>
      <c r="BL158" s="13" t="s">
        <v>169</v>
      </c>
      <c r="BM158" s="143" t="s">
        <v>421</v>
      </c>
    </row>
    <row r="159" spans="2:65" s="1" customFormat="1" ht="24.2" customHeight="1">
      <c r="B159" s="131"/>
      <c r="C159" s="132" t="s">
        <v>201</v>
      </c>
      <c r="D159" s="132" t="s">
        <v>165</v>
      </c>
      <c r="E159" s="133" t="s">
        <v>422</v>
      </c>
      <c r="F159" s="134" t="s">
        <v>423</v>
      </c>
      <c r="G159" s="135" t="s">
        <v>168</v>
      </c>
      <c r="H159" s="136">
        <v>5.67</v>
      </c>
      <c r="I159" s="137"/>
      <c r="J159" s="137"/>
      <c r="K159" s="138"/>
      <c r="L159" s="25"/>
      <c r="M159" s="139" t="s">
        <v>1</v>
      </c>
      <c r="N159" s="140" t="s">
        <v>38</v>
      </c>
      <c r="O159" s="141">
        <v>0.52622000000000002</v>
      </c>
      <c r="P159" s="141">
        <f t="shared" si="0"/>
        <v>2.9836674000000003</v>
      </c>
      <c r="Q159" s="141">
        <v>0.14498</v>
      </c>
      <c r="R159" s="141">
        <f t="shared" si="1"/>
        <v>0.82203660000000001</v>
      </c>
      <c r="S159" s="141">
        <v>0</v>
      </c>
      <c r="T159" s="142">
        <f t="shared" si="2"/>
        <v>0</v>
      </c>
      <c r="AR159" s="143" t="s">
        <v>169</v>
      </c>
      <c r="AT159" s="143" t="s">
        <v>165</v>
      </c>
      <c r="AU159" s="143" t="s">
        <v>84</v>
      </c>
      <c r="AY159" s="13" t="s">
        <v>162</v>
      </c>
      <c r="BE159" s="144">
        <f t="shared" si="3"/>
        <v>0</v>
      </c>
      <c r="BF159" s="144">
        <f t="shared" si="4"/>
        <v>0</v>
      </c>
      <c r="BG159" s="144">
        <f t="shared" si="5"/>
        <v>0</v>
      </c>
      <c r="BH159" s="144">
        <f t="shared" si="6"/>
        <v>0</v>
      </c>
      <c r="BI159" s="144">
        <f t="shared" si="7"/>
        <v>0</v>
      </c>
      <c r="BJ159" s="13" t="s">
        <v>84</v>
      </c>
      <c r="BK159" s="144">
        <f t="shared" si="8"/>
        <v>0</v>
      </c>
      <c r="BL159" s="13" t="s">
        <v>169</v>
      </c>
      <c r="BM159" s="143" t="s">
        <v>424</v>
      </c>
    </row>
    <row r="160" spans="2:65" s="1" customFormat="1" ht="24.2" customHeight="1">
      <c r="B160" s="131"/>
      <c r="C160" s="132" t="s">
        <v>205</v>
      </c>
      <c r="D160" s="132" t="s">
        <v>165</v>
      </c>
      <c r="E160" s="133" t="s">
        <v>425</v>
      </c>
      <c r="F160" s="134" t="s">
        <v>426</v>
      </c>
      <c r="G160" s="135" t="s">
        <v>168</v>
      </c>
      <c r="H160" s="136">
        <v>5.55</v>
      </c>
      <c r="I160" s="137"/>
      <c r="J160" s="137"/>
      <c r="K160" s="138"/>
      <c r="L160" s="25"/>
      <c r="M160" s="139" t="s">
        <v>1</v>
      </c>
      <c r="N160" s="140" t="s">
        <v>38</v>
      </c>
      <c r="O160" s="141">
        <v>1.056</v>
      </c>
      <c r="P160" s="141">
        <f t="shared" si="0"/>
        <v>5.8608000000000002</v>
      </c>
      <c r="Q160" s="141">
        <v>3.9E-2</v>
      </c>
      <c r="R160" s="141">
        <f t="shared" si="1"/>
        <v>0.21645</v>
      </c>
      <c r="S160" s="141">
        <v>0</v>
      </c>
      <c r="T160" s="142">
        <f t="shared" si="2"/>
        <v>0</v>
      </c>
      <c r="AR160" s="143" t="s">
        <v>169</v>
      </c>
      <c r="AT160" s="143" t="s">
        <v>165</v>
      </c>
      <c r="AU160" s="143" t="s">
        <v>84</v>
      </c>
      <c r="AY160" s="13" t="s">
        <v>162</v>
      </c>
      <c r="BE160" s="144">
        <f t="shared" si="3"/>
        <v>0</v>
      </c>
      <c r="BF160" s="144">
        <f t="shared" si="4"/>
        <v>0</v>
      </c>
      <c r="BG160" s="144">
        <f t="shared" si="5"/>
        <v>0</v>
      </c>
      <c r="BH160" s="144">
        <f t="shared" si="6"/>
        <v>0</v>
      </c>
      <c r="BI160" s="144">
        <f t="shared" si="7"/>
        <v>0</v>
      </c>
      <c r="BJ160" s="13" t="s">
        <v>84</v>
      </c>
      <c r="BK160" s="144">
        <f t="shared" si="8"/>
        <v>0</v>
      </c>
      <c r="BL160" s="13" t="s">
        <v>169</v>
      </c>
      <c r="BM160" s="143" t="s">
        <v>427</v>
      </c>
    </row>
    <row r="161" spans="2:65" s="1" customFormat="1" ht="33" customHeight="1">
      <c r="B161" s="131"/>
      <c r="C161" s="132" t="s">
        <v>209</v>
      </c>
      <c r="D161" s="132" t="s">
        <v>165</v>
      </c>
      <c r="E161" s="133" t="s">
        <v>428</v>
      </c>
      <c r="F161" s="134" t="s">
        <v>429</v>
      </c>
      <c r="G161" s="135" t="s">
        <v>168</v>
      </c>
      <c r="H161" s="136">
        <v>136.43</v>
      </c>
      <c r="I161" s="137"/>
      <c r="J161" s="137"/>
      <c r="K161" s="138"/>
      <c r="L161" s="25"/>
      <c r="M161" s="139" t="s">
        <v>1</v>
      </c>
      <c r="N161" s="140" t="s">
        <v>38</v>
      </c>
      <c r="O161" s="141">
        <v>0.47299999999999998</v>
      </c>
      <c r="P161" s="141">
        <f t="shared" si="0"/>
        <v>64.531390000000002</v>
      </c>
      <c r="Q161" s="141">
        <v>7.424E-2</v>
      </c>
      <c r="R161" s="141">
        <f t="shared" si="1"/>
        <v>10.1285632</v>
      </c>
      <c r="S161" s="141">
        <v>0</v>
      </c>
      <c r="T161" s="142">
        <f t="shared" si="2"/>
        <v>0</v>
      </c>
      <c r="AR161" s="143" t="s">
        <v>169</v>
      </c>
      <c r="AT161" s="143" t="s">
        <v>165</v>
      </c>
      <c r="AU161" s="143" t="s">
        <v>84</v>
      </c>
      <c r="AY161" s="13" t="s">
        <v>162</v>
      </c>
      <c r="BE161" s="144">
        <f t="shared" si="3"/>
        <v>0</v>
      </c>
      <c r="BF161" s="144">
        <f t="shared" si="4"/>
        <v>0</v>
      </c>
      <c r="BG161" s="144">
        <f t="shared" si="5"/>
        <v>0</v>
      </c>
      <c r="BH161" s="144">
        <f t="shared" si="6"/>
        <v>0</v>
      </c>
      <c r="BI161" s="144">
        <f t="shared" si="7"/>
        <v>0</v>
      </c>
      <c r="BJ161" s="13" t="s">
        <v>84</v>
      </c>
      <c r="BK161" s="144">
        <f t="shared" si="8"/>
        <v>0</v>
      </c>
      <c r="BL161" s="13" t="s">
        <v>169</v>
      </c>
      <c r="BM161" s="143" t="s">
        <v>430</v>
      </c>
    </row>
    <row r="162" spans="2:65" s="1" customFormat="1" ht="33" customHeight="1">
      <c r="B162" s="131"/>
      <c r="C162" s="132" t="s">
        <v>214</v>
      </c>
      <c r="D162" s="132" t="s">
        <v>165</v>
      </c>
      <c r="E162" s="133" t="s">
        <v>431</v>
      </c>
      <c r="F162" s="134" t="s">
        <v>432</v>
      </c>
      <c r="G162" s="135" t="s">
        <v>168</v>
      </c>
      <c r="H162" s="136">
        <v>36.229999999999997</v>
      </c>
      <c r="I162" s="137"/>
      <c r="J162" s="137"/>
      <c r="K162" s="138"/>
      <c r="L162" s="25"/>
      <c r="M162" s="139" t="s">
        <v>1</v>
      </c>
      <c r="N162" s="140" t="s">
        <v>38</v>
      </c>
      <c r="O162" s="141">
        <v>0.49</v>
      </c>
      <c r="P162" s="141">
        <f t="shared" si="0"/>
        <v>17.752699999999997</v>
      </c>
      <c r="Q162" s="141">
        <v>0.11124000000000001</v>
      </c>
      <c r="R162" s="141">
        <f t="shared" si="1"/>
        <v>4.0302252000000003</v>
      </c>
      <c r="S162" s="141">
        <v>0</v>
      </c>
      <c r="T162" s="142">
        <f t="shared" si="2"/>
        <v>0</v>
      </c>
      <c r="AR162" s="143" t="s">
        <v>169</v>
      </c>
      <c r="AT162" s="143" t="s">
        <v>165</v>
      </c>
      <c r="AU162" s="143" t="s">
        <v>84</v>
      </c>
      <c r="AY162" s="13" t="s">
        <v>162</v>
      </c>
      <c r="BE162" s="144">
        <f t="shared" si="3"/>
        <v>0</v>
      </c>
      <c r="BF162" s="144">
        <f t="shared" si="4"/>
        <v>0</v>
      </c>
      <c r="BG162" s="144">
        <f t="shared" si="5"/>
        <v>0</v>
      </c>
      <c r="BH162" s="144">
        <f t="shared" si="6"/>
        <v>0</v>
      </c>
      <c r="BI162" s="144">
        <f t="shared" si="7"/>
        <v>0</v>
      </c>
      <c r="BJ162" s="13" t="s">
        <v>84</v>
      </c>
      <c r="BK162" s="144">
        <f t="shared" si="8"/>
        <v>0</v>
      </c>
      <c r="BL162" s="13" t="s">
        <v>169</v>
      </c>
      <c r="BM162" s="143" t="s">
        <v>433</v>
      </c>
    </row>
    <row r="163" spans="2:65" s="1" customFormat="1" ht="24.2" customHeight="1">
      <c r="B163" s="131"/>
      <c r="C163" s="132" t="s">
        <v>218</v>
      </c>
      <c r="D163" s="132" t="s">
        <v>165</v>
      </c>
      <c r="E163" s="133" t="s">
        <v>434</v>
      </c>
      <c r="F163" s="134" t="s">
        <v>435</v>
      </c>
      <c r="G163" s="135" t="s">
        <v>212</v>
      </c>
      <c r="H163" s="136">
        <v>43.145000000000003</v>
      </c>
      <c r="I163" s="137"/>
      <c r="J163" s="137"/>
      <c r="K163" s="138"/>
      <c r="L163" s="25"/>
      <c r="M163" s="139" t="s">
        <v>1</v>
      </c>
      <c r="N163" s="140" t="s">
        <v>38</v>
      </c>
      <c r="O163" s="141">
        <v>0.08</v>
      </c>
      <c r="P163" s="141">
        <f t="shared" si="0"/>
        <v>3.4516000000000004</v>
      </c>
      <c r="Q163" s="141">
        <v>1E-4</v>
      </c>
      <c r="R163" s="141">
        <f t="shared" si="1"/>
        <v>4.3145000000000006E-3</v>
      </c>
      <c r="S163" s="141">
        <v>0</v>
      </c>
      <c r="T163" s="142">
        <f t="shared" si="2"/>
        <v>0</v>
      </c>
      <c r="AR163" s="143" t="s">
        <v>169</v>
      </c>
      <c r="AT163" s="143" t="s">
        <v>165</v>
      </c>
      <c r="AU163" s="143" t="s">
        <v>84</v>
      </c>
      <c r="AY163" s="13" t="s">
        <v>162</v>
      </c>
      <c r="BE163" s="144">
        <f t="shared" si="3"/>
        <v>0</v>
      </c>
      <c r="BF163" s="144">
        <f t="shared" si="4"/>
        <v>0</v>
      </c>
      <c r="BG163" s="144">
        <f t="shared" si="5"/>
        <v>0</v>
      </c>
      <c r="BH163" s="144">
        <f t="shared" si="6"/>
        <v>0</v>
      </c>
      <c r="BI163" s="144">
        <f t="shared" si="7"/>
        <v>0</v>
      </c>
      <c r="BJ163" s="13" t="s">
        <v>84</v>
      </c>
      <c r="BK163" s="144">
        <f t="shared" si="8"/>
        <v>0</v>
      </c>
      <c r="BL163" s="13" t="s">
        <v>169</v>
      </c>
      <c r="BM163" s="143" t="s">
        <v>436</v>
      </c>
    </row>
    <row r="164" spans="2:65" s="1" customFormat="1" ht="24.2" customHeight="1">
      <c r="B164" s="131"/>
      <c r="C164" s="132" t="s">
        <v>222</v>
      </c>
      <c r="D164" s="132" t="s">
        <v>165</v>
      </c>
      <c r="E164" s="133" t="s">
        <v>437</v>
      </c>
      <c r="F164" s="134" t="s">
        <v>438</v>
      </c>
      <c r="G164" s="135" t="s">
        <v>212</v>
      </c>
      <c r="H164" s="136">
        <v>10.81</v>
      </c>
      <c r="I164" s="137"/>
      <c r="J164" s="137"/>
      <c r="K164" s="138"/>
      <c r="L164" s="25"/>
      <c r="M164" s="139" t="s">
        <v>1</v>
      </c>
      <c r="N164" s="140" t="s">
        <v>38</v>
      </c>
      <c r="O164" s="141">
        <v>0.12</v>
      </c>
      <c r="P164" s="141">
        <f t="shared" si="0"/>
        <v>1.2971999999999999</v>
      </c>
      <c r="Q164" s="141">
        <v>1.4999999999999999E-4</v>
      </c>
      <c r="R164" s="141">
        <f t="shared" si="1"/>
        <v>1.6214999999999999E-3</v>
      </c>
      <c r="S164" s="141">
        <v>0</v>
      </c>
      <c r="T164" s="142">
        <f t="shared" si="2"/>
        <v>0</v>
      </c>
      <c r="AR164" s="143" t="s">
        <v>169</v>
      </c>
      <c r="AT164" s="143" t="s">
        <v>165</v>
      </c>
      <c r="AU164" s="143" t="s">
        <v>84</v>
      </c>
      <c r="AY164" s="13" t="s">
        <v>162</v>
      </c>
      <c r="BE164" s="144">
        <f t="shared" si="3"/>
        <v>0</v>
      </c>
      <c r="BF164" s="144">
        <f t="shared" si="4"/>
        <v>0</v>
      </c>
      <c r="BG164" s="144">
        <f t="shared" si="5"/>
        <v>0</v>
      </c>
      <c r="BH164" s="144">
        <f t="shared" si="6"/>
        <v>0</v>
      </c>
      <c r="BI164" s="144">
        <f t="shared" si="7"/>
        <v>0</v>
      </c>
      <c r="BJ164" s="13" t="s">
        <v>84</v>
      </c>
      <c r="BK164" s="144">
        <f t="shared" si="8"/>
        <v>0</v>
      </c>
      <c r="BL164" s="13" t="s">
        <v>169</v>
      </c>
      <c r="BM164" s="143" t="s">
        <v>439</v>
      </c>
    </row>
    <row r="165" spans="2:65" s="11" customFormat="1" ht="22.9" customHeight="1">
      <c r="B165" s="120"/>
      <c r="D165" s="121" t="s">
        <v>71</v>
      </c>
      <c r="E165" s="129" t="s">
        <v>169</v>
      </c>
      <c r="F165" s="129" t="s">
        <v>440</v>
      </c>
      <c r="J165" s="130"/>
      <c r="L165" s="120"/>
      <c r="M165" s="124"/>
      <c r="P165" s="125">
        <f>SUM(P166:P169)</f>
        <v>13.225257000000001</v>
      </c>
      <c r="R165" s="125">
        <f>SUM(R166:R169)</f>
        <v>4.4819956799999998</v>
      </c>
      <c r="T165" s="126">
        <f>SUM(T166:T169)</f>
        <v>0</v>
      </c>
      <c r="AR165" s="121" t="s">
        <v>79</v>
      </c>
      <c r="AT165" s="127" t="s">
        <v>71</v>
      </c>
      <c r="AU165" s="127" t="s">
        <v>79</v>
      </c>
      <c r="AY165" s="121" t="s">
        <v>162</v>
      </c>
      <c r="BK165" s="128">
        <f>SUM(BK166:BK169)</f>
        <v>0</v>
      </c>
    </row>
    <row r="166" spans="2:65" s="1" customFormat="1" ht="21.75" customHeight="1">
      <c r="B166" s="131"/>
      <c r="C166" s="132" t="s">
        <v>226</v>
      </c>
      <c r="D166" s="132" t="s">
        <v>165</v>
      </c>
      <c r="E166" s="133" t="s">
        <v>441</v>
      </c>
      <c r="F166" s="134" t="s">
        <v>442</v>
      </c>
      <c r="G166" s="135" t="s">
        <v>173</v>
      </c>
      <c r="H166" s="136">
        <v>1.8080000000000001</v>
      </c>
      <c r="I166" s="137"/>
      <c r="J166" s="137"/>
      <c r="K166" s="138"/>
      <c r="L166" s="25"/>
      <c r="M166" s="139" t="s">
        <v>1</v>
      </c>
      <c r="N166" s="140" t="s">
        <v>38</v>
      </c>
      <c r="O166" s="141">
        <v>2.6440000000000001</v>
      </c>
      <c r="P166" s="141">
        <f>O166*H166</f>
        <v>4.7803520000000006</v>
      </c>
      <c r="Q166" s="141">
        <v>2.4157999999999999</v>
      </c>
      <c r="R166" s="141">
        <f>Q166*H166</f>
        <v>4.3677663999999998</v>
      </c>
      <c r="S166" s="141">
        <v>0</v>
      </c>
      <c r="T166" s="142">
        <f>S166*H166</f>
        <v>0</v>
      </c>
      <c r="AR166" s="143" t="s">
        <v>169</v>
      </c>
      <c r="AT166" s="143" t="s">
        <v>165</v>
      </c>
      <c r="AU166" s="143" t="s">
        <v>84</v>
      </c>
      <c r="AY166" s="13" t="s">
        <v>162</v>
      </c>
      <c r="BE166" s="144">
        <f>IF(N166="základná",J166,0)</f>
        <v>0</v>
      </c>
      <c r="BF166" s="144">
        <f>IF(N166="znížená",J166,0)</f>
        <v>0</v>
      </c>
      <c r="BG166" s="144">
        <f>IF(N166="zákl. prenesená",J166,0)</f>
        <v>0</v>
      </c>
      <c r="BH166" s="144">
        <f>IF(N166="zníž. prenesená",J166,0)</f>
        <v>0</v>
      </c>
      <c r="BI166" s="144">
        <f>IF(N166="nulová",J166,0)</f>
        <v>0</v>
      </c>
      <c r="BJ166" s="13" t="s">
        <v>84</v>
      </c>
      <c r="BK166" s="144">
        <f>ROUND(I166*H166,2)</f>
        <v>0</v>
      </c>
      <c r="BL166" s="13" t="s">
        <v>169</v>
      </c>
      <c r="BM166" s="143" t="s">
        <v>443</v>
      </c>
    </row>
    <row r="167" spans="2:65" s="1" customFormat="1" ht="24.2" customHeight="1">
      <c r="B167" s="131"/>
      <c r="C167" s="132" t="s">
        <v>230</v>
      </c>
      <c r="D167" s="132" t="s">
        <v>165</v>
      </c>
      <c r="E167" s="133" t="s">
        <v>444</v>
      </c>
      <c r="F167" s="134" t="s">
        <v>445</v>
      </c>
      <c r="G167" s="135" t="s">
        <v>300</v>
      </c>
      <c r="H167" s="136">
        <v>7.2999999999999995E-2</v>
      </c>
      <c r="I167" s="137"/>
      <c r="J167" s="137"/>
      <c r="K167" s="138"/>
      <c r="L167" s="25"/>
      <c r="M167" s="139" t="s">
        <v>1</v>
      </c>
      <c r="N167" s="140" t="s">
        <v>38</v>
      </c>
      <c r="O167" s="141">
        <v>15.725</v>
      </c>
      <c r="P167" s="141">
        <f>O167*H167</f>
        <v>1.1479249999999999</v>
      </c>
      <c r="Q167" s="141">
        <v>1.20296</v>
      </c>
      <c r="R167" s="141">
        <f>Q167*H167</f>
        <v>8.7816079999999991E-2</v>
      </c>
      <c r="S167" s="141">
        <v>0</v>
      </c>
      <c r="T167" s="142">
        <f>S167*H167</f>
        <v>0</v>
      </c>
      <c r="AR167" s="143" t="s">
        <v>169</v>
      </c>
      <c r="AT167" s="143" t="s">
        <v>165</v>
      </c>
      <c r="AU167" s="143" t="s">
        <v>84</v>
      </c>
      <c r="AY167" s="13" t="s">
        <v>162</v>
      </c>
      <c r="BE167" s="144">
        <f>IF(N167="základná",J167,0)</f>
        <v>0</v>
      </c>
      <c r="BF167" s="144">
        <f>IF(N167="znížená",J167,0)</f>
        <v>0</v>
      </c>
      <c r="BG167" s="144">
        <f>IF(N167="zákl. prenesená",J167,0)</f>
        <v>0</v>
      </c>
      <c r="BH167" s="144">
        <f>IF(N167="zníž. prenesená",J167,0)</f>
        <v>0</v>
      </c>
      <c r="BI167" s="144">
        <f>IF(N167="nulová",J167,0)</f>
        <v>0</v>
      </c>
      <c r="BJ167" s="13" t="s">
        <v>84</v>
      </c>
      <c r="BK167" s="144">
        <f>ROUND(I167*H167,2)</f>
        <v>0</v>
      </c>
      <c r="BL167" s="13" t="s">
        <v>169</v>
      </c>
      <c r="BM167" s="143" t="s">
        <v>446</v>
      </c>
    </row>
    <row r="168" spans="2:65" s="1" customFormat="1" ht="24.2" customHeight="1">
      <c r="B168" s="131"/>
      <c r="C168" s="132" t="s">
        <v>234</v>
      </c>
      <c r="D168" s="132" t="s">
        <v>165</v>
      </c>
      <c r="E168" s="133" t="s">
        <v>447</v>
      </c>
      <c r="F168" s="134" t="s">
        <v>448</v>
      </c>
      <c r="G168" s="135" t="s">
        <v>168</v>
      </c>
      <c r="H168" s="136">
        <v>6.67</v>
      </c>
      <c r="I168" s="137"/>
      <c r="J168" s="137"/>
      <c r="K168" s="138"/>
      <c r="L168" s="25"/>
      <c r="M168" s="139" t="s">
        <v>1</v>
      </c>
      <c r="N168" s="140" t="s">
        <v>38</v>
      </c>
      <c r="O168" s="141">
        <v>0.83499999999999996</v>
      </c>
      <c r="P168" s="141">
        <f>O168*H168</f>
        <v>5.5694499999999998</v>
      </c>
      <c r="Q168" s="141">
        <v>3.96E-3</v>
      </c>
      <c r="R168" s="141">
        <f>Q168*H168</f>
        <v>2.6413200000000001E-2</v>
      </c>
      <c r="S168" s="141">
        <v>0</v>
      </c>
      <c r="T168" s="142">
        <f>S168*H168</f>
        <v>0</v>
      </c>
      <c r="AR168" s="143" t="s">
        <v>169</v>
      </c>
      <c r="AT168" s="143" t="s">
        <v>165</v>
      </c>
      <c r="AU168" s="143" t="s">
        <v>84</v>
      </c>
      <c r="AY168" s="13" t="s">
        <v>162</v>
      </c>
      <c r="BE168" s="144">
        <f>IF(N168="základná",J168,0)</f>
        <v>0</v>
      </c>
      <c r="BF168" s="144">
        <f>IF(N168="znížená",J168,0)</f>
        <v>0</v>
      </c>
      <c r="BG168" s="144">
        <f>IF(N168="zákl. prenesená",J168,0)</f>
        <v>0</v>
      </c>
      <c r="BH168" s="144">
        <f>IF(N168="zníž. prenesená",J168,0)</f>
        <v>0</v>
      </c>
      <c r="BI168" s="144">
        <f>IF(N168="nulová",J168,0)</f>
        <v>0</v>
      </c>
      <c r="BJ168" s="13" t="s">
        <v>84</v>
      </c>
      <c r="BK168" s="144">
        <f>ROUND(I168*H168,2)</f>
        <v>0</v>
      </c>
      <c r="BL168" s="13" t="s">
        <v>169</v>
      </c>
      <c r="BM168" s="143" t="s">
        <v>449</v>
      </c>
    </row>
    <row r="169" spans="2:65" s="1" customFormat="1" ht="24.2" customHeight="1">
      <c r="B169" s="131"/>
      <c r="C169" s="132" t="s">
        <v>238</v>
      </c>
      <c r="D169" s="132" t="s">
        <v>165</v>
      </c>
      <c r="E169" s="133" t="s">
        <v>450</v>
      </c>
      <c r="F169" s="134" t="s">
        <v>451</v>
      </c>
      <c r="G169" s="135" t="s">
        <v>168</v>
      </c>
      <c r="H169" s="136">
        <v>6.67</v>
      </c>
      <c r="I169" s="137"/>
      <c r="J169" s="137"/>
      <c r="K169" s="138"/>
      <c r="L169" s="25"/>
      <c r="M169" s="139" t="s">
        <v>1</v>
      </c>
      <c r="N169" s="140" t="s">
        <v>38</v>
      </c>
      <c r="O169" s="141">
        <v>0.25900000000000001</v>
      </c>
      <c r="P169" s="141">
        <f>O169*H169</f>
        <v>1.72753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169</v>
      </c>
      <c r="AT169" s="143" t="s">
        <v>165</v>
      </c>
      <c r="AU169" s="143" t="s">
        <v>84</v>
      </c>
      <c r="AY169" s="13" t="s">
        <v>162</v>
      </c>
      <c r="BE169" s="144">
        <f>IF(N169="základná",J169,0)</f>
        <v>0</v>
      </c>
      <c r="BF169" s="144">
        <f>IF(N169="znížená",J169,0)</f>
        <v>0</v>
      </c>
      <c r="BG169" s="144">
        <f>IF(N169="zákl. prenesená",J169,0)</f>
        <v>0</v>
      </c>
      <c r="BH169" s="144">
        <f>IF(N169="zníž. prenesená",J169,0)</f>
        <v>0</v>
      </c>
      <c r="BI169" s="144">
        <f>IF(N169="nulová",J169,0)</f>
        <v>0</v>
      </c>
      <c r="BJ169" s="13" t="s">
        <v>84</v>
      </c>
      <c r="BK169" s="144">
        <f>ROUND(I169*H169,2)</f>
        <v>0</v>
      </c>
      <c r="BL169" s="13" t="s">
        <v>169</v>
      </c>
      <c r="BM169" s="143" t="s">
        <v>452</v>
      </c>
    </row>
    <row r="170" spans="2:65" s="11" customFormat="1" ht="22.9" customHeight="1">
      <c r="B170" s="120"/>
      <c r="D170" s="121" t="s">
        <v>71</v>
      </c>
      <c r="E170" s="129" t="s">
        <v>185</v>
      </c>
      <c r="F170" s="129" t="s">
        <v>453</v>
      </c>
      <c r="J170" s="130"/>
      <c r="L170" s="120"/>
      <c r="M170" s="124"/>
      <c r="P170" s="125">
        <f>SUM(P171:P205)</f>
        <v>1403.3260978499998</v>
      </c>
      <c r="R170" s="125">
        <f>SUM(R171:R205)</f>
        <v>92.950487560000028</v>
      </c>
      <c r="T170" s="126">
        <f>SUM(T171:T205)</f>
        <v>0</v>
      </c>
      <c r="AR170" s="121" t="s">
        <v>79</v>
      </c>
      <c r="AT170" s="127" t="s">
        <v>71</v>
      </c>
      <c r="AU170" s="127" t="s">
        <v>79</v>
      </c>
      <c r="AY170" s="121" t="s">
        <v>162</v>
      </c>
      <c r="BK170" s="128">
        <f>SUM(BK171:BK205)</f>
        <v>0</v>
      </c>
    </row>
    <row r="171" spans="2:65" s="1" customFormat="1" ht="24.2" customHeight="1">
      <c r="B171" s="131"/>
      <c r="C171" s="132" t="s">
        <v>7</v>
      </c>
      <c r="D171" s="132" t="s">
        <v>165</v>
      </c>
      <c r="E171" s="133" t="s">
        <v>454</v>
      </c>
      <c r="F171" s="134" t="s">
        <v>455</v>
      </c>
      <c r="G171" s="135" t="s">
        <v>168</v>
      </c>
      <c r="H171" s="136">
        <v>105.395</v>
      </c>
      <c r="I171" s="137"/>
      <c r="J171" s="137"/>
      <c r="K171" s="138"/>
      <c r="L171" s="25"/>
      <c r="M171" s="139" t="s">
        <v>1</v>
      </c>
      <c r="N171" s="140" t="s">
        <v>38</v>
      </c>
      <c r="O171" s="141">
        <v>8.2000000000000003E-2</v>
      </c>
      <c r="P171" s="141">
        <f t="shared" ref="P171:P205" si="9">O171*H171</f>
        <v>8.6423900000000007</v>
      </c>
      <c r="Q171" s="141">
        <v>1.9000000000000001E-4</v>
      </c>
      <c r="R171" s="141">
        <f t="shared" ref="R171:R205" si="10">Q171*H171</f>
        <v>2.0025049999999999E-2</v>
      </c>
      <c r="S171" s="141">
        <v>0</v>
      </c>
      <c r="T171" s="142">
        <f t="shared" ref="T171:T205" si="11">S171*H171</f>
        <v>0</v>
      </c>
      <c r="AR171" s="143" t="s">
        <v>169</v>
      </c>
      <c r="AT171" s="143" t="s">
        <v>165</v>
      </c>
      <c r="AU171" s="143" t="s">
        <v>84</v>
      </c>
      <c r="AY171" s="13" t="s">
        <v>162</v>
      </c>
      <c r="BE171" s="144">
        <f t="shared" ref="BE171:BE205" si="12">IF(N171="základná",J171,0)</f>
        <v>0</v>
      </c>
      <c r="BF171" s="144">
        <f t="shared" ref="BF171:BF205" si="13">IF(N171="znížená",J171,0)</f>
        <v>0</v>
      </c>
      <c r="BG171" s="144">
        <f t="shared" ref="BG171:BG205" si="14">IF(N171="zákl. prenesená",J171,0)</f>
        <v>0</v>
      </c>
      <c r="BH171" s="144">
        <f t="shared" ref="BH171:BH205" si="15">IF(N171="zníž. prenesená",J171,0)</f>
        <v>0</v>
      </c>
      <c r="BI171" s="144">
        <f t="shared" ref="BI171:BI205" si="16">IF(N171="nulová",J171,0)</f>
        <v>0</v>
      </c>
      <c r="BJ171" s="13" t="s">
        <v>84</v>
      </c>
      <c r="BK171" s="144">
        <f t="shared" ref="BK171:BK205" si="17">ROUND(I171*H171,2)</f>
        <v>0</v>
      </c>
      <c r="BL171" s="13" t="s">
        <v>169</v>
      </c>
      <c r="BM171" s="143" t="s">
        <v>456</v>
      </c>
    </row>
    <row r="172" spans="2:65" s="1" customFormat="1" ht="37.9" customHeight="1">
      <c r="B172" s="131"/>
      <c r="C172" s="132" t="s">
        <v>245</v>
      </c>
      <c r="D172" s="132" t="s">
        <v>165</v>
      </c>
      <c r="E172" s="133" t="s">
        <v>457</v>
      </c>
      <c r="F172" s="134" t="s">
        <v>458</v>
      </c>
      <c r="G172" s="135" t="s">
        <v>168</v>
      </c>
      <c r="H172" s="136">
        <v>320.58</v>
      </c>
      <c r="I172" s="137"/>
      <c r="J172" s="137"/>
      <c r="K172" s="138"/>
      <c r="L172" s="25"/>
      <c r="M172" s="139" t="s">
        <v>1</v>
      </c>
      <c r="N172" s="140" t="s">
        <v>38</v>
      </c>
      <c r="O172" s="141">
        <v>0.50229000000000001</v>
      </c>
      <c r="P172" s="141">
        <f t="shared" si="9"/>
        <v>161.02412820000001</v>
      </c>
      <c r="Q172" s="141">
        <v>3.1308000000000002E-2</v>
      </c>
      <c r="R172" s="141">
        <f t="shared" si="10"/>
        <v>10.03671864</v>
      </c>
      <c r="S172" s="141">
        <v>0</v>
      </c>
      <c r="T172" s="142">
        <f t="shared" si="11"/>
        <v>0</v>
      </c>
      <c r="AR172" s="143" t="s">
        <v>169</v>
      </c>
      <c r="AT172" s="143" t="s">
        <v>165</v>
      </c>
      <c r="AU172" s="143" t="s">
        <v>84</v>
      </c>
      <c r="AY172" s="13" t="s">
        <v>162</v>
      </c>
      <c r="BE172" s="144">
        <f t="shared" si="12"/>
        <v>0</v>
      </c>
      <c r="BF172" s="144">
        <f t="shared" si="13"/>
        <v>0</v>
      </c>
      <c r="BG172" s="144">
        <f t="shared" si="14"/>
        <v>0</v>
      </c>
      <c r="BH172" s="144">
        <f t="shared" si="15"/>
        <v>0</v>
      </c>
      <c r="BI172" s="144">
        <f t="shared" si="16"/>
        <v>0</v>
      </c>
      <c r="BJ172" s="13" t="s">
        <v>84</v>
      </c>
      <c r="BK172" s="144">
        <f t="shared" si="17"/>
        <v>0</v>
      </c>
      <c r="BL172" s="13" t="s">
        <v>169</v>
      </c>
      <c r="BM172" s="143" t="s">
        <v>459</v>
      </c>
    </row>
    <row r="173" spans="2:65" s="1" customFormat="1" ht="24.2" customHeight="1">
      <c r="B173" s="131"/>
      <c r="C173" s="132" t="s">
        <v>249</v>
      </c>
      <c r="D173" s="132" t="s">
        <v>165</v>
      </c>
      <c r="E173" s="133" t="s">
        <v>460</v>
      </c>
      <c r="F173" s="134" t="s">
        <v>461</v>
      </c>
      <c r="G173" s="135" t="s">
        <v>168</v>
      </c>
      <c r="H173" s="136">
        <v>12.512</v>
      </c>
      <c r="I173" s="137"/>
      <c r="J173" s="137"/>
      <c r="K173" s="138"/>
      <c r="L173" s="25"/>
      <c r="M173" s="139" t="s">
        <v>1</v>
      </c>
      <c r="N173" s="140" t="s">
        <v>38</v>
      </c>
      <c r="O173" s="141">
        <v>0.58499999999999996</v>
      </c>
      <c r="P173" s="141">
        <f t="shared" si="9"/>
        <v>7.3195199999999998</v>
      </c>
      <c r="Q173" s="141">
        <v>7.5520000000000004E-2</v>
      </c>
      <c r="R173" s="141">
        <f t="shared" si="10"/>
        <v>0.94490624000000012</v>
      </c>
      <c r="S173" s="141">
        <v>0</v>
      </c>
      <c r="T173" s="142">
        <f t="shared" si="11"/>
        <v>0</v>
      </c>
      <c r="AR173" s="143" t="s">
        <v>169</v>
      </c>
      <c r="AT173" s="143" t="s">
        <v>165</v>
      </c>
      <c r="AU173" s="143" t="s">
        <v>84</v>
      </c>
      <c r="AY173" s="13" t="s">
        <v>162</v>
      </c>
      <c r="BE173" s="144">
        <f t="shared" si="12"/>
        <v>0</v>
      </c>
      <c r="BF173" s="144">
        <f t="shared" si="13"/>
        <v>0</v>
      </c>
      <c r="BG173" s="144">
        <f t="shared" si="14"/>
        <v>0</v>
      </c>
      <c r="BH173" s="144">
        <f t="shared" si="15"/>
        <v>0</v>
      </c>
      <c r="BI173" s="144">
        <f t="shared" si="16"/>
        <v>0</v>
      </c>
      <c r="BJ173" s="13" t="s">
        <v>84</v>
      </c>
      <c r="BK173" s="144">
        <f t="shared" si="17"/>
        <v>0</v>
      </c>
      <c r="BL173" s="13" t="s">
        <v>169</v>
      </c>
      <c r="BM173" s="143" t="s">
        <v>462</v>
      </c>
    </row>
    <row r="174" spans="2:65" s="1" customFormat="1" ht="24.2" customHeight="1">
      <c r="B174" s="131"/>
      <c r="C174" s="132" t="s">
        <v>253</v>
      </c>
      <c r="D174" s="132" t="s">
        <v>165</v>
      </c>
      <c r="E174" s="133" t="s">
        <v>463</v>
      </c>
      <c r="F174" s="134" t="s">
        <v>464</v>
      </c>
      <c r="G174" s="135" t="s">
        <v>168</v>
      </c>
      <c r="H174" s="136">
        <v>1322.2909999999999</v>
      </c>
      <c r="I174" s="137"/>
      <c r="J174" s="137"/>
      <c r="K174" s="138"/>
      <c r="L174" s="25"/>
      <c r="M174" s="139" t="s">
        <v>1</v>
      </c>
      <c r="N174" s="140" t="s">
        <v>38</v>
      </c>
      <c r="O174" s="141">
        <v>0.42799999999999999</v>
      </c>
      <c r="P174" s="141">
        <f t="shared" si="9"/>
        <v>565.94054799999992</v>
      </c>
      <c r="Q174" s="141">
        <v>2.8000000000000001E-2</v>
      </c>
      <c r="R174" s="141">
        <f t="shared" si="10"/>
        <v>37.024147999999997</v>
      </c>
      <c r="S174" s="141">
        <v>0</v>
      </c>
      <c r="T174" s="142">
        <f t="shared" si="11"/>
        <v>0</v>
      </c>
      <c r="AR174" s="143" t="s">
        <v>169</v>
      </c>
      <c r="AT174" s="143" t="s">
        <v>165</v>
      </c>
      <c r="AU174" s="143" t="s">
        <v>84</v>
      </c>
      <c r="AY174" s="13" t="s">
        <v>162</v>
      </c>
      <c r="BE174" s="144">
        <f t="shared" si="12"/>
        <v>0</v>
      </c>
      <c r="BF174" s="144">
        <f t="shared" si="13"/>
        <v>0</v>
      </c>
      <c r="BG174" s="144">
        <f t="shared" si="14"/>
        <v>0</v>
      </c>
      <c r="BH174" s="144">
        <f t="shared" si="15"/>
        <v>0</v>
      </c>
      <c r="BI174" s="144">
        <f t="shared" si="16"/>
        <v>0</v>
      </c>
      <c r="BJ174" s="13" t="s">
        <v>84</v>
      </c>
      <c r="BK174" s="144">
        <f t="shared" si="17"/>
        <v>0</v>
      </c>
      <c r="BL174" s="13" t="s">
        <v>169</v>
      </c>
      <c r="BM174" s="143" t="s">
        <v>465</v>
      </c>
    </row>
    <row r="175" spans="2:65" s="1" customFormat="1" ht="24.2" customHeight="1">
      <c r="B175" s="131"/>
      <c r="C175" s="132" t="s">
        <v>257</v>
      </c>
      <c r="D175" s="132" t="s">
        <v>165</v>
      </c>
      <c r="E175" s="133" t="s">
        <v>466</v>
      </c>
      <c r="F175" s="134" t="s">
        <v>467</v>
      </c>
      <c r="G175" s="135" t="s">
        <v>168</v>
      </c>
      <c r="H175" s="136">
        <v>541.46500000000003</v>
      </c>
      <c r="I175" s="137"/>
      <c r="J175" s="137"/>
      <c r="K175" s="138"/>
      <c r="L175" s="25"/>
      <c r="M175" s="139" t="s">
        <v>1</v>
      </c>
      <c r="N175" s="140" t="s">
        <v>38</v>
      </c>
      <c r="O175" s="141">
        <v>5.1999999999999998E-2</v>
      </c>
      <c r="P175" s="141">
        <f t="shared" si="9"/>
        <v>28.156179999999999</v>
      </c>
      <c r="Q175" s="141">
        <v>2.3000000000000001E-4</v>
      </c>
      <c r="R175" s="141">
        <f t="shared" si="10"/>
        <v>0.12453695000000001</v>
      </c>
      <c r="S175" s="141">
        <v>0</v>
      </c>
      <c r="T175" s="142">
        <f t="shared" si="11"/>
        <v>0</v>
      </c>
      <c r="AR175" s="143" t="s">
        <v>169</v>
      </c>
      <c r="AT175" s="143" t="s">
        <v>165</v>
      </c>
      <c r="AU175" s="143" t="s">
        <v>84</v>
      </c>
      <c r="AY175" s="13" t="s">
        <v>162</v>
      </c>
      <c r="BE175" s="144">
        <f t="shared" si="12"/>
        <v>0</v>
      </c>
      <c r="BF175" s="144">
        <f t="shared" si="13"/>
        <v>0</v>
      </c>
      <c r="BG175" s="144">
        <f t="shared" si="14"/>
        <v>0</v>
      </c>
      <c r="BH175" s="144">
        <f t="shared" si="15"/>
        <v>0</v>
      </c>
      <c r="BI175" s="144">
        <f t="shared" si="16"/>
        <v>0</v>
      </c>
      <c r="BJ175" s="13" t="s">
        <v>84</v>
      </c>
      <c r="BK175" s="144">
        <f t="shared" si="17"/>
        <v>0</v>
      </c>
      <c r="BL175" s="13" t="s">
        <v>169</v>
      </c>
      <c r="BM175" s="143" t="s">
        <v>468</v>
      </c>
    </row>
    <row r="176" spans="2:65" s="1" customFormat="1" ht="24.2" customHeight="1">
      <c r="B176" s="131"/>
      <c r="C176" s="132" t="s">
        <v>261</v>
      </c>
      <c r="D176" s="132" t="s">
        <v>165</v>
      </c>
      <c r="E176" s="133" t="s">
        <v>469</v>
      </c>
      <c r="F176" s="134" t="s">
        <v>470</v>
      </c>
      <c r="G176" s="135" t="s">
        <v>168</v>
      </c>
      <c r="H176" s="136">
        <v>541.46500000000003</v>
      </c>
      <c r="I176" s="137"/>
      <c r="J176" s="137"/>
      <c r="K176" s="138"/>
      <c r="L176" s="25"/>
      <c r="M176" s="139" t="s">
        <v>1</v>
      </c>
      <c r="N176" s="140" t="s">
        <v>38</v>
      </c>
      <c r="O176" s="141">
        <v>0.31869999999999998</v>
      </c>
      <c r="P176" s="141">
        <f t="shared" si="9"/>
        <v>172.56489550000001</v>
      </c>
      <c r="Q176" s="141">
        <v>1.312E-2</v>
      </c>
      <c r="R176" s="141">
        <f t="shared" si="10"/>
        <v>7.1040208000000007</v>
      </c>
      <c r="S176" s="141">
        <v>0</v>
      </c>
      <c r="T176" s="142">
        <f t="shared" si="11"/>
        <v>0</v>
      </c>
      <c r="AR176" s="143" t="s">
        <v>169</v>
      </c>
      <c r="AT176" s="143" t="s">
        <v>165</v>
      </c>
      <c r="AU176" s="143" t="s">
        <v>84</v>
      </c>
      <c r="AY176" s="13" t="s">
        <v>162</v>
      </c>
      <c r="BE176" s="144">
        <f t="shared" si="12"/>
        <v>0</v>
      </c>
      <c r="BF176" s="144">
        <f t="shared" si="13"/>
        <v>0</v>
      </c>
      <c r="BG176" s="144">
        <f t="shared" si="14"/>
        <v>0</v>
      </c>
      <c r="BH176" s="144">
        <f t="shared" si="15"/>
        <v>0</v>
      </c>
      <c r="BI176" s="144">
        <f t="shared" si="16"/>
        <v>0</v>
      </c>
      <c r="BJ176" s="13" t="s">
        <v>84</v>
      </c>
      <c r="BK176" s="144">
        <f t="shared" si="17"/>
        <v>0</v>
      </c>
      <c r="BL176" s="13" t="s">
        <v>169</v>
      </c>
      <c r="BM176" s="143" t="s">
        <v>471</v>
      </c>
    </row>
    <row r="177" spans="2:65" s="1" customFormat="1" ht="24.2" customHeight="1">
      <c r="B177" s="131"/>
      <c r="C177" s="132" t="s">
        <v>265</v>
      </c>
      <c r="D177" s="132" t="s">
        <v>165</v>
      </c>
      <c r="E177" s="133" t="s">
        <v>472</v>
      </c>
      <c r="F177" s="134" t="s">
        <v>473</v>
      </c>
      <c r="G177" s="135" t="s">
        <v>168</v>
      </c>
      <c r="H177" s="136">
        <v>111.461</v>
      </c>
      <c r="I177" s="137"/>
      <c r="J177" s="137"/>
      <c r="K177" s="138"/>
      <c r="L177" s="25"/>
      <c r="M177" s="139" t="s">
        <v>1</v>
      </c>
      <c r="N177" s="140" t="s">
        <v>38</v>
      </c>
      <c r="O177" s="141">
        <v>0.191</v>
      </c>
      <c r="P177" s="141">
        <f t="shared" si="9"/>
        <v>21.289051000000001</v>
      </c>
      <c r="Q177" s="141">
        <v>5.1500000000000001E-3</v>
      </c>
      <c r="R177" s="141">
        <f t="shared" si="10"/>
        <v>0.57402414999999996</v>
      </c>
      <c r="S177" s="141">
        <v>0</v>
      </c>
      <c r="T177" s="142">
        <f t="shared" si="11"/>
        <v>0</v>
      </c>
      <c r="AR177" s="143" t="s">
        <v>169</v>
      </c>
      <c r="AT177" s="143" t="s">
        <v>165</v>
      </c>
      <c r="AU177" s="143" t="s">
        <v>84</v>
      </c>
      <c r="AY177" s="13" t="s">
        <v>162</v>
      </c>
      <c r="BE177" s="144">
        <f t="shared" si="12"/>
        <v>0</v>
      </c>
      <c r="BF177" s="144">
        <f t="shared" si="13"/>
        <v>0</v>
      </c>
      <c r="BG177" s="144">
        <f t="shared" si="14"/>
        <v>0</v>
      </c>
      <c r="BH177" s="144">
        <f t="shared" si="15"/>
        <v>0</v>
      </c>
      <c r="BI177" s="144">
        <f t="shared" si="16"/>
        <v>0</v>
      </c>
      <c r="BJ177" s="13" t="s">
        <v>84</v>
      </c>
      <c r="BK177" s="144">
        <f t="shared" si="17"/>
        <v>0</v>
      </c>
      <c r="BL177" s="13" t="s">
        <v>169</v>
      </c>
      <c r="BM177" s="143" t="s">
        <v>474</v>
      </c>
    </row>
    <row r="178" spans="2:65" s="1" customFormat="1" ht="37.9" customHeight="1">
      <c r="B178" s="131"/>
      <c r="C178" s="132" t="s">
        <v>269</v>
      </c>
      <c r="D178" s="132" t="s">
        <v>165</v>
      </c>
      <c r="E178" s="133" t="s">
        <v>475</v>
      </c>
      <c r="F178" s="134" t="s">
        <v>476</v>
      </c>
      <c r="G178" s="135" t="s">
        <v>168</v>
      </c>
      <c r="H178" s="136">
        <v>77.930000000000007</v>
      </c>
      <c r="I178" s="137"/>
      <c r="J178" s="137"/>
      <c r="K178" s="138"/>
      <c r="L178" s="25"/>
      <c r="M178" s="139" t="s">
        <v>1</v>
      </c>
      <c r="N178" s="140" t="s">
        <v>38</v>
      </c>
      <c r="O178" s="141">
        <v>8.2000000000000003E-2</v>
      </c>
      <c r="P178" s="141">
        <f t="shared" si="9"/>
        <v>6.3902600000000005</v>
      </c>
      <c r="Q178" s="141">
        <v>1.9000000000000001E-4</v>
      </c>
      <c r="R178" s="141">
        <f t="shared" si="10"/>
        <v>1.4806700000000002E-2</v>
      </c>
      <c r="S178" s="141">
        <v>0</v>
      </c>
      <c r="T178" s="142">
        <f t="shared" si="11"/>
        <v>0</v>
      </c>
      <c r="AR178" s="143" t="s">
        <v>169</v>
      </c>
      <c r="AT178" s="143" t="s">
        <v>165</v>
      </c>
      <c r="AU178" s="143" t="s">
        <v>84</v>
      </c>
      <c r="AY178" s="13" t="s">
        <v>162</v>
      </c>
      <c r="BE178" s="144">
        <f t="shared" si="12"/>
        <v>0</v>
      </c>
      <c r="BF178" s="144">
        <f t="shared" si="13"/>
        <v>0</v>
      </c>
      <c r="BG178" s="144">
        <f t="shared" si="14"/>
        <v>0</v>
      </c>
      <c r="BH178" s="144">
        <f t="shared" si="15"/>
        <v>0</v>
      </c>
      <c r="BI178" s="144">
        <f t="shared" si="16"/>
        <v>0</v>
      </c>
      <c r="BJ178" s="13" t="s">
        <v>84</v>
      </c>
      <c r="BK178" s="144">
        <f t="shared" si="17"/>
        <v>0</v>
      </c>
      <c r="BL178" s="13" t="s">
        <v>169</v>
      </c>
      <c r="BM178" s="143" t="s">
        <v>477</v>
      </c>
    </row>
    <row r="179" spans="2:65" s="1" customFormat="1" ht="24.2" customHeight="1">
      <c r="B179" s="131"/>
      <c r="C179" s="132" t="s">
        <v>273</v>
      </c>
      <c r="D179" s="132" t="s">
        <v>165</v>
      </c>
      <c r="E179" s="133" t="s">
        <v>478</v>
      </c>
      <c r="F179" s="134" t="s">
        <v>479</v>
      </c>
      <c r="G179" s="135" t="s">
        <v>168</v>
      </c>
      <c r="H179" s="136">
        <v>20.901</v>
      </c>
      <c r="I179" s="137"/>
      <c r="J179" s="137"/>
      <c r="K179" s="138"/>
      <c r="L179" s="25"/>
      <c r="M179" s="139" t="s">
        <v>1</v>
      </c>
      <c r="N179" s="140" t="s">
        <v>38</v>
      </c>
      <c r="O179" s="141">
        <v>9.2050000000000007E-2</v>
      </c>
      <c r="P179" s="141">
        <f t="shared" si="9"/>
        <v>1.9239370500000001</v>
      </c>
      <c r="Q179" s="141">
        <v>2.3000000000000001E-4</v>
      </c>
      <c r="R179" s="141">
        <f t="shared" si="10"/>
        <v>4.80723E-3</v>
      </c>
      <c r="S179" s="141">
        <v>0</v>
      </c>
      <c r="T179" s="142">
        <f t="shared" si="11"/>
        <v>0</v>
      </c>
      <c r="AR179" s="143" t="s">
        <v>169</v>
      </c>
      <c r="AT179" s="143" t="s">
        <v>165</v>
      </c>
      <c r="AU179" s="143" t="s">
        <v>84</v>
      </c>
      <c r="AY179" s="13" t="s">
        <v>162</v>
      </c>
      <c r="BE179" s="144">
        <f t="shared" si="12"/>
        <v>0</v>
      </c>
      <c r="BF179" s="144">
        <f t="shared" si="13"/>
        <v>0</v>
      </c>
      <c r="BG179" s="144">
        <f t="shared" si="14"/>
        <v>0</v>
      </c>
      <c r="BH179" s="144">
        <f t="shared" si="15"/>
        <v>0</v>
      </c>
      <c r="BI179" s="144">
        <f t="shared" si="16"/>
        <v>0</v>
      </c>
      <c r="BJ179" s="13" t="s">
        <v>84</v>
      </c>
      <c r="BK179" s="144">
        <f t="shared" si="17"/>
        <v>0</v>
      </c>
      <c r="BL179" s="13" t="s">
        <v>169</v>
      </c>
      <c r="BM179" s="143" t="s">
        <v>480</v>
      </c>
    </row>
    <row r="180" spans="2:65" s="1" customFormat="1" ht="24.2" customHeight="1">
      <c r="B180" s="131"/>
      <c r="C180" s="132" t="s">
        <v>277</v>
      </c>
      <c r="D180" s="132" t="s">
        <v>165</v>
      </c>
      <c r="E180" s="133" t="s">
        <v>481</v>
      </c>
      <c r="F180" s="134" t="s">
        <v>482</v>
      </c>
      <c r="G180" s="135" t="s">
        <v>168</v>
      </c>
      <c r="H180" s="136">
        <v>20.901</v>
      </c>
      <c r="I180" s="137"/>
      <c r="J180" s="137"/>
      <c r="K180" s="138"/>
      <c r="L180" s="25"/>
      <c r="M180" s="139" t="s">
        <v>1</v>
      </c>
      <c r="N180" s="140" t="s">
        <v>38</v>
      </c>
      <c r="O180" s="141">
        <v>0.38869999999999999</v>
      </c>
      <c r="P180" s="141">
        <f t="shared" si="9"/>
        <v>8.1242187000000001</v>
      </c>
      <c r="Q180" s="141">
        <v>1.312E-2</v>
      </c>
      <c r="R180" s="141">
        <f t="shared" si="10"/>
        <v>0.27422111999999998</v>
      </c>
      <c r="S180" s="141">
        <v>0</v>
      </c>
      <c r="T180" s="142">
        <f t="shared" si="11"/>
        <v>0</v>
      </c>
      <c r="AR180" s="143" t="s">
        <v>169</v>
      </c>
      <c r="AT180" s="143" t="s">
        <v>165</v>
      </c>
      <c r="AU180" s="143" t="s">
        <v>84</v>
      </c>
      <c r="AY180" s="13" t="s">
        <v>162</v>
      </c>
      <c r="BE180" s="144">
        <f t="shared" si="12"/>
        <v>0</v>
      </c>
      <c r="BF180" s="144">
        <f t="shared" si="13"/>
        <v>0</v>
      </c>
      <c r="BG180" s="144">
        <f t="shared" si="14"/>
        <v>0</v>
      </c>
      <c r="BH180" s="144">
        <f t="shared" si="15"/>
        <v>0</v>
      </c>
      <c r="BI180" s="144">
        <f t="shared" si="16"/>
        <v>0</v>
      </c>
      <c r="BJ180" s="13" t="s">
        <v>84</v>
      </c>
      <c r="BK180" s="144">
        <f t="shared" si="17"/>
        <v>0</v>
      </c>
      <c r="BL180" s="13" t="s">
        <v>169</v>
      </c>
      <c r="BM180" s="143" t="s">
        <v>483</v>
      </c>
    </row>
    <row r="181" spans="2:65" s="1" customFormat="1" ht="24.2" customHeight="1">
      <c r="B181" s="131"/>
      <c r="C181" s="132" t="s">
        <v>281</v>
      </c>
      <c r="D181" s="132" t="s">
        <v>165</v>
      </c>
      <c r="E181" s="133" t="s">
        <v>484</v>
      </c>
      <c r="F181" s="134" t="s">
        <v>485</v>
      </c>
      <c r="G181" s="135" t="s">
        <v>168</v>
      </c>
      <c r="H181" s="136">
        <v>8.3960000000000008</v>
      </c>
      <c r="I181" s="137"/>
      <c r="J181" s="137"/>
      <c r="K181" s="138"/>
      <c r="L181" s="25"/>
      <c r="M181" s="139" t="s">
        <v>1</v>
      </c>
      <c r="N181" s="140" t="s">
        <v>38</v>
      </c>
      <c r="O181" s="141">
        <v>0.64500000000000002</v>
      </c>
      <c r="P181" s="141">
        <f t="shared" si="9"/>
        <v>5.415420000000001</v>
      </c>
      <c r="Q181" s="141">
        <v>3.6729999999999999E-2</v>
      </c>
      <c r="R181" s="141">
        <f t="shared" si="10"/>
        <v>0.30838508000000003</v>
      </c>
      <c r="S181" s="141">
        <v>0</v>
      </c>
      <c r="T181" s="142">
        <f t="shared" si="11"/>
        <v>0</v>
      </c>
      <c r="AR181" s="143" t="s">
        <v>169</v>
      </c>
      <c r="AT181" s="143" t="s">
        <v>165</v>
      </c>
      <c r="AU181" s="143" t="s">
        <v>84</v>
      </c>
      <c r="AY181" s="13" t="s">
        <v>162</v>
      </c>
      <c r="BE181" s="144">
        <f t="shared" si="12"/>
        <v>0</v>
      </c>
      <c r="BF181" s="144">
        <f t="shared" si="13"/>
        <v>0</v>
      </c>
      <c r="BG181" s="144">
        <f t="shared" si="14"/>
        <v>0</v>
      </c>
      <c r="BH181" s="144">
        <f t="shared" si="15"/>
        <v>0</v>
      </c>
      <c r="BI181" s="144">
        <f t="shared" si="16"/>
        <v>0</v>
      </c>
      <c r="BJ181" s="13" t="s">
        <v>84</v>
      </c>
      <c r="BK181" s="144">
        <f t="shared" si="17"/>
        <v>0</v>
      </c>
      <c r="BL181" s="13" t="s">
        <v>169</v>
      </c>
      <c r="BM181" s="143" t="s">
        <v>486</v>
      </c>
    </row>
    <row r="182" spans="2:65" s="1" customFormat="1" ht="33" customHeight="1">
      <c r="B182" s="131"/>
      <c r="C182" s="132" t="s">
        <v>285</v>
      </c>
      <c r="D182" s="132" t="s">
        <v>165</v>
      </c>
      <c r="E182" s="133" t="s">
        <v>487</v>
      </c>
      <c r="F182" s="134" t="s">
        <v>2643</v>
      </c>
      <c r="G182" s="135" t="s">
        <v>212</v>
      </c>
      <c r="H182" s="136">
        <v>9.5</v>
      </c>
      <c r="I182" s="137"/>
      <c r="J182" s="137"/>
      <c r="K182" s="138"/>
      <c r="L182" s="25"/>
      <c r="M182" s="139" t="s">
        <v>1</v>
      </c>
      <c r="N182" s="140" t="s">
        <v>38</v>
      </c>
      <c r="O182" s="141">
        <v>0.20810999999999999</v>
      </c>
      <c r="P182" s="141">
        <f t="shared" si="9"/>
        <v>1.9770449999999999</v>
      </c>
      <c r="Q182" s="141">
        <v>5.2999999999999998E-4</v>
      </c>
      <c r="R182" s="141">
        <f t="shared" si="10"/>
        <v>5.0349999999999995E-3</v>
      </c>
      <c r="S182" s="141">
        <v>0</v>
      </c>
      <c r="T182" s="142">
        <f t="shared" si="11"/>
        <v>0</v>
      </c>
      <c r="AR182" s="143" t="s">
        <v>169</v>
      </c>
      <c r="AT182" s="143" t="s">
        <v>165</v>
      </c>
      <c r="AU182" s="143" t="s">
        <v>84</v>
      </c>
      <c r="AY182" s="13" t="s">
        <v>162</v>
      </c>
      <c r="BE182" s="144">
        <f t="shared" si="12"/>
        <v>0</v>
      </c>
      <c r="BF182" s="144">
        <f t="shared" si="13"/>
        <v>0</v>
      </c>
      <c r="BG182" s="144">
        <f t="shared" si="14"/>
        <v>0</v>
      </c>
      <c r="BH182" s="144">
        <f t="shared" si="15"/>
        <v>0</v>
      </c>
      <c r="BI182" s="144">
        <f t="shared" si="16"/>
        <v>0</v>
      </c>
      <c r="BJ182" s="13" t="s">
        <v>84</v>
      </c>
      <c r="BK182" s="144">
        <f t="shared" si="17"/>
        <v>0</v>
      </c>
      <c r="BL182" s="13" t="s">
        <v>169</v>
      </c>
      <c r="BM182" s="143" t="s">
        <v>488</v>
      </c>
    </row>
    <row r="183" spans="2:65" s="1" customFormat="1" ht="24.2" customHeight="1">
      <c r="B183" s="131"/>
      <c r="C183" s="132" t="s">
        <v>289</v>
      </c>
      <c r="D183" s="132" t="s">
        <v>165</v>
      </c>
      <c r="E183" s="133" t="s">
        <v>489</v>
      </c>
      <c r="F183" s="134" t="s">
        <v>490</v>
      </c>
      <c r="G183" s="135" t="s">
        <v>168</v>
      </c>
      <c r="H183" s="136">
        <v>633.98</v>
      </c>
      <c r="I183" s="137"/>
      <c r="J183" s="137"/>
      <c r="K183" s="138"/>
      <c r="L183" s="25"/>
      <c r="M183" s="139" t="s">
        <v>1</v>
      </c>
      <c r="N183" s="140" t="s">
        <v>38</v>
      </c>
      <c r="O183" s="141">
        <v>3.5009999999999999E-2</v>
      </c>
      <c r="P183" s="141">
        <f t="shared" si="9"/>
        <v>22.195639799999999</v>
      </c>
      <c r="Q183" s="141">
        <v>0</v>
      </c>
      <c r="R183" s="141">
        <f t="shared" si="10"/>
        <v>0</v>
      </c>
      <c r="S183" s="141">
        <v>0</v>
      </c>
      <c r="T183" s="142">
        <f t="shared" si="11"/>
        <v>0</v>
      </c>
      <c r="AR183" s="143" t="s">
        <v>169</v>
      </c>
      <c r="AT183" s="143" t="s">
        <v>165</v>
      </c>
      <c r="AU183" s="143" t="s">
        <v>84</v>
      </c>
      <c r="AY183" s="13" t="s">
        <v>162</v>
      </c>
      <c r="BE183" s="144">
        <f t="shared" si="12"/>
        <v>0</v>
      </c>
      <c r="BF183" s="144">
        <f t="shared" si="13"/>
        <v>0</v>
      </c>
      <c r="BG183" s="144">
        <f t="shared" si="14"/>
        <v>0</v>
      </c>
      <c r="BH183" s="144">
        <f t="shared" si="15"/>
        <v>0</v>
      </c>
      <c r="BI183" s="144">
        <f t="shared" si="16"/>
        <v>0</v>
      </c>
      <c r="BJ183" s="13" t="s">
        <v>84</v>
      </c>
      <c r="BK183" s="144">
        <f t="shared" si="17"/>
        <v>0</v>
      </c>
      <c r="BL183" s="13" t="s">
        <v>169</v>
      </c>
      <c r="BM183" s="143" t="s">
        <v>491</v>
      </c>
    </row>
    <row r="184" spans="2:65" s="1" customFormat="1" ht="29.25" customHeight="1">
      <c r="B184" s="131"/>
      <c r="C184" s="149" t="s">
        <v>293</v>
      </c>
      <c r="D184" s="149" t="s">
        <v>492</v>
      </c>
      <c r="E184" s="150" t="s">
        <v>493</v>
      </c>
      <c r="F184" s="151" t="s">
        <v>494</v>
      </c>
      <c r="G184" s="152" t="s">
        <v>495</v>
      </c>
      <c r="H184" s="153">
        <v>130.6</v>
      </c>
      <c r="I184" s="154"/>
      <c r="J184" s="154"/>
      <c r="K184" s="155"/>
      <c r="L184" s="156"/>
      <c r="M184" s="157" t="s">
        <v>1</v>
      </c>
      <c r="N184" s="158" t="s">
        <v>38</v>
      </c>
      <c r="O184" s="141">
        <v>0</v>
      </c>
      <c r="P184" s="141">
        <f t="shared" si="9"/>
        <v>0</v>
      </c>
      <c r="Q184" s="141">
        <v>1E-3</v>
      </c>
      <c r="R184" s="141">
        <f t="shared" si="10"/>
        <v>0.13059999999999999</v>
      </c>
      <c r="S184" s="141">
        <v>0</v>
      </c>
      <c r="T184" s="142">
        <f t="shared" si="11"/>
        <v>0</v>
      </c>
      <c r="AR184" s="143" t="s">
        <v>193</v>
      </c>
      <c r="AT184" s="143" t="s">
        <v>492</v>
      </c>
      <c r="AU184" s="143" t="s">
        <v>84</v>
      </c>
      <c r="AY184" s="13" t="s">
        <v>162</v>
      </c>
      <c r="BE184" s="144">
        <f t="shared" si="12"/>
        <v>0</v>
      </c>
      <c r="BF184" s="144">
        <f t="shared" si="13"/>
        <v>0</v>
      </c>
      <c r="BG184" s="144">
        <f t="shared" si="14"/>
        <v>0</v>
      </c>
      <c r="BH184" s="144">
        <f t="shared" si="15"/>
        <v>0</v>
      </c>
      <c r="BI184" s="144">
        <f t="shared" si="16"/>
        <v>0</v>
      </c>
      <c r="BJ184" s="13" t="s">
        <v>84</v>
      </c>
      <c r="BK184" s="144">
        <f t="shared" si="17"/>
        <v>0</v>
      </c>
      <c r="BL184" s="13" t="s">
        <v>169</v>
      </c>
      <c r="BM184" s="143" t="s">
        <v>496</v>
      </c>
    </row>
    <row r="185" spans="2:65" s="1" customFormat="1" ht="24.2" customHeight="1">
      <c r="B185" s="131"/>
      <c r="C185" s="132" t="s">
        <v>297</v>
      </c>
      <c r="D185" s="132" t="s">
        <v>165</v>
      </c>
      <c r="E185" s="133" t="s">
        <v>497</v>
      </c>
      <c r="F185" s="134" t="s">
        <v>498</v>
      </c>
      <c r="G185" s="135" t="s">
        <v>168</v>
      </c>
      <c r="H185" s="136">
        <v>440.62</v>
      </c>
      <c r="I185" s="137"/>
      <c r="J185" s="137"/>
      <c r="K185" s="138"/>
      <c r="L185" s="25"/>
      <c r="M185" s="139" t="s">
        <v>1</v>
      </c>
      <c r="N185" s="140" t="s">
        <v>38</v>
      </c>
      <c r="O185" s="141">
        <v>0.32289000000000001</v>
      </c>
      <c r="P185" s="141">
        <f t="shared" si="9"/>
        <v>142.27179180000002</v>
      </c>
      <c r="Q185" s="141">
        <v>1.004E-2</v>
      </c>
      <c r="R185" s="141">
        <f t="shared" si="10"/>
        <v>4.4238248000000002</v>
      </c>
      <c r="S185" s="141">
        <v>0</v>
      </c>
      <c r="T185" s="142">
        <f t="shared" si="11"/>
        <v>0</v>
      </c>
      <c r="AR185" s="143" t="s">
        <v>169</v>
      </c>
      <c r="AT185" s="143" t="s">
        <v>165</v>
      </c>
      <c r="AU185" s="143" t="s">
        <v>84</v>
      </c>
      <c r="AY185" s="13" t="s">
        <v>162</v>
      </c>
      <c r="BE185" s="144">
        <f t="shared" si="12"/>
        <v>0</v>
      </c>
      <c r="BF185" s="144">
        <f t="shared" si="13"/>
        <v>0</v>
      </c>
      <c r="BG185" s="144">
        <f t="shared" si="14"/>
        <v>0</v>
      </c>
      <c r="BH185" s="144">
        <f t="shared" si="15"/>
        <v>0</v>
      </c>
      <c r="BI185" s="144">
        <f t="shared" si="16"/>
        <v>0</v>
      </c>
      <c r="BJ185" s="13" t="s">
        <v>84</v>
      </c>
      <c r="BK185" s="144">
        <f t="shared" si="17"/>
        <v>0</v>
      </c>
      <c r="BL185" s="13" t="s">
        <v>169</v>
      </c>
      <c r="BM185" s="143" t="s">
        <v>499</v>
      </c>
    </row>
    <row r="186" spans="2:65" s="1" customFormat="1" ht="24.2" customHeight="1">
      <c r="B186" s="131"/>
      <c r="C186" s="132" t="s">
        <v>302</v>
      </c>
      <c r="D186" s="132" t="s">
        <v>165</v>
      </c>
      <c r="E186" s="133" t="s">
        <v>500</v>
      </c>
      <c r="F186" s="134" t="s">
        <v>501</v>
      </c>
      <c r="G186" s="135" t="s">
        <v>168</v>
      </c>
      <c r="H186" s="136">
        <v>102.06</v>
      </c>
      <c r="I186" s="137"/>
      <c r="J186" s="137"/>
      <c r="K186" s="138"/>
      <c r="L186" s="25"/>
      <c r="M186" s="139" t="s">
        <v>1</v>
      </c>
      <c r="N186" s="140" t="s">
        <v>38</v>
      </c>
      <c r="O186" s="141">
        <v>0.61758999999999997</v>
      </c>
      <c r="P186" s="141">
        <f t="shared" si="9"/>
        <v>63.0312354</v>
      </c>
      <c r="Q186" s="141">
        <v>0.12051000000000001</v>
      </c>
      <c r="R186" s="141">
        <f t="shared" si="10"/>
        <v>12.299250600000001</v>
      </c>
      <c r="S186" s="141">
        <v>0</v>
      </c>
      <c r="T186" s="142">
        <f t="shared" si="11"/>
        <v>0</v>
      </c>
      <c r="AR186" s="143" t="s">
        <v>169</v>
      </c>
      <c r="AT186" s="143" t="s">
        <v>165</v>
      </c>
      <c r="AU186" s="143" t="s">
        <v>84</v>
      </c>
      <c r="AY186" s="13" t="s">
        <v>162</v>
      </c>
      <c r="BE186" s="144">
        <f t="shared" si="12"/>
        <v>0</v>
      </c>
      <c r="BF186" s="144">
        <f t="shared" si="13"/>
        <v>0</v>
      </c>
      <c r="BG186" s="144">
        <f t="shared" si="14"/>
        <v>0</v>
      </c>
      <c r="BH186" s="144">
        <f t="shared" si="15"/>
        <v>0</v>
      </c>
      <c r="BI186" s="144">
        <f t="shared" si="16"/>
        <v>0</v>
      </c>
      <c r="BJ186" s="13" t="s">
        <v>84</v>
      </c>
      <c r="BK186" s="144">
        <f t="shared" si="17"/>
        <v>0</v>
      </c>
      <c r="BL186" s="13" t="s">
        <v>169</v>
      </c>
      <c r="BM186" s="143" t="s">
        <v>502</v>
      </c>
    </row>
    <row r="187" spans="2:65" s="1" customFormat="1" ht="24.2" customHeight="1">
      <c r="B187" s="131"/>
      <c r="C187" s="132" t="s">
        <v>306</v>
      </c>
      <c r="D187" s="132" t="s">
        <v>165</v>
      </c>
      <c r="E187" s="133" t="s">
        <v>503</v>
      </c>
      <c r="F187" s="134" t="s">
        <v>504</v>
      </c>
      <c r="G187" s="135" t="s">
        <v>168</v>
      </c>
      <c r="H187" s="136">
        <v>91.3</v>
      </c>
      <c r="I187" s="137"/>
      <c r="J187" s="137"/>
      <c r="K187" s="138"/>
      <c r="L187" s="25"/>
      <c r="M187" s="139" t="s">
        <v>1</v>
      </c>
      <c r="N187" s="140" t="s">
        <v>38</v>
      </c>
      <c r="O187" s="141">
        <v>0.67117000000000004</v>
      </c>
      <c r="P187" s="141">
        <f t="shared" si="9"/>
        <v>61.277821000000003</v>
      </c>
      <c r="Q187" s="141">
        <v>0.1406</v>
      </c>
      <c r="R187" s="141">
        <f t="shared" si="10"/>
        <v>12.836779999999999</v>
      </c>
      <c r="S187" s="141">
        <v>0</v>
      </c>
      <c r="T187" s="142">
        <f t="shared" si="11"/>
        <v>0</v>
      </c>
      <c r="AR187" s="143" t="s">
        <v>169</v>
      </c>
      <c r="AT187" s="143" t="s">
        <v>165</v>
      </c>
      <c r="AU187" s="143" t="s">
        <v>84</v>
      </c>
      <c r="AY187" s="13" t="s">
        <v>162</v>
      </c>
      <c r="BE187" s="144">
        <f t="shared" si="12"/>
        <v>0</v>
      </c>
      <c r="BF187" s="144">
        <f t="shared" si="13"/>
        <v>0</v>
      </c>
      <c r="BG187" s="144">
        <f t="shared" si="14"/>
        <v>0</v>
      </c>
      <c r="BH187" s="144">
        <f t="shared" si="15"/>
        <v>0</v>
      </c>
      <c r="BI187" s="144">
        <f t="shared" si="16"/>
        <v>0</v>
      </c>
      <c r="BJ187" s="13" t="s">
        <v>84</v>
      </c>
      <c r="BK187" s="144">
        <f t="shared" si="17"/>
        <v>0</v>
      </c>
      <c r="BL187" s="13" t="s">
        <v>169</v>
      </c>
      <c r="BM187" s="143" t="s">
        <v>505</v>
      </c>
    </row>
    <row r="188" spans="2:65" s="1" customFormat="1" ht="24.2" customHeight="1">
      <c r="B188" s="131"/>
      <c r="C188" s="132" t="s">
        <v>310</v>
      </c>
      <c r="D188" s="132" t="s">
        <v>165</v>
      </c>
      <c r="E188" s="133" t="s">
        <v>506</v>
      </c>
      <c r="F188" s="134" t="s">
        <v>507</v>
      </c>
      <c r="G188" s="135" t="s">
        <v>168</v>
      </c>
      <c r="H188" s="136">
        <v>102.06</v>
      </c>
      <c r="I188" s="137"/>
      <c r="J188" s="137"/>
      <c r="K188" s="138"/>
      <c r="L188" s="25"/>
      <c r="M188" s="139" t="s">
        <v>1</v>
      </c>
      <c r="N188" s="140" t="s">
        <v>38</v>
      </c>
      <c r="O188" s="141">
        <v>0.30593999999999999</v>
      </c>
      <c r="P188" s="141">
        <f t="shared" si="9"/>
        <v>31.224236399999999</v>
      </c>
      <c r="Q188" s="141">
        <v>5.2019999999999997E-2</v>
      </c>
      <c r="R188" s="141">
        <f t="shared" si="10"/>
        <v>5.3091612000000001</v>
      </c>
      <c r="S188" s="141">
        <v>0</v>
      </c>
      <c r="T188" s="142">
        <f t="shared" si="11"/>
        <v>0</v>
      </c>
      <c r="AR188" s="143" t="s">
        <v>169</v>
      </c>
      <c r="AT188" s="143" t="s">
        <v>165</v>
      </c>
      <c r="AU188" s="143" t="s">
        <v>84</v>
      </c>
      <c r="AY188" s="13" t="s">
        <v>162</v>
      </c>
      <c r="BE188" s="144">
        <f t="shared" si="12"/>
        <v>0</v>
      </c>
      <c r="BF188" s="144">
        <f t="shared" si="13"/>
        <v>0</v>
      </c>
      <c r="BG188" s="144">
        <f t="shared" si="14"/>
        <v>0</v>
      </c>
      <c r="BH188" s="144">
        <f t="shared" si="15"/>
        <v>0</v>
      </c>
      <c r="BI188" s="144">
        <f t="shared" si="16"/>
        <v>0</v>
      </c>
      <c r="BJ188" s="13" t="s">
        <v>84</v>
      </c>
      <c r="BK188" s="144">
        <f t="shared" si="17"/>
        <v>0</v>
      </c>
      <c r="BL188" s="13" t="s">
        <v>169</v>
      </c>
      <c r="BM188" s="143" t="s">
        <v>508</v>
      </c>
    </row>
    <row r="189" spans="2:65" s="1" customFormat="1" ht="24.2" customHeight="1">
      <c r="B189" s="131"/>
      <c r="C189" s="132" t="s">
        <v>314</v>
      </c>
      <c r="D189" s="132" t="s">
        <v>165</v>
      </c>
      <c r="E189" s="133" t="s">
        <v>509</v>
      </c>
      <c r="F189" s="134" t="s">
        <v>510</v>
      </c>
      <c r="G189" s="135" t="s">
        <v>196</v>
      </c>
      <c r="H189" s="136">
        <v>28</v>
      </c>
      <c r="I189" s="137"/>
      <c r="J189" s="137"/>
      <c r="K189" s="138"/>
      <c r="L189" s="25"/>
      <c r="M189" s="139" t="s">
        <v>1</v>
      </c>
      <c r="N189" s="140" t="s">
        <v>38</v>
      </c>
      <c r="O189" s="141">
        <v>3.3131599999999999</v>
      </c>
      <c r="P189" s="141">
        <f t="shared" si="9"/>
        <v>92.768479999999997</v>
      </c>
      <c r="Q189" s="141">
        <v>3.9640000000000002E-2</v>
      </c>
      <c r="R189" s="141">
        <f t="shared" si="10"/>
        <v>1.10992</v>
      </c>
      <c r="S189" s="141">
        <v>0</v>
      </c>
      <c r="T189" s="142">
        <f t="shared" si="11"/>
        <v>0</v>
      </c>
      <c r="AR189" s="143" t="s">
        <v>169</v>
      </c>
      <c r="AT189" s="143" t="s">
        <v>165</v>
      </c>
      <c r="AU189" s="143" t="s">
        <v>84</v>
      </c>
      <c r="AY189" s="13" t="s">
        <v>162</v>
      </c>
      <c r="BE189" s="144">
        <f t="shared" si="12"/>
        <v>0</v>
      </c>
      <c r="BF189" s="144">
        <f t="shared" si="13"/>
        <v>0</v>
      </c>
      <c r="BG189" s="144">
        <f t="shared" si="14"/>
        <v>0</v>
      </c>
      <c r="BH189" s="144">
        <f t="shared" si="15"/>
        <v>0</v>
      </c>
      <c r="BI189" s="144">
        <f t="shared" si="16"/>
        <v>0</v>
      </c>
      <c r="BJ189" s="13" t="s">
        <v>84</v>
      </c>
      <c r="BK189" s="144">
        <f t="shared" si="17"/>
        <v>0</v>
      </c>
      <c r="BL189" s="13" t="s">
        <v>169</v>
      </c>
      <c r="BM189" s="143" t="s">
        <v>511</v>
      </c>
    </row>
    <row r="190" spans="2:65" s="1" customFormat="1" ht="24.2" customHeight="1">
      <c r="B190" s="131"/>
      <c r="C190" s="149" t="s">
        <v>318</v>
      </c>
      <c r="D190" s="149" t="s">
        <v>492</v>
      </c>
      <c r="E190" s="150" t="s">
        <v>512</v>
      </c>
      <c r="F190" s="151" t="s">
        <v>513</v>
      </c>
      <c r="G190" s="152" t="s">
        <v>196</v>
      </c>
      <c r="H190" s="153">
        <v>1</v>
      </c>
      <c r="I190" s="154"/>
      <c r="J190" s="154"/>
      <c r="K190" s="155"/>
      <c r="L190" s="156"/>
      <c r="M190" s="157" t="s">
        <v>1</v>
      </c>
      <c r="N190" s="158" t="s">
        <v>38</v>
      </c>
      <c r="O190" s="141">
        <v>0</v>
      </c>
      <c r="P190" s="141">
        <f t="shared" si="9"/>
        <v>0</v>
      </c>
      <c r="Q190" s="141">
        <v>1.2E-2</v>
      </c>
      <c r="R190" s="141">
        <f t="shared" si="10"/>
        <v>1.2E-2</v>
      </c>
      <c r="S190" s="141">
        <v>0</v>
      </c>
      <c r="T190" s="142">
        <f t="shared" si="11"/>
        <v>0</v>
      </c>
      <c r="AR190" s="143" t="s">
        <v>193</v>
      </c>
      <c r="AT190" s="143" t="s">
        <v>492</v>
      </c>
      <c r="AU190" s="143" t="s">
        <v>84</v>
      </c>
      <c r="AY190" s="13" t="s">
        <v>162</v>
      </c>
      <c r="BE190" s="144">
        <f t="shared" si="12"/>
        <v>0</v>
      </c>
      <c r="BF190" s="144">
        <f t="shared" si="13"/>
        <v>0</v>
      </c>
      <c r="BG190" s="144">
        <f t="shared" si="14"/>
        <v>0</v>
      </c>
      <c r="BH190" s="144">
        <f t="shared" si="15"/>
        <v>0</v>
      </c>
      <c r="BI190" s="144">
        <f t="shared" si="16"/>
        <v>0</v>
      </c>
      <c r="BJ190" s="13" t="s">
        <v>84</v>
      </c>
      <c r="BK190" s="144">
        <f t="shared" si="17"/>
        <v>0</v>
      </c>
      <c r="BL190" s="13" t="s">
        <v>169</v>
      </c>
      <c r="BM190" s="143" t="s">
        <v>514</v>
      </c>
    </row>
    <row r="191" spans="2:65" s="1" customFormat="1" ht="24.2" customHeight="1">
      <c r="B191" s="131"/>
      <c r="C191" s="149" t="s">
        <v>326</v>
      </c>
      <c r="D191" s="149" t="s">
        <v>492</v>
      </c>
      <c r="E191" s="150" t="s">
        <v>515</v>
      </c>
      <c r="F191" s="151" t="s">
        <v>516</v>
      </c>
      <c r="G191" s="152" t="s">
        <v>196</v>
      </c>
      <c r="H191" s="153">
        <v>1</v>
      </c>
      <c r="I191" s="154"/>
      <c r="J191" s="154"/>
      <c r="K191" s="155"/>
      <c r="L191" s="156"/>
      <c r="M191" s="157" t="s">
        <v>1</v>
      </c>
      <c r="N191" s="158" t="s">
        <v>38</v>
      </c>
      <c r="O191" s="141">
        <v>0</v>
      </c>
      <c r="P191" s="141">
        <f t="shared" si="9"/>
        <v>0</v>
      </c>
      <c r="Q191" s="141">
        <v>1.46E-2</v>
      </c>
      <c r="R191" s="141">
        <f t="shared" si="10"/>
        <v>1.46E-2</v>
      </c>
      <c r="S191" s="141">
        <v>0</v>
      </c>
      <c r="T191" s="142">
        <f t="shared" si="11"/>
        <v>0</v>
      </c>
      <c r="AR191" s="143" t="s">
        <v>193</v>
      </c>
      <c r="AT191" s="143" t="s">
        <v>492</v>
      </c>
      <c r="AU191" s="143" t="s">
        <v>84</v>
      </c>
      <c r="AY191" s="13" t="s">
        <v>162</v>
      </c>
      <c r="BE191" s="144">
        <f t="shared" si="12"/>
        <v>0</v>
      </c>
      <c r="BF191" s="144">
        <f t="shared" si="13"/>
        <v>0</v>
      </c>
      <c r="BG191" s="144">
        <f t="shared" si="14"/>
        <v>0</v>
      </c>
      <c r="BH191" s="144">
        <f t="shared" si="15"/>
        <v>0</v>
      </c>
      <c r="BI191" s="144">
        <f t="shared" si="16"/>
        <v>0</v>
      </c>
      <c r="BJ191" s="13" t="s">
        <v>84</v>
      </c>
      <c r="BK191" s="144">
        <f t="shared" si="17"/>
        <v>0</v>
      </c>
      <c r="BL191" s="13" t="s">
        <v>169</v>
      </c>
      <c r="BM191" s="143" t="s">
        <v>517</v>
      </c>
    </row>
    <row r="192" spans="2:65" s="1" customFormat="1" ht="24.2" customHeight="1">
      <c r="B192" s="131"/>
      <c r="C192" s="149" t="s">
        <v>332</v>
      </c>
      <c r="D192" s="149" t="s">
        <v>492</v>
      </c>
      <c r="E192" s="150" t="s">
        <v>518</v>
      </c>
      <c r="F192" s="151" t="s">
        <v>519</v>
      </c>
      <c r="G192" s="152" t="s">
        <v>196</v>
      </c>
      <c r="H192" s="153">
        <v>1</v>
      </c>
      <c r="I192" s="154"/>
      <c r="J192" s="154"/>
      <c r="K192" s="155"/>
      <c r="L192" s="156"/>
      <c r="M192" s="157" t="s">
        <v>1</v>
      </c>
      <c r="N192" s="158" t="s">
        <v>38</v>
      </c>
      <c r="O192" s="141">
        <v>0</v>
      </c>
      <c r="P192" s="141">
        <f t="shared" si="9"/>
        <v>0</v>
      </c>
      <c r="Q192" s="141">
        <v>1.46E-2</v>
      </c>
      <c r="R192" s="141">
        <f t="shared" si="10"/>
        <v>1.46E-2</v>
      </c>
      <c r="S192" s="141">
        <v>0</v>
      </c>
      <c r="T192" s="142">
        <f t="shared" si="11"/>
        <v>0</v>
      </c>
      <c r="AR192" s="143" t="s">
        <v>193</v>
      </c>
      <c r="AT192" s="143" t="s">
        <v>492</v>
      </c>
      <c r="AU192" s="143" t="s">
        <v>84</v>
      </c>
      <c r="AY192" s="13" t="s">
        <v>162</v>
      </c>
      <c r="BE192" s="144">
        <f t="shared" si="12"/>
        <v>0</v>
      </c>
      <c r="BF192" s="144">
        <f t="shared" si="13"/>
        <v>0</v>
      </c>
      <c r="BG192" s="144">
        <f t="shared" si="14"/>
        <v>0</v>
      </c>
      <c r="BH192" s="144">
        <f t="shared" si="15"/>
        <v>0</v>
      </c>
      <c r="BI192" s="144">
        <f t="shared" si="16"/>
        <v>0</v>
      </c>
      <c r="BJ192" s="13" t="s">
        <v>84</v>
      </c>
      <c r="BK192" s="144">
        <f t="shared" si="17"/>
        <v>0</v>
      </c>
      <c r="BL192" s="13" t="s">
        <v>169</v>
      </c>
      <c r="BM192" s="143" t="s">
        <v>520</v>
      </c>
    </row>
    <row r="193" spans="2:65" s="1" customFormat="1" ht="24.2" customHeight="1">
      <c r="B193" s="131"/>
      <c r="C193" s="149" t="s">
        <v>336</v>
      </c>
      <c r="D193" s="149" t="s">
        <v>492</v>
      </c>
      <c r="E193" s="150" t="s">
        <v>521</v>
      </c>
      <c r="F193" s="151" t="s">
        <v>522</v>
      </c>
      <c r="G193" s="152" t="s">
        <v>196</v>
      </c>
      <c r="H193" s="153">
        <v>2</v>
      </c>
      <c r="I193" s="154"/>
      <c r="J193" s="154"/>
      <c r="K193" s="155"/>
      <c r="L193" s="156"/>
      <c r="M193" s="157" t="s">
        <v>1</v>
      </c>
      <c r="N193" s="158" t="s">
        <v>38</v>
      </c>
      <c r="O193" s="141">
        <v>0</v>
      </c>
      <c r="P193" s="141">
        <f t="shared" si="9"/>
        <v>0</v>
      </c>
      <c r="Q193" s="141">
        <v>1.46E-2</v>
      </c>
      <c r="R193" s="141">
        <f t="shared" si="10"/>
        <v>2.92E-2</v>
      </c>
      <c r="S193" s="141">
        <v>0</v>
      </c>
      <c r="T193" s="142">
        <f t="shared" si="11"/>
        <v>0</v>
      </c>
      <c r="AR193" s="143" t="s">
        <v>193</v>
      </c>
      <c r="AT193" s="143" t="s">
        <v>492</v>
      </c>
      <c r="AU193" s="143" t="s">
        <v>84</v>
      </c>
      <c r="AY193" s="13" t="s">
        <v>162</v>
      </c>
      <c r="BE193" s="144">
        <f t="shared" si="12"/>
        <v>0</v>
      </c>
      <c r="BF193" s="144">
        <f t="shared" si="13"/>
        <v>0</v>
      </c>
      <c r="BG193" s="144">
        <f t="shared" si="14"/>
        <v>0</v>
      </c>
      <c r="BH193" s="144">
        <f t="shared" si="15"/>
        <v>0</v>
      </c>
      <c r="BI193" s="144">
        <f t="shared" si="16"/>
        <v>0</v>
      </c>
      <c r="BJ193" s="13" t="s">
        <v>84</v>
      </c>
      <c r="BK193" s="144">
        <f t="shared" si="17"/>
        <v>0</v>
      </c>
      <c r="BL193" s="13" t="s">
        <v>169</v>
      </c>
      <c r="BM193" s="143" t="s">
        <v>523</v>
      </c>
    </row>
    <row r="194" spans="2:65" s="1" customFormat="1" ht="24.2" customHeight="1">
      <c r="B194" s="131"/>
      <c r="C194" s="149" t="s">
        <v>342</v>
      </c>
      <c r="D194" s="149" t="s">
        <v>492</v>
      </c>
      <c r="E194" s="150" t="s">
        <v>524</v>
      </c>
      <c r="F194" s="151" t="s">
        <v>525</v>
      </c>
      <c r="G194" s="152" t="s">
        <v>196</v>
      </c>
      <c r="H194" s="153">
        <v>2</v>
      </c>
      <c r="I194" s="154"/>
      <c r="J194" s="154"/>
      <c r="K194" s="155"/>
      <c r="L194" s="156"/>
      <c r="M194" s="157" t="s">
        <v>1</v>
      </c>
      <c r="N194" s="158" t="s">
        <v>38</v>
      </c>
      <c r="O194" s="141">
        <v>0</v>
      </c>
      <c r="P194" s="141">
        <f t="shared" si="9"/>
        <v>0</v>
      </c>
      <c r="Q194" s="141">
        <v>1.46E-2</v>
      </c>
      <c r="R194" s="141">
        <f t="shared" si="10"/>
        <v>2.92E-2</v>
      </c>
      <c r="S194" s="141">
        <v>0</v>
      </c>
      <c r="T194" s="142">
        <f t="shared" si="11"/>
        <v>0</v>
      </c>
      <c r="AR194" s="143" t="s">
        <v>193</v>
      </c>
      <c r="AT194" s="143" t="s">
        <v>492</v>
      </c>
      <c r="AU194" s="143" t="s">
        <v>84</v>
      </c>
      <c r="AY194" s="13" t="s">
        <v>162</v>
      </c>
      <c r="BE194" s="144">
        <f t="shared" si="12"/>
        <v>0</v>
      </c>
      <c r="BF194" s="144">
        <f t="shared" si="13"/>
        <v>0</v>
      </c>
      <c r="BG194" s="144">
        <f t="shared" si="14"/>
        <v>0</v>
      </c>
      <c r="BH194" s="144">
        <f t="shared" si="15"/>
        <v>0</v>
      </c>
      <c r="BI194" s="144">
        <f t="shared" si="16"/>
        <v>0</v>
      </c>
      <c r="BJ194" s="13" t="s">
        <v>84</v>
      </c>
      <c r="BK194" s="144">
        <f t="shared" si="17"/>
        <v>0</v>
      </c>
      <c r="BL194" s="13" t="s">
        <v>169</v>
      </c>
      <c r="BM194" s="143" t="s">
        <v>526</v>
      </c>
    </row>
    <row r="195" spans="2:65" s="1" customFormat="1" ht="24.2" customHeight="1">
      <c r="B195" s="131"/>
      <c r="C195" s="149" t="s">
        <v>348</v>
      </c>
      <c r="D195" s="149" t="s">
        <v>492</v>
      </c>
      <c r="E195" s="150" t="s">
        <v>527</v>
      </c>
      <c r="F195" s="151" t="s">
        <v>528</v>
      </c>
      <c r="G195" s="152" t="s">
        <v>196</v>
      </c>
      <c r="H195" s="153">
        <v>2</v>
      </c>
      <c r="I195" s="154"/>
      <c r="J195" s="154"/>
      <c r="K195" s="155"/>
      <c r="L195" s="156"/>
      <c r="M195" s="157" t="s">
        <v>1</v>
      </c>
      <c r="N195" s="158" t="s">
        <v>38</v>
      </c>
      <c r="O195" s="141">
        <v>0</v>
      </c>
      <c r="P195" s="141">
        <f t="shared" si="9"/>
        <v>0</v>
      </c>
      <c r="Q195" s="141">
        <v>1.1299999999999999E-2</v>
      </c>
      <c r="R195" s="141">
        <f t="shared" si="10"/>
        <v>2.2599999999999999E-2</v>
      </c>
      <c r="S195" s="141">
        <v>0</v>
      </c>
      <c r="T195" s="142">
        <f t="shared" si="11"/>
        <v>0</v>
      </c>
      <c r="AR195" s="143" t="s">
        <v>193</v>
      </c>
      <c r="AT195" s="143" t="s">
        <v>492</v>
      </c>
      <c r="AU195" s="143" t="s">
        <v>84</v>
      </c>
      <c r="AY195" s="13" t="s">
        <v>162</v>
      </c>
      <c r="BE195" s="144">
        <f t="shared" si="12"/>
        <v>0</v>
      </c>
      <c r="BF195" s="144">
        <f t="shared" si="13"/>
        <v>0</v>
      </c>
      <c r="BG195" s="144">
        <f t="shared" si="14"/>
        <v>0</v>
      </c>
      <c r="BH195" s="144">
        <f t="shared" si="15"/>
        <v>0</v>
      </c>
      <c r="BI195" s="144">
        <f t="shared" si="16"/>
        <v>0</v>
      </c>
      <c r="BJ195" s="13" t="s">
        <v>84</v>
      </c>
      <c r="BK195" s="144">
        <f t="shared" si="17"/>
        <v>0</v>
      </c>
      <c r="BL195" s="13" t="s">
        <v>169</v>
      </c>
      <c r="BM195" s="143" t="s">
        <v>529</v>
      </c>
    </row>
    <row r="196" spans="2:65" s="1" customFormat="1" ht="24.2" customHeight="1">
      <c r="B196" s="131"/>
      <c r="C196" s="149" t="s">
        <v>354</v>
      </c>
      <c r="D196" s="149" t="s">
        <v>492</v>
      </c>
      <c r="E196" s="150" t="s">
        <v>530</v>
      </c>
      <c r="F196" s="151" t="s">
        <v>531</v>
      </c>
      <c r="G196" s="152" t="s">
        <v>196</v>
      </c>
      <c r="H196" s="153">
        <v>1</v>
      </c>
      <c r="I196" s="154"/>
      <c r="J196" s="154"/>
      <c r="K196" s="155"/>
      <c r="L196" s="156"/>
      <c r="M196" s="157" t="s">
        <v>1</v>
      </c>
      <c r="N196" s="158" t="s">
        <v>38</v>
      </c>
      <c r="O196" s="141">
        <v>0</v>
      </c>
      <c r="P196" s="141">
        <f t="shared" si="9"/>
        <v>0</v>
      </c>
      <c r="Q196" s="141">
        <v>1.1299999999999999E-2</v>
      </c>
      <c r="R196" s="141">
        <f t="shared" si="10"/>
        <v>1.1299999999999999E-2</v>
      </c>
      <c r="S196" s="141">
        <v>0</v>
      </c>
      <c r="T196" s="142">
        <f t="shared" si="11"/>
        <v>0</v>
      </c>
      <c r="AR196" s="143" t="s">
        <v>193</v>
      </c>
      <c r="AT196" s="143" t="s">
        <v>492</v>
      </c>
      <c r="AU196" s="143" t="s">
        <v>84</v>
      </c>
      <c r="AY196" s="13" t="s">
        <v>162</v>
      </c>
      <c r="BE196" s="144">
        <f t="shared" si="12"/>
        <v>0</v>
      </c>
      <c r="BF196" s="144">
        <f t="shared" si="13"/>
        <v>0</v>
      </c>
      <c r="BG196" s="144">
        <f t="shared" si="14"/>
        <v>0</v>
      </c>
      <c r="BH196" s="144">
        <f t="shared" si="15"/>
        <v>0</v>
      </c>
      <c r="BI196" s="144">
        <f t="shared" si="16"/>
        <v>0</v>
      </c>
      <c r="BJ196" s="13" t="s">
        <v>84</v>
      </c>
      <c r="BK196" s="144">
        <f t="shared" si="17"/>
        <v>0</v>
      </c>
      <c r="BL196" s="13" t="s">
        <v>169</v>
      </c>
      <c r="BM196" s="143" t="s">
        <v>532</v>
      </c>
    </row>
    <row r="197" spans="2:65" s="1" customFormat="1" ht="24.2" customHeight="1">
      <c r="B197" s="131"/>
      <c r="C197" s="149" t="s">
        <v>358</v>
      </c>
      <c r="D197" s="149" t="s">
        <v>492</v>
      </c>
      <c r="E197" s="150" t="s">
        <v>533</v>
      </c>
      <c r="F197" s="151" t="s">
        <v>534</v>
      </c>
      <c r="G197" s="152" t="s">
        <v>196</v>
      </c>
      <c r="H197" s="153">
        <v>3</v>
      </c>
      <c r="I197" s="154"/>
      <c r="J197" s="154"/>
      <c r="K197" s="155"/>
      <c r="L197" s="156"/>
      <c r="M197" s="157" t="s">
        <v>1</v>
      </c>
      <c r="N197" s="158" t="s">
        <v>38</v>
      </c>
      <c r="O197" s="141">
        <v>0</v>
      </c>
      <c r="P197" s="141">
        <f t="shared" si="9"/>
        <v>0</v>
      </c>
      <c r="Q197" s="141">
        <v>1.0999999999999999E-2</v>
      </c>
      <c r="R197" s="141">
        <f t="shared" si="10"/>
        <v>3.3000000000000002E-2</v>
      </c>
      <c r="S197" s="141">
        <v>0</v>
      </c>
      <c r="T197" s="142">
        <f t="shared" si="11"/>
        <v>0</v>
      </c>
      <c r="AR197" s="143" t="s">
        <v>193</v>
      </c>
      <c r="AT197" s="143" t="s">
        <v>492</v>
      </c>
      <c r="AU197" s="143" t="s">
        <v>84</v>
      </c>
      <c r="AY197" s="13" t="s">
        <v>162</v>
      </c>
      <c r="BE197" s="144">
        <f t="shared" si="12"/>
        <v>0</v>
      </c>
      <c r="BF197" s="144">
        <f t="shared" si="13"/>
        <v>0</v>
      </c>
      <c r="BG197" s="144">
        <f t="shared" si="14"/>
        <v>0</v>
      </c>
      <c r="BH197" s="144">
        <f t="shared" si="15"/>
        <v>0</v>
      </c>
      <c r="BI197" s="144">
        <f t="shared" si="16"/>
        <v>0</v>
      </c>
      <c r="BJ197" s="13" t="s">
        <v>84</v>
      </c>
      <c r="BK197" s="144">
        <f t="shared" si="17"/>
        <v>0</v>
      </c>
      <c r="BL197" s="13" t="s">
        <v>169</v>
      </c>
      <c r="BM197" s="143" t="s">
        <v>535</v>
      </c>
    </row>
    <row r="198" spans="2:65" s="1" customFormat="1" ht="24.2" customHeight="1">
      <c r="B198" s="131"/>
      <c r="C198" s="149" t="s">
        <v>364</v>
      </c>
      <c r="D198" s="149" t="s">
        <v>492</v>
      </c>
      <c r="E198" s="150" t="s">
        <v>536</v>
      </c>
      <c r="F198" s="151" t="s">
        <v>537</v>
      </c>
      <c r="G198" s="152" t="s">
        <v>196</v>
      </c>
      <c r="H198" s="153">
        <v>5</v>
      </c>
      <c r="I198" s="154"/>
      <c r="J198" s="154"/>
      <c r="K198" s="155"/>
      <c r="L198" s="156"/>
      <c r="M198" s="157" t="s">
        <v>1</v>
      </c>
      <c r="N198" s="158" t="s">
        <v>38</v>
      </c>
      <c r="O198" s="141">
        <v>0</v>
      </c>
      <c r="P198" s="141">
        <f t="shared" si="9"/>
        <v>0</v>
      </c>
      <c r="Q198" s="141">
        <v>1.0999999999999999E-2</v>
      </c>
      <c r="R198" s="141">
        <f t="shared" si="10"/>
        <v>5.4999999999999993E-2</v>
      </c>
      <c r="S198" s="141">
        <v>0</v>
      </c>
      <c r="T198" s="142">
        <f t="shared" si="11"/>
        <v>0</v>
      </c>
      <c r="AR198" s="143" t="s">
        <v>193</v>
      </c>
      <c r="AT198" s="143" t="s">
        <v>492</v>
      </c>
      <c r="AU198" s="143" t="s">
        <v>84</v>
      </c>
      <c r="AY198" s="13" t="s">
        <v>162</v>
      </c>
      <c r="BE198" s="144">
        <f t="shared" si="12"/>
        <v>0</v>
      </c>
      <c r="BF198" s="144">
        <f t="shared" si="13"/>
        <v>0</v>
      </c>
      <c r="BG198" s="144">
        <f t="shared" si="14"/>
        <v>0</v>
      </c>
      <c r="BH198" s="144">
        <f t="shared" si="15"/>
        <v>0</v>
      </c>
      <c r="BI198" s="144">
        <f t="shared" si="16"/>
        <v>0</v>
      </c>
      <c r="BJ198" s="13" t="s">
        <v>84</v>
      </c>
      <c r="BK198" s="144">
        <f t="shared" si="17"/>
        <v>0</v>
      </c>
      <c r="BL198" s="13" t="s">
        <v>169</v>
      </c>
      <c r="BM198" s="143" t="s">
        <v>538</v>
      </c>
    </row>
    <row r="199" spans="2:65" s="1" customFormat="1" ht="24.2" customHeight="1">
      <c r="B199" s="131"/>
      <c r="C199" s="149" t="s">
        <v>368</v>
      </c>
      <c r="D199" s="149" t="s">
        <v>492</v>
      </c>
      <c r="E199" s="150" t="s">
        <v>539</v>
      </c>
      <c r="F199" s="151" t="s">
        <v>540</v>
      </c>
      <c r="G199" s="152" t="s">
        <v>196</v>
      </c>
      <c r="H199" s="153">
        <v>2</v>
      </c>
      <c r="I199" s="154"/>
      <c r="J199" s="154"/>
      <c r="K199" s="155"/>
      <c r="L199" s="156"/>
      <c r="M199" s="157" t="s">
        <v>1</v>
      </c>
      <c r="N199" s="158" t="s">
        <v>38</v>
      </c>
      <c r="O199" s="141">
        <v>0</v>
      </c>
      <c r="P199" s="141">
        <f t="shared" si="9"/>
        <v>0</v>
      </c>
      <c r="Q199" s="141">
        <v>1.0999999999999999E-2</v>
      </c>
      <c r="R199" s="141">
        <f t="shared" si="10"/>
        <v>2.1999999999999999E-2</v>
      </c>
      <c r="S199" s="141">
        <v>0</v>
      </c>
      <c r="T199" s="142">
        <f t="shared" si="11"/>
        <v>0</v>
      </c>
      <c r="AR199" s="143" t="s">
        <v>193</v>
      </c>
      <c r="AT199" s="143" t="s">
        <v>492</v>
      </c>
      <c r="AU199" s="143" t="s">
        <v>84</v>
      </c>
      <c r="AY199" s="13" t="s">
        <v>162</v>
      </c>
      <c r="BE199" s="144">
        <f t="shared" si="12"/>
        <v>0</v>
      </c>
      <c r="BF199" s="144">
        <f t="shared" si="13"/>
        <v>0</v>
      </c>
      <c r="BG199" s="144">
        <f t="shared" si="14"/>
        <v>0</v>
      </c>
      <c r="BH199" s="144">
        <f t="shared" si="15"/>
        <v>0</v>
      </c>
      <c r="BI199" s="144">
        <f t="shared" si="16"/>
        <v>0</v>
      </c>
      <c r="BJ199" s="13" t="s">
        <v>84</v>
      </c>
      <c r="BK199" s="144">
        <f t="shared" si="17"/>
        <v>0</v>
      </c>
      <c r="BL199" s="13" t="s">
        <v>169</v>
      </c>
      <c r="BM199" s="143" t="s">
        <v>541</v>
      </c>
    </row>
    <row r="200" spans="2:65" s="1" customFormat="1" ht="24.2" customHeight="1">
      <c r="B200" s="131"/>
      <c r="C200" s="149" t="s">
        <v>374</v>
      </c>
      <c r="D200" s="149" t="s">
        <v>492</v>
      </c>
      <c r="E200" s="150" t="s">
        <v>542</v>
      </c>
      <c r="F200" s="151" t="s">
        <v>543</v>
      </c>
      <c r="G200" s="152" t="s">
        <v>196</v>
      </c>
      <c r="H200" s="153">
        <v>1</v>
      </c>
      <c r="I200" s="154"/>
      <c r="J200" s="154"/>
      <c r="K200" s="155"/>
      <c r="L200" s="156"/>
      <c r="M200" s="157" t="s">
        <v>1</v>
      </c>
      <c r="N200" s="158" t="s">
        <v>38</v>
      </c>
      <c r="O200" s="141">
        <v>0</v>
      </c>
      <c r="P200" s="141">
        <f t="shared" si="9"/>
        <v>0</v>
      </c>
      <c r="Q200" s="141">
        <v>1.0999999999999999E-2</v>
      </c>
      <c r="R200" s="141">
        <f t="shared" si="10"/>
        <v>1.0999999999999999E-2</v>
      </c>
      <c r="S200" s="141">
        <v>0</v>
      </c>
      <c r="T200" s="142">
        <f t="shared" si="11"/>
        <v>0</v>
      </c>
      <c r="AR200" s="143" t="s">
        <v>193</v>
      </c>
      <c r="AT200" s="143" t="s">
        <v>492</v>
      </c>
      <c r="AU200" s="143" t="s">
        <v>84</v>
      </c>
      <c r="AY200" s="13" t="s">
        <v>162</v>
      </c>
      <c r="BE200" s="144">
        <f t="shared" si="12"/>
        <v>0</v>
      </c>
      <c r="BF200" s="144">
        <f t="shared" si="13"/>
        <v>0</v>
      </c>
      <c r="BG200" s="144">
        <f t="shared" si="14"/>
        <v>0</v>
      </c>
      <c r="BH200" s="144">
        <f t="shared" si="15"/>
        <v>0</v>
      </c>
      <c r="BI200" s="144">
        <f t="shared" si="16"/>
        <v>0</v>
      </c>
      <c r="BJ200" s="13" t="s">
        <v>84</v>
      </c>
      <c r="BK200" s="144">
        <f t="shared" si="17"/>
        <v>0</v>
      </c>
      <c r="BL200" s="13" t="s">
        <v>169</v>
      </c>
      <c r="BM200" s="143" t="s">
        <v>544</v>
      </c>
    </row>
    <row r="201" spans="2:65" s="1" customFormat="1" ht="24.2" customHeight="1">
      <c r="B201" s="131"/>
      <c r="C201" s="149" t="s">
        <v>545</v>
      </c>
      <c r="D201" s="149" t="s">
        <v>492</v>
      </c>
      <c r="E201" s="150" t="s">
        <v>546</v>
      </c>
      <c r="F201" s="151" t="s">
        <v>547</v>
      </c>
      <c r="G201" s="152" t="s">
        <v>196</v>
      </c>
      <c r="H201" s="153">
        <v>4</v>
      </c>
      <c r="I201" s="154"/>
      <c r="J201" s="154"/>
      <c r="K201" s="155"/>
      <c r="L201" s="156"/>
      <c r="M201" s="157" t="s">
        <v>1</v>
      </c>
      <c r="N201" s="158" t="s">
        <v>38</v>
      </c>
      <c r="O201" s="141">
        <v>0</v>
      </c>
      <c r="P201" s="141">
        <f t="shared" si="9"/>
        <v>0</v>
      </c>
      <c r="Q201" s="141">
        <v>1.0800000000000001E-2</v>
      </c>
      <c r="R201" s="141">
        <f t="shared" si="10"/>
        <v>4.3200000000000002E-2</v>
      </c>
      <c r="S201" s="141">
        <v>0</v>
      </c>
      <c r="T201" s="142">
        <f t="shared" si="11"/>
        <v>0</v>
      </c>
      <c r="AR201" s="143" t="s">
        <v>193</v>
      </c>
      <c r="AT201" s="143" t="s">
        <v>492</v>
      </c>
      <c r="AU201" s="143" t="s">
        <v>84</v>
      </c>
      <c r="AY201" s="13" t="s">
        <v>162</v>
      </c>
      <c r="BE201" s="144">
        <f t="shared" si="12"/>
        <v>0</v>
      </c>
      <c r="BF201" s="144">
        <f t="shared" si="13"/>
        <v>0</v>
      </c>
      <c r="BG201" s="144">
        <f t="shared" si="14"/>
        <v>0</v>
      </c>
      <c r="BH201" s="144">
        <f t="shared" si="15"/>
        <v>0</v>
      </c>
      <c r="BI201" s="144">
        <f t="shared" si="16"/>
        <v>0</v>
      </c>
      <c r="BJ201" s="13" t="s">
        <v>84</v>
      </c>
      <c r="BK201" s="144">
        <f t="shared" si="17"/>
        <v>0</v>
      </c>
      <c r="BL201" s="13" t="s">
        <v>169</v>
      </c>
      <c r="BM201" s="143" t="s">
        <v>548</v>
      </c>
    </row>
    <row r="202" spans="2:65" s="1" customFormat="1" ht="24.2" customHeight="1">
      <c r="B202" s="131"/>
      <c r="C202" s="149" t="s">
        <v>549</v>
      </c>
      <c r="D202" s="149" t="s">
        <v>492</v>
      </c>
      <c r="E202" s="150" t="s">
        <v>550</v>
      </c>
      <c r="F202" s="151" t="s">
        <v>551</v>
      </c>
      <c r="G202" s="152" t="s">
        <v>196</v>
      </c>
      <c r="H202" s="153">
        <v>2</v>
      </c>
      <c r="I202" s="154"/>
      <c r="J202" s="154"/>
      <c r="K202" s="155"/>
      <c r="L202" s="156"/>
      <c r="M202" s="157" t="s">
        <v>1</v>
      </c>
      <c r="N202" s="158" t="s">
        <v>38</v>
      </c>
      <c r="O202" s="141">
        <v>0</v>
      </c>
      <c r="P202" s="141">
        <f t="shared" si="9"/>
        <v>0</v>
      </c>
      <c r="Q202" s="141">
        <v>1.0800000000000001E-2</v>
      </c>
      <c r="R202" s="141">
        <f t="shared" si="10"/>
        <v>2.1600000000000001E-2</v>
      </c>
      <c r="S202" s="141">
        <v>0</v>
      </c>
      <c r="T202" s="142">
        <f t="shared" si="11"/>
        <v>0</v>
      </c>
      <c r="AR202" s="143" t="s">
        <v>193</v>
      </c>
      <c r="AT202" s="143" t="s">
        <v>492</v>
      </c>
      <c r="AU202" s="143" t="s">
        <v>84</v>
      </c>
      <c r="AY202" s="13" t="s">
        <v>162</v>
      </c>
      <c r="BE202" s="144">
        <f t="shared" si="12"/>
        <v>0</v>
      </c>
      <c r="BF202" s="144">
        <f t="shared" si="13"/>
        <v>0</v>
      </c>
      <c r="BG202" s="144">
        <f t="shared" si="14"/>
        <v>0</v>
      </c>
      <c r="BH202" s="144">
        <f t="shared" si="15"/>
        <v>0</v>
      </c>
      <c r="BI202" s="144">
        <f t="shared" si="16"/>
        <v>0</v>
      </c>
      <c r="BJ202" s="13" t="s">
        <v>84</v>
      </c>
      <c r="BK202" s="144">
        <f t="shared" si="17"/>
        <v>0</v>
      </c>
      <c r="BL202" s="13" t="s">
        <v>169</v>
      </c>
      <c r="BM202" s="143" t="s">
        <v>552</v>
      </c>
    </row>
    <row r="203" spans="2:65" s="1" customFormat="1" ht="24.2" customHeight="1">
      <c r="B203" s="131"/>
      <c r="C203" s="149" t="s">
        <v>553</v>
      </c>
      <c r="D203" s="149" t="s">
        <v>492</v>
      </c>
      <c r="E203" s="150" t="s">
        <v>554</v>
      </c>
      <c r="F203" s="151" t="s">
        <v>555</v>
      </c>
      <c r="G203" s="152" t="s">
        <v>196</v>
      </c>
      <c r="H203" s="153">
        <v>1</v>
      </c>
      <c r="I203" s="154"/>
      <c r="J203" s="154"/>
      <c r="K203" s="155"/>
      <c r="L203" s="156"/>
      <c r="M203" s="157" t="s">
        <v>1</v>
      </c>
      <c r="N203" s="158" t="s">
        <v>38</v>
      </c>
      <c r="O203" s="141">
        <v>0</v>
      </c>
      <c r="P203" s="141">
        <f t="shared" si="9"/>
        <v>0</v>
      </c>
      <c r="Q203" s="141">
        <v>1.0500000000000001E-2</v>
      </c>
      <c r="R203" s="141">
        <f t="shared" si="10"/>
        <v>1.0500000000000001E-2</v>
      </c>
      <c r="S203" s="141">
        <v>0</v>
      </c>
      <c r="T203" s="142">
        <f t="shared" si="11"/>
        <v>0</v>
      </c>
      <c r="AR203" s="143" t="s">
        <v>193</v>
      </c>
      <c r="AT203" s="143" t="s">
        <v>492</v>
      </c>
      <c r="AU203" s="143" t="s">
        <v>84</v>
      </c>
      <c r="AY203" s="13" t="s">
        <v>162</v>
      </c>
      <c r="BE203" s="144">
        <f t="shared" si="12"/>
        <v>0</v>
      </c>
      <c r="BF203" s="144">
        <f t="shared" si="13"/>
        <v>0</v>
      </c>
      <c r="BG203" s="144">
        <f t="shared" si="14"/>
        <v>0</v>
      </c>
      <c r="BH203" s="144">
        <f t="shared" si="15"/>
        <v>0</v>
      </c>
      <c r="BI203" s="144">
        <f t="shared" si="16"/>
        <v>0</v>
      </c>
      <c r="BJ203" s="13" t="s">
        <v>84</v>
      </c>
      <c r="BK203" s="144">
        <f t="shared" si="17"/>
        <v>0</v>
      </c>
      <c r="BL203" s="13" t="s">
        <v>169</v>
      </c>
      <c r="BM203" s="143" t="s">
        <v>556</v>
      </c>
    </row>
    <row r="204" spans="2:65" s="1" customFormat="1" ht="24.2" customHeight="1">
      <c r="B204" s="131"/>
      <c r="C204" s="132" t="s">
        <v>557</v>
      </c>
      <c r="D204" s="132" t="s">
        <v>165</v>
      </c>
      <c r="E204" s="133" t="s">
        <v>558</v>
      </c>
      <c r="F204" s="134" t="s">
        <v>559</v>
      </c>
      <c r="G204" s="135" t="s">
        <v>212</v>
      </c>
      <c r="H204" s="136">
        <v>2.9</v>
      </c>
      <c r="I204" s="137"/>
      <c r="J204" s="137"/>
      <c r="K204" s="138"/>
      <c r="L204" s="25"/>
      <c r="M204" s="139" t="s">
        <v>1</v>
      </c>
      <c r="N204" s="140" t="s">
        <v>38</v>
      </c>
      <c r="O204" s="141">
        <v>0.61699999999999999</v>
      </c>
      <c r="P204" s="141">
        <f t="shared" si="9"/>
        <v>1.7892999999999999</v>
      </c>
      <c r="Q204" s="141">
        <v>1.204E-2</v>
      </c>
      <c r="R204" s="141">
        <f t="shared" si="10"/>
        <v>3.4916000000000003E-2</v>
      </c>
      <c r="S204" s="141">
        <v>0</v>
      </c>
      <c r="T204" s="142">
        <f t="shared" si="11"/>
        <v>0</v>
      </c>
      <c r="AR204" s="143" t="s">
        <v>169</v>
      </c>
      <c r="AT204" s="143" t="s">
        <v>165</v>
      </c>
      <c r="AU204" s="143" t="s">
        <v>84</v>
      </c>
      <c r="AY204" s="13" t="s">
        <v>162</v>
      </c>
      <c r="BE204" s="144">
        <f t="shared" si="12"/>
        <v>0</v>
      </c>
      <c r="BF204" s="144">
        <f t="shared" si="13"/>
        <v>0</v>
      </c>
      <c r="BG204" s="144">
        <f t="shared" si="14"/>
        <v>0</v>
      </c>
      <c r="BH204" s="144">
        <f t="shared" si="15"/>
        <v>0</v>
      </c>
      <c r="BI204" s="144">
        <f t="shared" si="16"/>
        <v>0</v>
      </c>
      <c r="BJ204" s="13" t="s">
        <v>84</v>
      </c>
      <c r="BK204" s="144">
        <f t="shared" si="17"/>
        <v>0</v>
      </c>
      <c r="BL204" s="13" t="s">
        <v>169</v>
      </c>
      <c r="BM204" s="143" t="s">
        <v>560</v>
      </c>
    </row>
    <row r="205" spans="2:65" s="1" customFormat="1" ht="24.2" customHeight="1">
      <c r="B205" s="131"/>
      <c r="C205" s="149" t="s">
        <v>561</v>
      </c>
      <c r="D205" s="149" t="s">
        <v>492</v>
      </c>
      <c r="E205" s="150" t="s">
        <v>562</v>
      </c>
      <c r="F205" s="151" t="s">
        <v>2644</v>
      </c>
      <c r="G205" s="152" t="s">
        <v>212</v>
      </c>
      <c r="H205" s="153">
        <v>2.9</v>
      </c>
      <c r="I205" s="154"/>
      <c r="J205" s="154"/>
      <c r="K205" s="155"/>
      <c r="L205" s="156"/>
      <c r="M205" s="157" t="s">
        <v>1</v>
      </c>
      <c r="N205" s="158" t="s">
        <v>38</v>
      </c>
      <c r="O205" s="141">
        <v>0</v>
      </c>
      <c r="P205" s="141">
        <f t="shared" si="9"/>
        <v>0</v>
      </c>
      <c r="Q205" s="141">
        <v>1.4E-2</v>
      </c>
      <c r="R205" s="141">
        <f t="shared" si="10"/>
        <v>4.0599999999999997E-2</v>
      </c>
      <c r="S205" s="141">
        <v>0</v>
      </c>
      <c r="T205" s="142">
        <f t="shared" si="11"/>
        <v>0</v>
      </c>
      <c r="AR205" s="143" t="s">
        <v>193</v>
      </c>
      <c r="AT205" s="143" t="s">
        <v>492</v>
      </c>
      <c r="AU205" s="143" t="s">
        <v>84</v>
      </c>
      <c r="AY205" s="13" t="s">
        <v>162</v>
      </c>
      <c r="BE205" s="144">
        <f t="shared" si="12"/>
        <v>0</v>
      </c>
      <c r="BF205" s="144">
        <f t="shared" si="13"/>
        <v>0</v>
      </c>
      <c r="BG205" s="144">
        <f t="shared" si="14"/>
        <v>0</v>
      </c>
      <c r="BH205" s="144">
        <f t="shared" si="15"/>
        <v>0</v>
      </c>
      <c r="BI205" s="144">
        <f t="shared" si="16"/>
        <v>0</v>
      </c>
      <c r="BJ205" s="13" t="s">
        <v>84</v>
      </c>
      <c r="BK205" s="144">
        <f t="shared" si="17"/>
        <v>0</v>
      </c>
      <c r="BL205" s="13" t="s">
        <v>169</v>
      </c>
      <c r="BM205" s="143" t="s">
        <v>563</v>
      </c>
    </row>
    <row r="206" spans="2:65" s="11" customFormat="1" ht="22.9" customHeight="1">
      <c r="B206" s="120"/>
      <c r="D206" s="121" t="s">
        <v>71</v>
      </c>
      <c r="E206" s="129" t="s">
        <v>163</v>
      </c>
      <c r="F206" s="129" t="s">
        <v>164</v>
      </c>
      <c r="J206" s="130"/>
      <c r="L206" s="120"/>
      <c r="M206" s="124"/>
      <c r="P206" s="125">
        <f>SUM(P207:P210)</f>
        <v>107.15302839999998</v>
      </c>
      <c r="R206" s="125">
        <f>SUM(R207:R210)</f>
        <v>1.2431276</v>
      </c>
      <c r="T206" s="126">
        <f>SUM(T207:T210)</f>
        <v>0</v>
      </c>
      <c r="AR206" s="121" t="s">
        <v>79</v>
      </c>
      <c r="AT206" s="127" t="s">
        <v>71</v>
      </c>
      <c r="AU206" s="127" t="s">
        <v>79</v>
      </c>
      <c r="AY206" s="121" t="s">
        <v>162</v>
      </c>
      <c r="BK206" s="128">
        <f>SUM(BK207:BK210)</f>
        <v>0</v>
      </c>
    </row>
    <row r="207" spans="2:65" s="1" customFormat="1" ht="30" customHeight="1">
      <c r="B207" s="131"/>
      <c r="C207" s="132" t="s">
        <v>564</v>
      </c>
      <c r="D207" s="132" t="s">
        <v>165</v>
      </c>
      <c r="E207" s="133" t="s">
        <v>565</v>
      </c>
      <c r="F207" s="134" t="s">
        <v>566</v>
      </c>
      <c r="G207" s="135" t="s">
        <v>168</v>
      </c>
      <c r="H207" s="136">
        <v>646.03</v>
      </c>
      <c r="I207" s="137"/>
      <c r="J207" s="137"/>
      <c r="K207" s="138"/>
      <c r="L207" s="25"/>
      <c r="M207" s="139" t="s">
        <v>1</v>
      </c>
      <c r="N207" s="140" t="s">
        <v>38</v>
      </c>
      <c r="O207" s="141">
        <v>0.13827999999999999</v>
      </c>
      <c r="P207" s="141">
        <f>O207*H207</f>
        <v>89.333028399999989</v>
      </c>
      <c r="Q207" s="141">
        <v>1.92E-3</v>
      </c>
      <c r="R207" s="141">
        <f>Q207*H207</f>
        <v>1.2403776</v>
      </c>
      <c r="S207" s="141">
        <v>0</v>
      </c>
      <c r="T207" s="142">
        <f>S207*H207</f>
        <v>0</v>
      </c>
      <c r="AR207" s="143" t="s">
        <v>169</v>
      </c>
      <c r="AT207" s="143" t="s">
        <v>165</v>
      </c>
      <c r="AU207" s="143" t="s">
        <v>84</v>
      </c>
      <c r="AY207" s="13" t="s">
        <v>162</v>
      </c>
      <c r="BE207" s="144">
        <f>IF(N207="základná",J207,0)</f>
        <v>0</v>
      </c>
      <c r="BF207" s="144">
        <f>IF(N207="znížená",J207,0)</f>
        <v>0</v>
      </c>
      <c r="BG207" s="144">
        <f>IF(N207="zákl. prenesená",J207,0)</f>
        <v>0</v>
      </c>
      <c r="BH207" s="144">
        <f>IF(N207="zníž. prenesená",J207,0)</f>
        <v>0</v>
      </c>
      <c r="BI207" s="144">
        <f>IF(N207="nulová",J207,0)</f>
        <v>0</v>
      </c>
      <c r="BJ207" s="13" t="s">
        <v>84</v>
      </c>
      <c r="BK207" s="144">
        <f>ROUND(I207*H207,2)</f>
        <v>0</v>
      </c>
      <c r="BL207" s="13" t="s">
        <v>169</v>
      </c>
      <c r="BM207" s="143" t="s">
        <v>567</v>
      </c>
    </row>
    <row r="208" spans="2:65" s="1" customFormat="1" ht="30" customHeight="1">
      <c r="B208" s="131"/>
      <c r="C208" s="132" t="s">
        <v>568</v>
      </c>
      <c r="D208" s="132" t="s">
        <v>165</v>
      </c>
      <c r="E208" s="133" t="s">
        <v>569</v>
      </c>
      <c r="F208" s="134" t="s">
        <v>570</v>
      </c>
      <c r="G208" s="135" t="s">
        <v>168</v>
      </c>
      <c r="H208" s="136">
        <v>646.03</v>
      </c>
      <c r="I208" s="137"/>
      <c r="J208" s="137"/>
      <c r="K208" s="138"/>
      <c r="L208" s="25"/>
      <c r="M208" s="139"/>
      <c r="N208" s="140"/>
      <c r="O208" s="141"/>
      <c r="P208" s="141"/>
      <c r="Q208" s="141"/>
      <c r="R208" s="141"/>
      <c r="S208" s="141"/>
      <c r="T208" s="142"/>
      <c r="AR208" s="143"/>
      <c r="AT208" s="143"/>
      <c r="AU208" s="143"/>
      <c r="AY208" s="13"/>
      <c r="BE208" s="144"/>
      <c r="BF208" s="144"/>
      <c r="BG208" s="144"/>
      <c r="BH208" s="144"/>
      <c r="BI208" s="144"/>
      <c r="BJ208" s="13"/>
      <c r="BK208" s="144"/>
      <c r="BL208" s="13"/>
      <c r="BM208" s="143"/>
    </row>
    <row r="209" spans="2:65" s="1" customFormat="1" ht="20.100000000000001" customHeight="1">
      <c r="B209" s="131"/>
      <c r="C209" s="132" t="s">
        <v>2792</v>
      </c>
      <c r="D209" s="132" t="s">
        <v>165</v>
      </c>
      <c r="E209" s="133" t="s">
        <v>2794</v>
      </c>
      <c r="F209" s="134" t="s">
        <v>2795</v>
      </c>
      <c r="G209" s="135" t="s">
        <v>212</v>
      </c>
      <c r="H209" s="175">
        <v>0.55000000000000004</v>
      </c>
      <c r="I209" s="137"/>
      <c r="J209" s="137"/>
      <c r="K209" s="138"/>
      <c r="L209" s="25" t="s">
        <v>2799</v>
      </c>
      <c r="M209" s="139"/>
      <c r="N209" s="140"/>
      <c r="O209" s="141"/>
      <c r="P209" s="141"/>
      <c r="Q209" s="141"/>
      <c r="R209" s="141"/>
      <c r="S209" s="141"/>
      <c r="T209" s="142"/>
      <c r="AR209" s="143"/>
      <c r="AT209" s="143"/>
      <c r="AU209" s="143"/>
      <c r="AY209" s="13"/>
      <c r="BE209" s="144"/>
      <c r="BF209" s="144"/>
      <c r="BG209" s="144"/>
      <c r="BH209" s="144"/>
      <c r="BI209" s="144"/>
      <c r="BJ209" s="13"/>
      <c r="BK209" s="144"/>
      <c r="BL209" s="13"/>
      <c r="BM209" s="143"/>
    </row>
    <row r="210" spans="2:65" s="1" customFormat="1" ht="30" customHeight="1">
      <c r="B210" s="131"/>
      <c r="C210" s="132" t="s">
        <v>2793</v>
      </c>
      <c r="D210" s="132" t="s">
        <v>165</v>
      </c>
      <c r="E210" s="133" t="s">
        <v>2796</v>
      </c>
      <c r="F210" s="134" t="s">
        <v>2797</v>
      </c>
      <c r="G210" s="135" t="s">
        <v>2798</v>
      </c>
      <c r="H210" s="175">
        <v>55</v>
      </c>
      <c r="I210" s="137"/>
      <c r="J210" s="137"/>
      <c r="K210" s="138"/>
      <c r="L210" s="25" t="s">
        <v>2791</v>
      </c>
      <c r="M210" s="139" t="s">
        <v>1</v>
      </c>
      <c r="N210" s="140" t="s">
        <v>38</v>
      </c>
      <c r="O210" s="141">
        <v>0.32400000000000001</v>
      </c>
      <c r="P210" s="141">
        <f>O210*H210</f>
        <v>17.82</v>
      </c>
      <c r="Q210" s="141">
        <v>5.0000000000000002E-5</v>
      </c>
      <c r="R210" s="141">
        <f>Q210*H210</f>
        <v>2.7500000000000003E-3</v>
      </c>
      <c r="S210" s="141">
        <v>0</v>
      </c>
      <c r="T210" s="142">
        <f>S210*H210</f>
        <v>0</v>
      </c>
      <c r="AR210" s="143" t="s">
        <v>169</v>
      </c>
      <c r="AT210" s="143" t="s">
        <v>165</v>
      </c>
      <c r="AU210" s="143" t="s">
        <v>84</v>
      </c>
      <c r="AY210" s="13" t="s">
        <v>162</v>
      </c>
      <c r="BE210" s="144">
        <f>IF(N210="základná",J210,0)</f>
        <v>0</v>
      </c>
      <c r="BF210" s="144">
        <f>IF(N210="znížená",J210,0)</f>
        <v>0</v>
      </c>
      <c r="BG210" s="144">
        <f>IF(N210="zákl. prenesená",J210,0)</f>
        <v>0</v>
      </c>
      <c r="BH210" s="144">
        <f>IF(N210="zníž. prenesená",J210,0)</f>
        <v>0</v>
      </c>
      <c r="BI210" s="144">
        <f>IF(N210="nulová",J210,0)</f>
        <v>0</v>
      </c>
      <c r="BJ210" s="13" t="s">
        <v>84</v>
      </c>
      <c r="BK210" s="144">
        <f>ROUND(I210*H210,2)</f>
        <v>0</v>
      </c>
      <c r="BL210" s="13" t="s">
        <v>169</v>
      </c>
      <c r="BM210" s="143" t="s">
        <v>571</v>
      </c>
    </row>
    <row r="211" spans="2:65" s="11" customFormat="1" ht="22.9" customHeight="1">
      <c r="B211" s="120"/>
      <c r="D211" s="121" t="s">
        <v>71</v>
      </c>
      <c r="E211" s="129" t="s">
        <v>572</v>
      </c>
      <c r="F211" s="129" t="s">
        <v>573</v>
      </c>
      <c r="J211" s="130"/>
      <c r="L211" s="120"/>
      <c r="M211" s="124"/>
      <c r="P211" s="125">
        <f>P212</f>
        <v>289.56259499999999</v>
      </c>
      <c r="R211" s="125">
        <f>R212</f>
        <v>0</v>
      </c>
      <c r="T211" s="126">
        <f>T212</f>
        <v>0</v>
      </c>
      <c r="AR211" s="121" t="s">
        <v>79</v>
      </c>
      <c r="AT211" s="127" t="s">
        <v>71</v>
      </c>
      <c r="AU211" s="127" t="s">
        <v>79</v>
      </c>
      <c r="AY211" s="121" t="s">
        <v>162</v>
      </c>
      <c r="BK211" s="128">
        <f>BK212</f>
        <v>0</v>
      </c>
    </row>
    <row r="212" spans="2:65" s="1" customFormat="1" ht="24.2" customHeight="1">
      <c r="B212" s="131"/>
      <c r="C212" s="132" t="s">
        <v>574</v>
      </c>
      <c r="D212" s="132" t="s">
        <v>165</v>
      </c>
      <c r="E212" s="133" t="s">
        <v>575</v>
      </c>
      <c r="F212" s="134" t="s">
        <v>576</v>
      </c>
      <c r="G212" s="135" t="s">
        <v>300</v>
      </c>
      <c r="H212" s="136">
        <v>117.565</v>
      </c>
      <c r="I212" s="137"/>
      <c r="J212" s="137"/>
      <c r="K212" s="138"/>
      <c r="L212" s="25"/>
      <c r="M212" s="139" t="s">
        <v>1</v>
      </c>
      <c r="N212" s="140" t="s">
        <v>38</v>
      </c>
      <c r="O212" s="141">
        <v>2.4630000000000001</v>
      </c>
      <c r="P212" s="141">
        <f>O212*H212</f>
        <v>289.56259499999999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169</v>
      </c>
      <c r="AT212" s="143" t="s">
        <v>165</v>
      </c>
      <c r="AU212" s="143" t="s">
        <v>84</v>
      </c>
      <c r="AY212" s="13" t="s">
        <v>162</v>
      </c>
      <c r="BE212" s="144">
        <f>IF(N212="základná",J212,0)</f>
        <v>0</v>
      </c>
      <c r="BF212" s="144">
        <f>IF(N212="znížená",J212,0)</f>
        <v>0</v>
      </c>
      <c r="BG212" s="144">
        <f>IF(N212="zákl. prenesená",J212,0)</f>
        <v>0</v>
      </c>
      <c r="BH212" s="144">
        <f>IF(N212="zníž. prenesená",J212,0)</f>
        <v>0</v>
      </c>
      <c r="BI212" s="144">
        <f>IF(N212="nulová",J212,0)</f>
        <v>0</v>
      </c>
      <c r="BJ212" s="13" t="s">
        <v>84</v>
      </c>
      <c r="BK212" s="144">
        <f>ROUND(I212*H212,2)</f>
        <v>0</v>
      </c>
      <c r="BL212" s="13" t="s">
        <v>169</v>
      </c>
      <c r="BM212" s="143" t="s">
        <v>577</v>
      </c>
    </row>
    <row r="213" spans="2:65" s="11" customFormat="1" ht="25.9" customHeight="1">
      <c r="B213" s="120"/>
      <c r="D213" s="121" t="s">
        <v>71</v>
      </c>
      <c r="E213" s="122" t="s">
        <v>322</v>
      </c>
      <c r="F213" s="122" t="s">
        <v>323</v>
      </c>
      <c r="J213" s="123"/>
      <c r="L213" s="120"/>
      <c r="M213" s="124"/>
      <c r="P213" s="125">
        <f>P214+P219+P225+P239+P261+P278+P289+P300+P307+P315</f>
        <v>1431.6355317999999</v>
      </c>
      <c r="R213" s="125">
        <f>R214+R219+R225+R239+R261+R278+R289+R300+R307+R315</f>
        <v>18.498826269999999</v>
      </c>
      <c r="T213" s="126">
        <f>T214+T219+T225+T239+T261+T278+T289+T300+T307+T315</f>
        <v>0</v>
      </c>
      <c r="AR213" s="121" t="s">
        <v>84</v>
      </c>
      <c r="AT213" s="127" t="s">
        <v>71</v>
      </c>
      <c r="AU213" s="127" t="s">
        <v>72</v>
      </c>
      <c r="AY213" s="121" t="s">
        <v>162</v>
      </c>
      <c r="BK213" s="128">
        <f>BK214+BK219+BK225+BK239+BK261+BK278+BK289+BK300+BK307+BK315</f>
        <v>0</v>
      </c>
    </row>
    <row r="214" spans="2:65" s="11" customFormat="1" ht="22.9" customHeight="1">
      <c r="B214" s="120"/>
      <c r="D214" s="121" t="s">
        <v>71</v>
      </c>
      <c r="E214" s="129" t="s">
        <v>578</v>
      </c>
      <c r="F214" s="129" t="s">
        <v>579</v>
      </c>
      <c r="J214" s="130"/>
      <c r="L214" s="120"/>
      <c r="M214" s="124"/>
      <c r="P214" s="125">
        <f>SUM(P215:P218)</f>
        <v>1.8301500000000002</v>
      </c>
      <c r="R214" s="125">
        <f>SUM(R215:R218)</f>
        <v>0.24100999999999997</v>
      </c>
      <c r="T214" s="126">
        <f>SUM(T215:T218)</f>
        <v>0</v>
      </c>
      <c r="V214" s="168"/>
      <c r="AR214" s="121" t="s">
        <v>84</v>
      </c>
      <c r="AT214" s="127" t="s">
        <v>71</v>
      </c>
      <c r="AU214" s="127" t="s">
        <v>79</v>
      </c>
      <c r="AY214" s="121" t="s">
        <v>162</v>
      </c>
      <c r="BK214" s="128">
        <f>SUM(BK215:BK218)</f>
        <v>0</v>
      </c>
    </row>
    <row r="215" spans="2:65" s="1" customFormat="1" ht="16.5" customHeight="1">
      <c r="B215" s="131"/>
      <c r="C215" s="132" t="s">
        <v>580</v>
      </c>
      <c r="D215" s="132" t="s">
        <v>165</v>
      </c>
      <c r="E215" s="133" t="s">
        <v>581</v>
      </c>
      <c r="F215" s="134" t="s">
        <v>582</v>
      </c>
      <c r="G215" s="135" t="s">
        <v>196</v>
      </c>
      <c r="H215" s="136">
        <v>7</v>
      </c>
      <c r="I215" s="137"/>
      <c r="J215" s="137"/>
      <c r="K215" s="138"/>
      <c r="L215" s="25"/>
      <c r="M215" s="139" t="s">
        <v>1</v>
      </c>
      <c r="N215" s="140" t="s">
        <v>38</v>
      </c>
      <c r="O215" s="141">
        <v>0.26145000000000002</v>
      </c>
      <c r="P215" s="141">
        <f>O215*H215</f>
        <v>1.8301500000000002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226</v>
      </c>
      <c r="AT215" s="143" t="s">
        <v>165</v>
      </c>
      <c r="AU215" s="143" t="s">
        <v>84</v>
      </c>
      <c r="AY215" s="13" t="s">
        <v>162</v>
      </c>
      <c r="BE215" s="144">
        <f>IF(N215="základná",J215,0)</f>
        <v>0</v>
      </c>
      <c r="BF215" s="144">
        <f>IF(N215="znížená",J215,0)</f>
        <v>0</v>
      </c>
      <c r="BG215" s="144">
        <f>IF(N215="zákl. prenesená",J215,0)</f>
        <v>0</v>
      </c>
      <c r="BH215" s="144">
        <f>IF(N215="zníž. prenesená",J215,0)</f>
        <v>0</v>
      </c>
      <c r="BI215" s="144">
        <f>IF(N215="nulová",J215,0)</f>
        <v>0</v>
      </c>
      <c r="BJ215" s="13" t="s">
        <v>84</v>
      </c>
      <c r="BK215" s="144">
        <f>ROUND(I215*H215,2)</f>
        <v>0</v>
      </c>
      <c r="BL215" s="13" t="s">
        <v>226</v>
      </c>
      <c r="BM215" s="143" t="s">
        <v>583</v>
      </c>
    </row>
    <row r="216" spans="2:65" s="1" customFormat="1" ht="21.75" customHeight="1">
      <c r="B216" s="131"/>
      <c r="C216" s="149" t="s">
        <v>584</v>
      </c>
      <c r="D216" s="149" t="s">
        <v>492</v>
      </c>
      <c r="E216" s="150" t="s">
        <v>585</v>
      </c>
      <c r="F216" s="151" t="s">
        <v>586</v>
      </c>
      <c r="G216" s="152" t="s">
        <v>196</v>
      </c>
      <c r="H216" s="153">
        <v>4</v>
      </c>
      <c r="I216" s="154"/>
      <c r="J216" s="154"/>
      <c r="K216" s="155"/>
      <c r="L216" s="156"/>
      <c r="M216" s="157" t="s">
        <v>1</v>
      </c>
      <c r="N216" s="158" t="s">
        <v>38</v>
      </c>
      <c r="O216" s="141">
        <v>0</v>
      </c>
      <c r="P216" s="141">
        <f>O216*H216</f>
        <v>0</v>
      </c>
      <c r="Q216" s="141">
        <v>2.1319999999999999E-2</v>
      </c>
      <c r="R216" s="141">
        <f>Q216*H216</f>
        <v>8.5279999999999995E-2</v>
      </c>
      <c r="S216" s="141">
        <v>0</v>
      </c>
      <c r="T216" s="142">
        <f>S216*H216</f>
        <v>0</v>
      </c>
      <c r="AR216" s="143" t="s">
        <v>289</v>
      </c>
      <c r="AT216" s="143" t="s">
        <v>492</v>
      </c>
      <c r="AU216" s="143" t="s">
        <v>84</v>
      </c>
      <c r="AY216" s="13" t="s">
        <v>162</v>
      </c>
      <c r="BE216" s="144">
        <f>IF(N216="základná",J216,0)</f>
        <v>0</v>
      </c>
      <c r="BF216" s="144">
        <f>IF(N216="znížená",J216,0)</f>
        <v>0</v>
      </c>
      <c r="BG216" s="144">
        <f>IF(N216="zákl. prenesená",J216,0)</f>
        <v>0</v>
      </c>
      <c r="BH216" s="144">
        <f>IF(N216="zníž. prenesená",J216,0)</f>
        <v>0</v>
      </c>
      <c r="BI216" s="144">
        <f>IF(N216="nulová",J216,0)</f>
        <v>0</v>
      </c>
      <c r="BJ216" s="13" t="s">
        <v>84</v>
      </c>
      <c r="BK216" s="144">
        <f>ROUND(I216*H216,2)</f>
        <v>0</v>
      </c>
      <c r="BL216" s="13" t="s">
        <v>226</v>
      </c>
      <c r="BM216" s="143" t="s">
        <v>587</v>
      </c>
    </row>
    <row r="217" spans="2:65" s="1" customFormat="1" ht="21.75" customHeight="1">
      <c r="B217" s="131"/>
      <c r="C217" s="149" t="s">
        <v>588</v>
      </c>
      <c r="D217" s="149" t="s">
        <v>492</v>
      </c>
      <c r="E217" s="150" t="s">
        <v>589</v>
      </c>
      <c r="F217" s="151" t="s">
        <v>590</v>
      </c>
      <c r="G217" s="152" t="s">
        <v>196</v>
      </c>
      <c r="H217" s="153">
        <v>3</v>
      </c>
      <c r="I217" s="154"/>
      <c r="J217" s="154"/>
      <c r="K217" s="155"/>
      <c r="L217" s="156"/>
      <c r="M217" s="157" t="s">
        <v>1</v>
      </c>
      <c r="N217" s="158" t="s">
        <v>38</v>
      </c>
      <c r="O217" s="141">
        <v>0</v>
      </c>
      <c r="P217" s="141">
        <f>O217*H217</f>
        <v>0</v>
      </c>
      <c r="Q217" s="141">
        <v>5.1909999999999998E-2</v>
      </c>
      <c r="R217" s="141">
        <f>Q217*H217</f>
        <v>0.15572999999999998</v>
      </c>
      <c r="S217" s="141">
        <v>0</v>
      </c>
      <c r="T217" s="142">
        <f>S217*H217</f>
        <v>0</v>
      </c>
      <c r="AR217" s="143" t="s">
        <v>289</v>
      </c>
      <c r="AT217" s="143" t="s">
        <v>492</v>
      </c>
      <c r="AU217" s="143" t="s">
        <v>84</v>
      </c>
      <c r="AY217" s="13" t="s">
        <v>162</v>
      </c>
      <c r="BE217" s="144">
        <f>IF(N217="základná",J217,0)</f>
        <v>0</v>
      </c>
      <c r="BF217" s="144">
        <f>IF(N217="znížená",J217,0)</f>
        <v>0</v>
      </c>
      <c r="BG217" s="144">
        <f>IF(N217="zákl. prenesená",J217,0)</f>
        <v>0</v>
      </c>
      <c r="BH217" s="144">
        <f>IF(N217="zníž. prenesená",J217,0)</f>
        <v>0</v>
      </c>
      <c r="BI217" s="144">
        <f>IF(N217="nulová",J217,0)</f>
        <v>0</v>
      </c>
      <c r="BJ217" s="13" t="s">
        <v>84</v>
      </c>
      <c r="BK217" s="144">
        <f>ROUND(I217*H217,2)</f>
        <v>0</v>
      </c>
      <c r="BL217" s="13" t="s">
        <v>226</v>
      </c>
      <c r="BM217" s="143" t="s">
        <v>591</v>
      </c>
    </row>
    <row r="218" spans="2:65" s="1" customFormat="1" ht="24.2" customHeight="1">
      <c r="B218" s="131"/>
      <c r="C218" s="132" t="s">
        <v>592</v>
      </c>
      <c r="D218" s="132" t="s">
        <v>165</v>
      </c>
      <c r="E218" s="133" t="s">
        <v>593</v>
      </c>
      <c r="F218" s="134" t="s">
        <v>594</v>
      </c>
      <c r="G218" s="135" t="s">
        <v>595</v>
      </c>
      <c r="H218" s="136">
        <v>3.589</v>
      </c>
      <c r="I218" s="137"/>
      <c r="J218" s="137"/>
      <c r="K218" s="138"/>
      <c r="L218" s="25"/>
      <c r="M218" s="139" t="s">
        <v>1</v>
      </c>
      <c r="N218" s="140" t="s">
        <v>38</v>
      </c>
      <c r="O218" s="141">
        <v>0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226</v>
      </c>
      <c r="AT218" s="143" t="s">
        <v>165</v>
      </c>
      <c r="AU218" s="143" t="s">
        <v>84</v>
      </c>
      <c r="AY218" s="13" t="s">
        <v>162</v>
      </c>
      <c r="BE218" s="144">
        <f>IF(N218="základná",J218,0)</f>
        <v>0</v>
      </c>
      <c r="BF218" s="144">
        <f>IF(N218="znížená",J218,0)</f>
        <v>0</v>
      </c>
      <c r="BG218" s="144">
        <f>IF(N218="zákl. prenesená",J218,0)</f>
        <v>0</v>
      </c>
      <c r="BH218" s="144">
        <f>IF(N218="zníž. prenesená",J218,0)</f>
        <v>0</v>
      </c>
      <c r="BI218" s="144">
        <f>IF(N218="nulová",J218,0)</f>
        <v>0</v>
      </c>
      <c r="BJ218" s="13" t="s">
        <v>84</v>
      </c>
      <c r="BK218" s="144">
        <f>ROUND(I218*H218,2)</f>
        <v>0</v>
      </c>
      <c r="BL218" s="13" t="s">
        <v>226</v>
      </c>
      <c r="BM218" s="143" t="s">
        <v>596</v>
      </c>
    </row>
    <row r="219" spans="2:65" s="11" customFormat="1" ht="22.9" customHeight="1">
      <c r="B219" s="120"/>
      <c r="D219" s="121" t="s">
        <v>71</v>
      </c>
      <c r="E219" s="129" t="s">
        <v>597</v>
      </c>
      <c r="F219" s="129" t="s">
        <v>598</v>
      </c>
      <c r="J219" s="130"/>
      <c r="L219" s="120"/>
      <c r="M219" s="124"/>
      <c r="P219" s="125">
        <f>SUM(P220:P224)</f>
        <v>11.2322992</v>
      </c>
      <c r="R219" s="125">
        <f>SUM(R220:R224)</f>
        <v>0.16975500000000002</v>
      </c>
      <c r="T219" s="126">
        <f>SUM(T220:T224)</f>
        <v>0</v>
      </c>
      <c r="AR219" s="121" t="s">
        <v>84</v>
      </c>
      <c r="AT219" s="127" t="s">
        <v>71</v>
      </c>
      <c r="AU219" s="127" t="s">
        <v>79</v>
      </c>
      <c r="AY219" s="121" t="s">
        <v>162</v>
      </c>
      <c r="BK219" s="128">
        <f>SUM(BK220:BK224)</f>
        <v>0</v>
      </c>
    </row>
    <row r="220" spans="2:65" s="1" customFormat="1" ht="49.15" customHeight="1">
      <c r="B220" s="131"/>
      <c r="C220" s="132" t="s">
        <v>599</v>
      </c>
      <c r="D220" s="132" t="s">
        <v>165</v>
      </c>
      <c r="E220" s="133" t="s">
        <v>600</v>
      </c>
      <c r="F220" s="134" t="s">
        <v>601</v>
      </c>
      <c r="G220" s="135" t="s">
        <v>168</v>
      </c>
      <c r="H220" s="136">
        <v>7.96</v>
      </c>
      <c r="I220" s="137"/>
      <c r="J220" s="137"/>
      <c r="K220" s="138"/>
      <c r="L220" s="25"/>
      <c r="M220" s="139" t="s">
        <v>1</v>
      </c>
      <c r="N220" s="140" t="s">
        <v>38</v>
      </c>
      <c r="O220" s="141">
        <v>1.0265200000000001</v>
      </c>
      <c r="P220" s="141">
        <f>O220*H220</f>
        <v>8.1710992000000005</v>
      </c>
      <c r="Q220" s="141">
        <v>1.8400000000000001E-3</v>
      </c>
      <c r="R220" s="141">
        <f>Q220*H220</f>
        <v>1.46464E-2</v>
      </c>
      <c r="S220" s="141">
        <v>0</v>
      </c>
      <c r="T220" s="142">
        <f>S220*H220</f>
        <v>0</v>
      </c>
      <c r="AR220" s="143" t="s">
        <v>226</v>
      </c>
      <c r="AT220" s="143" t="s">
        <v>165</v>
      </c>
      <c r="AU220" s="143" t="s">
        <v>84</v>
      </c>
      <c r="AY220" s="13" t="s">
        <v>162</v>
      </c>
      <c r="BE220" s="144">
        <f>IF(N220="základná",J220,0)</f>
        <v>0</v>
      </c>
      <c r="BF220" s="144">
        <f>IF(N220="znížená",J220,0)</f>
        <v>0</v>
      </c>
      <c r="BG220" s="144">
        <f>IF(N220="zákl. prenesená",J220,0)</f>
        <v>0</v>
      </c>
      <c r="BH220" s="144">
        <f>IF(N220="zníž. prenesená",J220,0)</f>
        <v>0</v>
      </c>
      <c r="BI220" s="144">
        <f>IF(N220="nulová",J220,0)</f>
        <v>0</v>
      </c>
      <c r="BJ220" s="13" t="s">
        <v>84</v>
      </c>
      <c r="BK220" s="144">
        <f>ROUND(I220*H220,2)</f>
        <v>0</v>
      </c>
      <c r="BL220" s="13" t="s">
        <v>226</v>
      </c>
      <c r="BM220" s="143" t="s">
        <v>602</v>
      </c>
    </row>
    <row r="221" spans="2:65" s="1" customFormat="1" ht="37.9" customHeight="1">
      <c r="B221" s="131"/>
      <c r="C221" s="149" t="s">
        <v>603</v>
      </c>
      <c r="D221" s="149" t="s">
        <v>492</v>
      </c>
      <c r="E221" s="150" t="s">
        <v>604</v>
      </c>
      <c r="F221" s="151" t="s">
        <v>2721</v>
      </c>
      <c r="G221" s="152" t="s">
        <v>168</v>
      </c>
      <c r="H221" s="153">
        <v>8.3580000000000005</v>
      </c>
      <c r="I221" s="154"/>
      <c r="J221" s="154"/>
      <c r="K221" s="155"/>
      <c r="L221" s="156"/>
      <c r="M221" s="157" t="s">
        <v>1</v>
      </c>
      <c r="N221" s="158" t="s">
        <v>38</v>
      </c>
      <c r="O221" s="141">
        <v>0</v>
      </c>
      <c r="P221" s="141">
        <f>O221*H221</f>
        <v>0</v>
      </c>
      <c r="Q221" s="141">
        <v>1.17E-2</v>
      </c>
      <c r="R221" s="141">
        <f>Q221*H221</f>
        <v>9.7788600000000003E-2</v>
      </c>
      <c r="S221" s="141">
        <v>0</v>
      </c>
      <c r="T221" s="142">
        <f>S221*H221</f>
        <v>0</v>
      </c>
      <c r="AR221" s="143" t="s">
        <v>289</v>
      </c>
      <c r="AT221" s="143" t="s">
        <v>492</v>
      </c>
      <c r="AU221" s="143" t="s">
        <v>84</v>
      </c>
      <c r="AY221" s="13" t="s">
        <v>162</v>
      </c>
      <c r="BE221" s="144">
        <f>IF(N221="základná",J221,0)</f>
        <v>0</v>
      </c>
      <c r="BF221" s="144">
        <f>IF(N221="znížená",J221,0)</f>
        <v>0</v>
      </c>
      <c r="BG221" s="144">
        <f>IF(N221="zákl. prenesená",J221,0)</f>
        <v>0</v>
      </c>
      <c r="BH221" s="144">
        <f>IF(N221="zníž. prenesená",J221,0)</f>
        <v>0</v>
      </c>
      <c r="BI221" s="144">
        <f>IF(N221="nulová",J221,0)</f>
        <v>0</v>
      </c>
      <c r="BJ221" s="13" t="s">
        <v>84</v>
      </c>
      <c r="BK221" s="144">
        <f>ROUND(I221*H221,2)</f>
        <v>0</v>
      </c>
      <c r="BL221" s="13" t="s">
        <v>226</v>
      </c>
      <c r="BM221" s="143" t="s">
        <v>605</v>
      </c>
    </row>
    <row r="222" spans="2:65" s="1" customFormat="1" ht="27" customHeight="1">
      <c r="B222" s="131"/>
      <c r="C222" s="132" t="s">
        <v>606</v>
      </c>
      <c r="D222" s="132" t="s">
        <v>165</v>
      </c>
      <c r="E222" s="133" t="s">
        <v>607</v>
      </c>
      <c r="F222" s="134" t="s">
        <v>608</v>
      </c>
      <c r="G222" s="135" t="s">
        <v>196</v>
      </c>
      <c r="H222" s="136">
        <v>2</v>
      </c>
      <c r="I222" s="137"/>
      <c r="J222" s="137"/>
      <c r="K222" s="138"/>
      <c r="L222" s="25"/>
      <c r="M222" s="139" t="s">
        <v>1</v>
      </c>
      <c r="N222" s="140" t="s">
        <v>38</v>
      </c>
      <c r="O222" s="141">
        <v>1.5306</v>
      </c>
      <c r="P222" s="141">
        <f>O222*H222</f>
        <v>3.0611999999999999</v>
      </c>
      <c r="Q222" s="141">
        <v>6.6E-4</v>
      </c>
      <c r="R222" s="141">
        <f>Q222*H222</f>
        <v>1.32E-3</v>
      </c>
      <c r="S222" s="141">
        <v>0</v>
      </c>
      <c r="T222" s="142">
        <f>S222*H222</f>
        <v>0</v>
      </c>
      <c r="AR222" s="143" t="s">
        <v>226</v>
      </c>
      <c r="AT222" s="143" t="s">
        <v>165</v>
      </c>
      <c r="AU222" s="143" t="s">
        <v>84</v>
      </c>
      <c r="AY222" s="13" t="s">
        <v>162</v>
      </c>
      <c r="BE222" s="144">
        <f>IF(N222="základná",J222,0)</f>
        <v>0</v>
      </c>
      <c r="BF222" s="144">
        <f>IF(N222="znížená",J222,0)</f>
        <v>0</v>
      </c>
      <c r="BG222" s="144">
        <f>IF(N222="zákl. prenesená",J222,0)</f>
        <v>0</v>
      </c>
      <c r="BH222" s="144">
        <f>IF(N222="zníž. prenesená",J222,0)</f>
        <v>0</v>
      </c>
      <c r="BI222" s="144">
        <f>IF(N222="nulová",J222,0)</f>
        <v>0</v>
      </c>
      <c r="BJ222" s="13" t="s">
        <v>84</v>
      </c>
      <c r="BK222" s="144">
        <f>ROUND(I222*H222,2)</f>
        <v>0</v>
      </c>
      <c r="BL222" s="13" t="s">
        <v>226</v>
      </c>
      <c r="BM222" s="143" t="s">
        <v>609</v>
      </c>
    </row>
    <row r="223" spans="2:65" s="1" customFormat="1" ht="26.25" customHeight="1">
      <c r="B223" s="131"/>
      <c r="C223" s="149" t="s">
        <v>610</v>
      </c>
      <c r="D223" s="149" t="s">
        <v>492</v>
      </c>
      <c r="E223" s="150" t="s">
        <v>611</v>
      </c>
      <c r="F223" s="151" t="s">
        <v>2801</v>
      </c>
      <c r="G223" s="152" t="s">
        <v>196</v>
      </c>
      <c r="H223" s="180">
        <v>2</v>
      </c>
      <c r="I223" s="154"/>
      <c r="J223" s="154"/>
      <c r="K223" s="155"/>
      <c r="L223" s="156" t="s">
        <v>2800</v>
      </c>
      <c r="M223" s="157" t="s">
        <v>1</v>
      </c>
      <c r="N223" s="158" t="s">
        <v>38</v>
      </c>
      <c r="O223" s="141">
        <v>0</v>
      </c>
      <c r="P223" s="141">
        <f>O223*H223</f>
        <v>0</v>
      </c>
      <c r="Q223" s="141">
        <v>2.8000000000000001E-2</v>
      </c>
      <c r="R223" s="141">
        <f>Q223*H223</f>
        <v>5.6000000000000001E-2</v>
      </c>
      <c r="S223" s="141">
        <v>0</v>
      </c>
      <c r="T223" s="142">
        <f>S223*H223</f>
        <v>0</v>
      </c>
      <c r="AR223" s="143" t="s">
        <v>289</v>
      </c>
      <c r="AT223" s="143" t="s">
        <v>492</v>
      </c>
      <c r="AU223" s="143" t="s">
        <v>84</v>
      </c>
      <c r="AY223" s="13" t="s">
        <v>162</v>
      </c>
      <c r="BE223" s="144">
        <f>IF(N223="základná",J223,0)</f>
        <v>0</v>
      </c>
      <c r="BF223" s="144">
        <f>IF(N223="znížená",J223,0)</f>
        <v>0</v>
      </c>
      <c r="BG223" s="144">
        <f>IF(N223="zákl. prenesená",J223,0)</f>
        <v>0</v>
      </c>
      <c r="BH223" s="144">
        <f>IF(N223="zníž. prenesená",J223,0)</f>
        <v>0</v>
      </c>
      <c r="BI223" s="144">
        <f>IF(N223="nulová",J223,0)</f>
        <v>0</v>
      </c>
      <c r="BJ223" s="13" t="s">
        <v>84</v>
      </c>
      <c r="BK223" s="144">
        <f>ROUND(I223*H223,2)</f>
        <v>0</v>
      </c>
      <c r="BL223" s="13" t="s">
        <v>226</v>
      </c>
      <c r="BM223" s="143" t="s">
        <v>612</v>
      </c>
    </row>
    <row r="224" spans="2:65" s="1" customFormat="1" ht="24.2" customHeight="1">
      <c r="B224" s="131"/>
      <c r="C224" s="132" t="s">
        <v>613</v>
      </c>
      <c r="D224" s="132" t="s">
        <v>165</v>
      </c>
      <c r="E224" s="133" t="s">
        <v>614</v>
      </c>
      <c r="F224" s="134" t="s">
        <v>615</v>
      </c>
      <c r="G224" s="135" t="s">
        <v>595</v>
      </c>
      <c r="H224" s="136">
        <v>15.881</v>
      </c>
      <c r="I224" s="137"/>
      <c r="J224" s="137"/>
      <c r="K224" s="138"/>
      <c r="L224" s="25"/>
      <c r="M224" s="139" t="s">
        <v>1</v>
      </c>
      <c r="N224" s="140" t="s">
        <v>38</v>
      </c>
      <c r="O224" s="141">
        <v>0</v>
      </c>
      <c r="P224" s="141">
        <f>O224*H224</f>
        <v>0</v>
      </c>
      <c r="Q224" s="141">
        <v>0</v>
      </c>
      <c r="R224" s="141">
        <f>Q224*H224</f>
        <v>0</v>
      </c>
      <c r="S224" s="141">
        <v>0</v>
      </c>
      <c r="T224" s="142">
        <f>S224*H224</f>
        <v>0</v>
      </c>
      <c r="AR224" s="143" t="s">
        <v>226</v>
      </c>
      <c r="AT224" s="143" t="s">
        <v>165</v>
      </c>
      <c r="AU224" s="143" t="s">
        <v>84</v>
      </c>
      <c r="AY224" s="13" t="s">
        <v>162</v>
      </c>
      <c r="BE224" s="144">
        <f>IF(N224="základná",J224,0)</f>
        <v>0</v>
      </c>
      <c r="BF224" s="144">
        <f>IF(N224="znížená",J224,0)</f>
        <v>0</v>
      </c>
      <c r="BG224" s="144">
        <f>IF(N224="zákl. prenesená",J224,0)</f>
        <v>0</v>
      </c>
      <c r="BH224" s="144">
        <f>IF(N224="zníž. prenesená",J224,0)</f>
        <v>0</v>
      </c>
      <c r="BI224" s="144">
        <f>IF(N224="nulová",J224,0)</f>
        <v>0</v>
      </c>
      <c r="BJ224" s="13" t="s">
        <v>84</v>
      </c>
      <c r="BK224" s="144">
        <f>ROUND(I224*H224,2)</f>
        <v>0</v>
      </c>
      <c r="BL224" s="13" t="s">
        <v>226</v>
      </c>
      <c r="BM224" s="143" t="s">
        <v>616</v>
      </c>
    </row>
    <row r="225" spans="2:65" s="11" customFormat="1" ht="22.9" customHeight="1">
      <c r="B225" s="120"/>
      <c r="D225" s="121" t="s">
        <v>71</v>
      </c>
      <c r="E225" s="129" t="s">
        <v>324</v>
      </c>
      <c r="F225" s="129" t="s">
        <v>325</v>
      </c>
      <c r="J225" s="130"/>
      <c r="L225" s="120"/>
      <c r="M225" s="124"/>
      <c r="P225" s="125">
        <f>SUM(P226:P238)</f>
        <v>316.25925399999994</v>
      </c>
      <c r="R225" s="125">
        <f>SUM(R226:R238)</f>
        <v>4.3856476100000004</v>
      </c>
      <c r="T225" s="126">
        <f>SUM(T226:T238)</f>
        <v>0</v>
      </c>
      <c r="AR225" s="121" t="s">
        <v>84</v>
      </c>
      <c r="AT225" s="127" t="s">
        <v>71</v>
      </c>
      <c r="AU225" s="127" t="s">
        <v>79</v>
      </c>
      <c r="AY225" s="121" t="s">
        <v>162</v>
      </c>
      <c r="BK225" s="128">
        <f>SUM(BK226:BK238)</f>
        <v>0</v>
      </c>
    </row>
    <row r="226" spans="2:65" s="1" customFormat="1" ht="33" customHeight="1">
      <c r="B226" s="131"/>
      <c r="C226" s="132" t="s">
        <v>617</v>
      </c>
      <c r="D226" s="132" t="s">
        <v>165</v>
      </c>
      <c r="E226" s="133" t="s">
        <v>618</v>
      </c>
      <c r="F226" s="134" t="s">
        <v>619</v>
      </c>
      <c r="G226" s="135" t="s">
        <v>168</v>
      </c>
      <c r="H226" s="136">
        <v>57.387999999999998</v>
      </c>
      <c r="I226" s="137"/>
      <c r="J226" s="137"/>
      <c r="K226" s="138"/>
      <c r="L226" s="25"/>
      <c r="M226" s="139" t="s">
        <v>1</v>
      </c>
      <c r="N226" s="140" t="s">
        <v>38</v>
      </c>
      <c r="O226" s="141">
        <v>0.876</v>
      </c>
      <c r="P226" s="141">
        <f t="shared" ref="P226:P238" si="18">O226*H226</f>
        <v>50.271887999999997</v>
      </c>
      <c r="Q226" s="141">
        <v>2.2919999999999999E-2</v>
      </c>
      <c r="R226" s="141">
        <f t="shared" ref="R226:R238" si="19">Q226*H226</f>
        <v>1.3153329599999999</v>
      </c>
      <c r="S226" s="141">
        <v>0</v>
      </c>
      <c r="T226" s="142">
        <f t="shared" ref="T226:T238" si="20">S226*H226</f>
        <v>0</v>
      </c>
      <c r="AR226" s="143" t="s">
        <v>226</v>
      </c>
      <c r="AT226" s="143" t="s">
        <v>165</v>
      </c>
      <c r="AU226" s="143" t="s">
        <v>84</v>
      </c>
      <c r="AY226" s="13" t="s">
        <v>162</v>
      </c>
      <c r="BE226" s="144">
        <f t="shared" ref="BE226:BE238" si="21">IF(N226="základná",J226,0)</f>
        <v>0</v>
      </c>
      <c r="BF226" s="144">
        <f t="shared" ref="BF226:BF238" si="22">IF(N226="znížená",J226,0)</f>
        <v>0</v>
      </c>
      <c r="BG226" s="144">
        <f t="shared" ref="BG226:BG238" si="23">IF(N226="zákl. prenesená",J226,0)</f>
        <v>0</v>
      </c>
      <c r="BH226" s="144">
        <f t="shared" ref="BH226:BH238" si="24">IF(N226="zníž. prenesená",J226,0)</f>
        <v>0</v>
      </c>
      <c r="BI226" s="144">
        <f t="shared" ref="BI226:BI238" si="25">IF(N226="nulová",J226,0)</f>
        <v>0</v>
      </c>
      <c r="BJ226" s="13" t="s">
        <v>84</v>
      </c>
      <c r="BK226" s="144">
        <f t="shared" ref="BK226:BK238" si="26">ROUND(I226*H226,2)</f>
        <v>0</v>
      </c>
      <c r="BL226" s="13" t="s">
        <v>226</v>
      </c>
      <c r="BM226" s="143" t="s">
        <v>620</v>
      </c>
    </row>
    <row r="227" spans="2:65" s="1" customFormat="1" ht="37.9" customHeight="1">
      <c r="B227" s="131"/>
      <c r="C227" s="132" t="s">
        <v>621</v>
      </c>
      <c r="D227" s="132" t="s">
        <v>165</v>
      </c>
      <c r="E227" s="133" t="s">
        <v>622</v>
      </c>
      <c r="F227" s="134" t="s">
        <v>623</v>
      </c>
      <c r="G227" s="135" t="s">
        <v>168</v>
      </c>
      <c r="H227" s="136">
        <v>7.875</v>
      </c>
      <c r="I227" s="137"/>
      <c r="J227" s="137"/>
      <c r="K227" s="138"/>
      <c r="L227" s="25"/>
      <c r="M227" s="139" t="s">
        <v>1</v>
      </c>
      <c r="N227" s="140" t="s">
        <v>38</v>
      </c>
      <c r="O227" s="141">
        <v>1.57576</v>
      </c>
      <c r="P227" s="141">
        <f t="shared" si="18"/>
        <v>12.40911</v>
      </c>
      <c r="Q227" s="141">
        <v>2.1770000000000001E-2</v>
      </c>
      <c r="R227" s="141">
        <f t="shared" si="19"/>
        <v>0.17143875</v>
      </c>
      <c r="S227" s="141">
        <v>0</v>
      </c>
      <c r="T227" s="142">
        <f t="shared" si="20"/>
        <v>0</v>
      </c>
      <c r="AR227" s="143" t="s">
        <v>226</v>
      </c>
      <c r="AT227" s="143" t="s">
        <v>165</v>
      </c>
      <c r="AU227" s="143" t="s">
        <v>84</v>
      </c>
      <c r="AY227" s="13" t="s">
        <v>162</v>
      </c>
      <c r="BE227" s="144">
        <f t="shared" si="21"/>
        <v>0</v>
      </c>
      <c r="BF227" s="144">
        <f t="shared" si="22"/>
        <v>0</v>
      </c>
      <c r="BG227" s="144">
        <f t="shared" si="23"/>
        <v>0</v>
      </c>
      <c r="BH227" s="144">
        <f t="shared" si="24"/>
        <v>0</v>
      </c>
      <c r="BI227" s="144">
        <f t="shared" si="25"/>
        <v>0</v>
      </c>
      <c r="BJ227" s="13" t="s">
        <v>84</v>
      </c>
      <c r="BK227" s="144">
        <f t="shared" si="26"/>
        <v>0</v>
      </c>
      <c r="BL227" s="13" t="s">
        <v>226</v>
      </c>
      <c r="BM227" s="143" t="s">
        <v>624</v>
      </c>
    </row>
    <row r="228" spans="2:65" s="1" customFormat="1" ht="37.9" customHeight="1">
      <c r="B228" s="131"/>
      <c r="C228" s="132" t="s">
        <v>625</v>
      </c>
      <c r="D228" s="132" t="s">
        <v>165</v>
      </c>
      <c r="E228" s="133" t="s">
        <v>626</v>
      </c>
      <c r="F228" s="134" t="s">
        <v>627</v>
      </c>
      <c r="G228" s="135" t="s">
        <v>168</v>
      </c>
      <c r="H228" s="136">
        <v>276.37</v>
      </c>
      <c r="I228" s="137"/>
      <c r="J228" s="137"/>
      <c r="K228" s="138"/>
      <c r="L228" s="25"/>
      <c r="M228" s="139" t="s">
        <v>1</v>
      </c>
      <c r="N228" s="140" t="s">
        <v>38</v>
      </c>
      <c r="O228" s="141">
        <v>0.76800000000000002</v>
      </c>
      <c r="P228" s="141">
        <f t="shared" si="18"/>
        <v>212.25216</v>
      </c>
      <c r="Q228" s="141">
        <v>8.1200000000000005E-3</v>
      </c>
      <c r="R228" s="141">
        <f t="shared" si="19"/>
        <v>2.2441244</v>
      </c>
      <c r="S228" s="141">
        <v>0</v>
      </c>
      <c r="T228" s="142">
        <f t="shared" si="20"/>
        <v>0</v>
      </c>
      <c r="AR228" s="143" t="s">
        <v>226</v>
      </c>
      <c r="AT228" s="143" t="s">
        <v>165</v>
      </c>
      <c r="AU228" s="143" t="s">
        <v>84</v>
      </c>
      <c r="AY228" s="13" t="s">
        <v>162</v>
      </c>
      <c r="BE228" s="144">
        <f t="shared" si="21"/>
        <v>0</v>
      </c>
      <c r="BF228" s="144">
        <f t="shared" si="22"/>
        <v>0</v>
      </c>
      <c r="BG228" s="144">
        <f t="shared" si="23"/>
        <v>0</v>
      </c>
      <c r="BH228" s="144">
        <f t="shared" si="24"/>
        <v>0</v>
      </c>
      <c r="BI228" s="144">
        <f t="shared" si="25"/>
        <v>0</v>
      </c>
      <c r="BJ228" s="13" t="s">
        <v>84</v>
      </c>
      <c r="BK228" s="144">
        <f t="shared" si="26"/>
        <v>0</v>
      </c>
      <c r="BL228" s="13" t="s">
        <v>226</v>
      </c>
      <c r="BM228" s="143" t="s">
        <v>628</v>
      </c>
    </row>
    <row r="229" spans="2:65" s="1" customFormat="1" ht="37.9" customHeight="1">
      <c r="B229" s="131"/>
      <c r="C229" s="132" t="s">
        <v>629</v>
      </c>
      <c r="D229" s="132" t="s">
        <v>165</v>
      </c>
      <c r="E229" s="133" t="s">
        <v>630</v>
      </c>
      <c r="F229" s="134" t="s">
        <v>631</v>
      </c>
      <c r="G229" s="135" t="s">
        <v>168</v>
      </c>
      <c r="H229" s="136">
        <v>8.9499999999999993</v>
      </c>
      <c r="I229" s="137"/>
      <c r="J229" s="137"/>
      <c r="K229" s="138"/>
      <c r="L229" s="25"/>
      <c r="M229" s="139" t="s">
        <v>1</v>
      </c>
      <c r="N229" s="140" t="s">
        <v>38</v>
      </c>
      <c r="O229" s="141">
        <v>0.83723999999999998</v>
      </c>
      <c r="P229" s="141">
        <f t="shared" si="18"/>
        <v>7.4932979999999993</v>
      </c>
      <c r="Q229" s="141">
        <v>1.193E-2</v>
      </c>
      <c r="R229" s="141">
        <f t="shared" si="19"/>
        <v>0.10677349999999999</v>
      </c>
      <c r="S229" s="141">
        <v>0</v>
      </c>
      <c r="T229" s="142">
        <f t="shared" si="20"/>
        <v>0</v>
      </c>
      <c r="AR229" s="143" t="s">
        <v>226</v>
      </c>
      <c r="AT229" s="143" t="s">
        <v>165</v>
      </c>
      <c r="AU229" s="143" t="s">
        <v>84</v>
      </c>
      <c r="AY229" s="13" t="s">
        <v>162</v>
      </c>
      <c r="BE229" s="144">
        <f t="shared" si="21"/>
        <v>0</v>
      </c>
      <c r="BF229" s="144">
        <f t="shared" si="22"/>
        <v>0</v>
      </c>
      <c r="BG229" s="144">
        <f t="shared" si="23"/>
        <v>0</v>
      </c>
      <c r="BH229" s="144">
        <f t="shared" si="24"/>
        <v>0</v>
      </c>
      <c r="BI229" s="144">
        <f t="shared" si="25"/>
        <v>0</v>
      </c>
      <c r="BJ229" s="13" t="s">
        <v>84</v>
      </c>
      <c r="BK229" s="144">
        <f t="shared" si="26"/>
        <v>0</v>
      </c>
      <c r="BL229" s="13" t="s">
        <v>226</v>
      </c>
      <c r="BM229" s="143" t="s">
        <v>632</v>
      </c>
    </row>
    <row r="230" spans="2:65" s="1" customFormat="1" ht="37.9" customHeight="1">
      <c r="B230" s="131"/>
      <c r="C230" s="132" t="s">
        <v>633</v>
      </c>
      <c r="D230" s="132" t="s">
        <v>165</v>
      </c>
      <c r="E230" s="133" t="s">
        <v>634</v>
      </c>
      <c r="F230" s="134" t="s">
        <v>635</v>
      </c>
      <c r="G230" s="135" t="s">
        <v>168</v>
      </c>
      <c r="H230" s="136">
        <v>31.8</v>
      </c>
      <c r="I230" s="137"/>
      <c r="J230" s="137"/>
      <c r="K230" s="138"/>
      <c r="L230" s="25"/>
      <c r="M230" s="139" t="s">
        <v>1</v>
      </c>
      <c r="N230" s="140" t="s">
        <v>38</v>
      </c>
      <c r="O230" s="141">
        <v>0.83840999999999999</v>
      </c>
      <c r="P230" s="141">
        <f t="shared" si="18"/>
        <v>26.661438</v>
      </c>
      <c r="Q230" s="141">
        <v>1.2239999999999999E-2</v>
      </c>
      <c r="R230" s="141">
        <f t="shared" si="19"/>
        <v>0.38923199999999997</v>
      </c>
      <c r="S230" s="141">
        <v>0</v>
      </c>
      <c r="T230" s="142">
        <f t="shared" si="20"/>
        <v>0</v>
      </c>
      <c r="AR230" s="143" t="s">
        <v>226</v>
      </c>
      <c r="AT230" s="143" t="s">
        <v>165</v>
      </c>
      <c r="AU230" s="143" t="s">
        <v>84</v>
      </c>
      <c r="AY230" s="13" t="s">
        <v>162</v>
      </c>
      <c r="BE230" s="144">
        <f t="shared" si="21"/>
        <v>0</v>
      </c>
      <c r="BF230" s="144">
        <f t="shared" si="22"/>
        <v>0</v>
      </c>
      <c r="BG230" s="144">
        <f t="shared" si="23"/>
        <v>0</v>
      </c>
      <c r="BH230" s="144">
        <f t="shared" si="24"/>
        <v>0</v>
      </c>
      <c r="BI230" s="144">
        <f t="shared" si="25"/>
        <v>0</v>
      </c>
      <c r="BJ230" s="13" t="s">
        <v>84</v>
      </c>
      <c r="BK230" s="144">
        <f t="shared" si="26"/>
        <v>0</v>
      </c>
      <c r="BL230" s="13" t="s">
        <v>226</v>
      </c>
      <c r="BM230" s="143" t="s">
        <v>636</v>
      </c>
    </row>
    <row r="231" spans="2:65" s="1" customFormat="1" ht="37.9" customHeight="1">
      <c r="B231" s="131"/>
      <c r="C231" s="132" t="s">
        <v>637</v>
      </c>
      <c r="D231" s="132" t="s">
        <v>165</v>
      </c>
      <c r="E231" s="133" t="s">
        <v>638</v>
      </c>
      <c r="F231" s="134" t="s">
        <v>639</v>
      </c>
      <c r="G231" s="135" t="s">
        <v>212</v>
      </c>
      <c r="H231" s="136">
        <v>3.5</v>
      </c>
      <c r="I231" s="137"/>
      <c r="J231" s="137"/>
      <c r="K231" s="138"/>
      <c r="L231" s="25"/>
      <c r="M231" s="139" t="s">
        <v>1</v>
      </c>
      <c r="N231" s="140" t="s">
        <v>38</v>
      </c>
      <c r="O231" s="141">
        <v>0.23507</v>
      </c>
      <c r="P231" s="141">
        <f t="shared" si="18"/>
        <v>0.82274500000000006</v>
      </c>
      <c r="Q231" s="141">
        <v>1.2999999999999999E-3</v>
      </c>
      <c r="R231" s="141">
        <f t="shared" si="19"/>
        <v>4.5500000000000002E-3</v>
      </c>
      <c r="S231" s="141">
        <v>0</v>
      </c>
      <c r="T231" s="142">
        <f t="shared" si="20"/>
        <v>0</v>
      </c>
      <c r="AR231" s="143" t="s">
        <v>226</v>
      </c>
      <c r="AT231" s="143" t="s">
        <v>165</v>
      </c>
      <c r="AU231" s="143" t="s">
        <v>84</v>
      </c>
      <c r="AY231" s="13" t="s">
        <v>162</v>
      </c>
      <c r="BE231" s="144">
        <f t="shared" si="21"/>
        <v>0</v>
      </c>
      <c r="BF231" s="144">
        <f t="shared" si="22"/>
        <v>0</v>
      </c>
      <c r="BG231" s="144">
        <f t="shared" si="23"/>
        <v>0</v>
      </c>
      <c r="BH231" s="144">
        <f t="shared" si="24"/>
        <v>0</v>
      </c>
      <c r="BI231" s="144">
        <f t="shared" si="25"/>
        <v>0</v>
      </c>
      <c r="BJ231" s="13" t="s">
        <v>84</v>
      </c>
      <c r="BK231" s="144">
        <f t="shared" si="26"/>
        <v>0</v>
      </c>
      <c r="BL231" s="13" t="s">
        <v>226</v>
      </c>
      <c r="BM231" s="143" t="s">
        <v>640</v>
      </c>
    </row>
    <row r="232" spans="2:65" s="1" customFormat="1" ht="37.9" customHeight="1">
      <c r="B232" s="131"/>
      <c r="C232" s="132" t="s">
        <v>641</v>
      </c>
      <c r="D232" s="132" t="s">
        <v>165</v>
      </c>
      <c r="E232" s="133" t="s">
        <v>642</v>
      </c>
      <c r="F232" s="134" t="s">
        <v>643</v>
      </c>
      <c r="G232" s="135" t="s">
        <v>212</v>
      </c>
      <c r="H232" s="136">
        <v>3.5</v>
      </c>
      <c r="I232" s="137"/>
      <c r="J232" s="137"/>
      <c r="K232" s="138"/>
      <c r="L232" s="25"/>
      <c r="M232" s="139" t="s">
        <v>1</v>
      </c>
      <c r="N232" s="140" t="s">
        <v>38</v>
      </c>
      <c r="O232" s="141">
        <v>0.41127000000000002</v>
      </c>
      <c r="P232" s="141">
        <f t="shared" si="18"/>
        <v>1.4394450000000001</v>
      </c>
      <c r="Q232" s="141">
        <v>1.2999999999999999E-3</v>
      </c>
      <c r="R232" s="141">
        <f t="shared" si="19"/>
        <v>4.5500000000000002E-3</v>
      </c>
      <c r="S232" s="141">
        <v>0</v>
      </c>
      <c r="T232" s="142">
        <f t="shared" si="20"/>
        <v>0</v>
      </c>
      <c r="AR232" s="143" t="s">
        <v>226</v>
      </c>
      <c r="AT232" s="143" t="s">
        <v>165</v>
      </c>
      <c r="AU232" s="143" t="s">
        <v>84</v>
      </c>
      <c r="AY232" s="13" t="s">
        <v>162</v>
      </c>
      <c r="BE232" s="144">
        <f t="shared" si="21"/>
        <v>0</v>
      </c>
      <c r="BF232" s="144">
        <f t="shared" si="22"/>
        <v>0</v>
      </c>
      <c r="BG232" s="144">
        <f t="shared" si="23"/>
        <v>0</v>
      </c>
      <c r="BH232" s="144">
        <f t="shared" si="24"/>
        <v>0</v>
      </c>
      <c r="BI232" s="144">
        <f t="shared" si="25"/>
        <v>0</v>
      </c>
      <c r="BJ232" s="13" t="s">
        <v>84</v>
      </c>
      <c r="BK232" s="144">
        <f t="shared" si="26"/>
        <v>0</v>
      </c>
      <c r="BL232" s="13" t="s">
        <v>226</v>
      </c>
      <c r="BM232" s="143" t="s">
        <v>644</v>
      </c>
    </row>
    <row r="233" spans="2:65" s="1" customFormat="1" ht="21.75" customHeight="1">
      <c r="B233" s="131"/>
      <c r="C233" s="149" t="s">
        <v>645</v>
      </c>
      <c r="D233" s="149" t="s">
        <v>492</v>
      </c>
      <c r="E233" s="150" t="s">
        <v>646</v>
      </c>
      <c r="F233" s="151" t="s">
        <v>647</v>
      </c>
      <c r="G233" s="152" t="s">
        <v>168</v>
      </c>
      <c r="H233" s="153">
        <v>3.57</v>
      </c>
      <c r="I233" s="154"/>
      <c r="J233" s="154"/>
      <c r="K233" s="155"/>
      <c r="L233" s="156"/>
      <c r="M233" s="157" t="s">
        <v>1</v>
      </c>
      <c r="N233" s="158" t="s">
        <v>38</v>
      </c>
      <c r="O233" s="141">
        <v>0</v>
      </c>
      <c r="P233" s="141">
        <f t="shared" si="18"/>
        <v>0</v>
      </c>
      <c r="Q233" s="141">
        <v>8.9999999999999993E-3</v>
      </c>
      <c r="R233" s="141">
        <f t="shared" si="19"/>
        <v>3.2129999999999999E-2</v>
      </c>
      <c r="S233" s="141">
        <v>0</v>
      </c>
      <c r="T233" s="142">
        <f t="shared" si="20"/>
        <v>0</v>
      </c>
      <c r="AR233" s="143" t="s">
        <v>289</v>
      </c>
      <c r="AT233" s="143" t="s">
        <v>492</v>
      </c>
      <c r="AU233" s="143" t="s">
        <v>84</v>
      </c>
      <c r="AY233" s="13" t="s">
        <v>162</v>
      </c>
      <c r="BE233" s="144">
        <f t="shared" si="21"/>
        <v>0</v>
      </c>
      <c r="BF233" s="144">
        <f t="shared" si="22"/>
        <v>0</v>
      </c>
      <c r="BG233" s="144">
        <f t="shared" si="23"/>
        <v>0</v>
      </c>
      <c r="BH233" s="144">
        <f t="shared" si="24"/>
        <v>0</v>
      </c>
      <c r="BI233" s="144">
        <f t="shared" si="25"/>
        <v>0</v>
      </c>
      <c r="BJ233" s="13" t="s">
        <v>84</v>
      </c>
      <c r="BK233" s="144">
        <f t="shared" si="26"/>
        <v>0</v>
      </c>
      <c r="BL233" s="13" t="s">
        <v>226</v>
      </c>
      <c r="BM233" s="143" t="s">
        <v>648</v>
      </c>
    </row>
    <row r="234" spans="2:65" s="1" customFormat="1" ht="37.9" customHeight="1">
      <c r="B234" s="131"/>
      <c r="C234" s="132" t="s">
        <v>649</v>
      </c>
      <c r="D234" s="132" t="s">
        <v>165</v>
      </c>
      <c r="E234" s="133" t="s">
        <v>650</v>
      </c>
      <c r="F234" s="134" t="s">
        <v>651</v>
      </c>
      <c r="G234" s="135" t="s">
        <v>212</v>
      </c>
      <c r="H234" s="136">
        <v>3.5</v>
      </c>
      <c r="I234" s="137"/>
      <c r="J234" s="137"/>
      <c r="K234" s="138"/>
      <c r="L234" s="25"/>
      <c r="M234" s="139" t="s">
        <v>1</v>
      </c>
      <c r="N234" s="140" t="s">
        <v>38</v>
      </c>
      <c r="O234" s="141">
        <v>0.46754000000000001</v>
      </c>
      <c r="P234" s="141">
        <f t="shared" si="18"/>
        <v>1.63639</v>
      </c>
      <c r="Q234" s="141">
        <v>1.91E-3</v>
      </c>
      <c r="R234" s="141">
        <f t="shared" si="19"/>
        <v>6.685E-3</v>
      </c>
      <c r="S234" s="141">
        <v>0</v>
      </c>
      <c r="T234" s="142">
        <f t="shared" si="20"/>
        <v>0</v>
      </c>
      <c r="AR234" s="143" t="s">
        <v>226</v>
      </c>
      <c r="AT234" s="143" t="s">
        <v>165</v>
      </c>
      <c r="AU234" s="143" t="s">
        <v>84</v>
      </c>
      <c r="AY234" s="13" t="s">
        <v>162</v>
      </c>
      <c r="BE234" s="144">
        <f t="shared" si="21"/>
        <v>0</v>
      </c>
      <c r="BF234" s="144">
        <f t="shared" si="22"/>
        <v>0</v>
      </c>
      <c r="BG234" s="144">
        <f t="shared" si="23"/>
        <v>0</v>
      </c>
      <c r="BH234" s="144">
        <f t="shared" si="24"/>
        <v>0</v>
      </c>
      <c r="BI234" s="144">
        <f t="shared" si="25"/>
        <v>0</v>
      </c>
      <c r="BJ234" s="13" t="s">
        <v>84</v>
      </c>
      <c r="BK234" s="144">
        <f t="shared" si="26"/>
        <v>0</v>
      </c>
      <c r="BL234" s="13" t="s">
        <v>226</v>
      </c>
      <c r="BM234" s="143" t="s">
        <v>652</v>
      </c>
    </row>
    <row r="235" spans="2:65" s="1" customFormat="1" ht="21.75" customHeight="1">
      <c r="B235" s="131"/>
      <c r="C235" s="149" t="s">
        <v>653</v>
      </c>
      <c r="D235" s="149" t="s">
        <v>492</v>
      </c>
      <c r="E235" s="150" t="s">
        <v>654</v>
      </c>
      <c r="F235" s="151" t="s">
        <v>655</v>
      </c>
      <c r="G235" s="152" t="s">
        <v>168</v>
      </c>
      <c r="H235" s="153">
        <v>3.57</v>
      </c>
      <c r="I235" s="154"/>
      <c r="J235" s="154"/>
      <c r="K235" s="155"/>
      <c r="L235" s="156"/>
      <c r="M235" s="157" t="s">
        <v>1</v>
      </c>
      <c r="N235" s="158" t="s">
        <v>38</v>
      </c>
      <c r="O235" s="141">
        <v>0</v>
      </c>
      <c r="P235" s="141">
        <f t="shared" si="18"/>
        <v>0</v>
      </c>
      <c r="Q235" s="141">
        <v>9.2999999999999992E-3</v>
      </c>
      <c r="R235" s="141">
        <f t="shared" si="19"/>
        <v>3.3200999999999994E-2</v>
      </c>
      <c r="S235" s="141">
        <v>0</v>
      </c>
      <c r="T235" s="142">
        <f t="shared" si="20"/>
        <v>0</v>
      </c>
      <c r="AR235" s="143" t="s">
        <v>289</v>
      </c>
      <c r="AT235" s="143" t="s">
        <v>492</v>
      </c>
      <c r="AU235" s="143" t="s">
        <v>84</v>
      </c>
      <c r="AY235" s="13" t="s">
        <v>162</v>
      </c>
      <c r="BE235" s="144">
        <f t="shared" si="21"/>
        <v>0</v>
      </c>
      <c r="BF235" s="144">
        <f t="shared" si="22"/>
        <v>0</v>
      </c>
      <c r="BG235" s="144">
        <f t="shared" si="23"/>
        <v>0</v>
      </c>
      <c r="BH235" s="144">
        <f t="shared" si="24"/>
        <v>0</v>
      </c>
      <c r="BI235" s="144">
        <f t="shared" si="25"/>
        <v>0</v>
      </c>
      <c r="BJ235" s="13" t="s">
        <v>84</v>
      </c>
      <c r="BK235" s="144">
        <f t="shared" si="26"/>
        <v>0</v>
      </c>
      <c r="BL235" s="13" t="s">
        <v>226</v>
      </c>
      <c r="BM235" s="143" t="s">
        <v>656</v>
      </c>
    </row>
    <row r="236" spans="2:65" s="1" customFormat="1" ht="37.9" customHeight="1">
      <c r="B236" s="131"/>
      <c r="C236" s="132" t="s">
        <v>657</v>
      </c>
      <c r="D236" s="132" t="s">
        <v>165</v>
      </c>
      <c r="E236" s="133" t="s">
        <v>650</v>
      </c>
      <c r="F236" s="134" t="s">
        <v>651</v>
      </c>
      <c r="G236" s="135" t="s">
        <v>212</v>
      </c>
      <c r="H236" s="136">
        <v>7</v>
      </c>
      <c r="I236" s="137"/>
      <c r="J236" s="137"/>
      <c r="K236" s="138"/>
      <c r="L236" s="25"/>
      <c r="M236" s="139" t="s">
        <v>1</v>
      </c>
      <c r="N236" s="140" t="s">
        <v>38</v>
      </c>
      <c r="O236" s="141">
        <v>0.46754000000000001</v>
      </c>
      <c r="P236" s="141">
        <f t="shared" si="18"/>
        <v>3.27278</v>
      </c>
      <c r="Q236" s="141">
        <v>1.91E-3</v>
      </c>
      <c r="R236" s="141">
        <f t="shared" si="19"/>
        <v>1.337E-2</v>
      </c>
      <c r="S236" s="141">
        <v>0</v>
      </c>
      <c r="T236" s="142">
        <f t="shared" si="20"/>
        <v>0</v>
      </c>
      <c r="AR236" s="143" t="s">
        <v>226</v>
      </c>
      <c r="AT236" s="143" t="s">
        <v>165</v>
      </c>
      <c r="AU236" s="143" t="s">
        <v>84</v>
      </c>
      <c r="AY236" s="13" t="s">
        <v>162</v>
      </c>
      <c r="BE236" s="144">
        <f t="shared" si="21"/>
        <v>0</v>
      </c>
      <c r="BF236" s="144">
        <f t="shared" si="22"/>
        <v>0</v>
      </c>
      <c r="BG236" s="144">
        <f t="shared" si="23"/>
        <v>0</v>
      </c>
      <c r="BH236" s="144">
        <f t="shared" si="24"/>
        <v>0</v>
      </c>
      <c r="BI236" s="144">
        <f t="shared" si="25"/>
        <v>0</v>
      </c>
      <c r="BJ236" s="13" t="s">
        <v>84</v>
      </c>
      <c r="BK236" s="144">
        <f t="shared" si="26"/>
        <v>0</v>
      </c>
      <c r="BL236" s="13" t="s">
        <v>226</v>
      </c>
      <c r="BM236" s="143" t="s">
        <v>658</v>
      </c>
    </row>
    <row r="237" spans="2:65" s="1" customFormat="1" ht="21.75" customHeight="1">
      <c r="B237" s="131"/>
      <c r="C237" s="149" t="s">
        <v>659</v>
      </c>
      <c r="D237" s="149" t="s">
        <v>492</v>
      </c>
      <c r="E237" s="150" t="s">
        <v>646</v>
      </c>
      <c r="F237" s="151" t="s">
        <v>647</v>
      </c>
      <c r="G237" s="152" t="s">
        <v>168</v>
      </c>
      <c r="H237" s="153">
        <v>7.14</v>
      </c>
      <c r="I237" s="154"/>
      <c r="J237" s="154"/>
      <c r="K237" s="155"/>
      <c r="L237" s="156"/>
      <c r="M237" s="157" t="s">
        <v>1</v>
      </c>
      <c r="N237" s="158" t="s">
        <v>38</v>
      </c>
      <c r="O237" s="141">
        <v>0</v>
      </c>
      <c r="P237" s="141">
        <f t="shared" si="18"/>
        <v>0</v>
      </c>
      <c r="Q237" s="141">
        <v>8.9999999999999993E-3</v>
      </c>
      <c r="R237" s="141">
        <f t="shared" si="19"/>
        <v>6.4259999999999998E-2</v>
      </c>
      <c r="S237" s="141">
        <v>0</v>
      </c>
      <c r="T237" s="142">
        <f t="shared" si="20"/>
        <v>0</v>
      </c>
      <c r="AR237" s="143" t="s">
        <v>289</v>
      </c>
      <c r="AT237" s="143" t="s">
        <v>492</v>
      </c>
      <c r="AU237" s="143" t="s">
        <v>84</v>
      </c>
      <c r="AY237" s="13" t="s">
        <v>162</v>
      </c>
      <c r="BE237" s="144">
        <f t="shared" si="21"/>
        <v>0</v>
      </c>
      <c r="BF237" s="144">
        <f t="shared" si="22"/>
        <v>0</v>
      </c>
      <c r="BG237" s="144">
        <f t="shared" si="23"/>
        <v>0</v>
      </c>
      <c r="BH237" s="144">
        <f t="shared" si="24"/>
        <v>0</v>
      </c>
      <c r="BI237" s="144">
        <f t="shared" si="25"/>
        <v>0</v>
      </c>
      <c r="BJ237" s="13" t="s">
        <v>84</v>
      </c>
      <c r="BK237" s="144">
        <f t="shared" si="26"/>
        <v>0</v>
      </c>
      <c r="BL237" s="13" t="s">
        <v>226</v>
      </c>
      <c r="BM237" s="143" t="s">
        <v>660</v>
      </c>
    </row>
    <row r="238" spans="2:65" s="1" customFormat="1" ht="24.2" customHeight="1">
      <c r="B238" s="131"/>
      <c r="C238" s="132" t="s">
        <v>661</v>
      </c>
      <c r="D238" s="132" t="s">
        <v>165</v>
      </c>
      <c r="E238" s="133" t="s">
        <v>662</v>
      </c>
      <c r="F238" s="134" t="s">
        <v>663</v>
      </c>
      <c r="G238" s="135" t="s">
        <v>595</v>
      </c>
      <c r="H238" s="136">
        <v>176.07300000000001</v>
      </c>
      <c r="I238" s="137"/>
      <c r="J238" s="137"/>
      <c r="K238" s="138"/>
      <c r="L238" s="25"/>
      <c r="M238" s="139" t="s">
        <v>1</v>
      </c>
      <c r="N238" s="140" t="s">
        <v>38</v>
      </c>
      <c r="O238" s="141">
        <v>0</v>
      </c>
      <c r="P238" s="141">
        <f t="shared" si="18"/>
        <v>0</v>
      </c>
      <c r="Q238" s="141">
        <v>0</v>
      </c>
      <c r="R238" s="141">
        <f t="shared" si="19"/>
        <v>0</v>
      </c>
      <c r="S238" s="141">
        <v>0</v>
      </c>
      <c r="T238" s="142">
        <f t="shared" si="20"/>
        <v>0</v>
      </c>
      <c r="AR238" s="143" t="s">
        <v>226</v>
      </c>
      <c r="AT238" s="143" t="s">
        <v>165</v>
      </c>
      <c r="AU238" s="143" t="s">
        <v>84</v>
      </c>
      <c r="AY238" s="13" t="s">
        <v>162</v>
      </c>
      <c r="BE238" s="144">
        <f t="shared" si="21"/>
        <v>0</v>
      </c>
      <c r="BF238" s="144">
        <f t="shared" si="22"/>
        <v>0</v>
      </c>
      <c r="BG238" s="144">
        <f t="shared" si="23"/>
        <v>0</v>
      </c>
      <c r="BH238" s="144">
        <f t="shared" si="24"/>
        <v>0</v>
      </c>
      <c r="BI238" s="144">
        <f t="shared" si="25"/>
        <v>0</v>
      </c>
      <c r="BJ238" s="13" t="s">
        <v>84</v>
      </c>
      <c r="BK238" s="144">
        <f t="shared" si="26"/>
        <v>0</v>
      </c>
      <c r="BL238" s="13" t="s">
        <v>226</v>
      </c>
      <c r="BM238" s="143" t="s">
        <v>664</v>
      </c>
    </row>
    <row r="239" spans="2:65" s="11" customFormat="1" ht="22.9" customHeight="1">
      <c r="B239" s="120"/>
      <c r="D239" s="121" t="s">
        <v>71</v>
      </c>
      <c r="E239" s="129" t="s">
        <v>330</v>
      </c>
      <c r="F239" s="129" t="s">
        <v>331</v>
      </c>
      <c r="J239" s="130"/>
      <c r="L239" s="120"/>
      <c r="M239" s="124"/>
      <c r="P239" s="125">
        <f>SUM(P240:P260)</f>
        <v>204.98097569999999</v>
      </c>
      <c r="R239" s="125">
        <f>SUM(R240:R260)</f>
        <v>1.8961737999999997</v>
      </c>
      <c r="T239" s="126">
        <f>SUM(T240:T260)</f>
        <v>0</v>
      </c>
      <c r="AR239" s="121" t="s">
        <v>84</v>
      </c>
      <c r="AT239" s="127" t="s">
        <v>71</v>
      </c>
      <c r="AU239" s="127" t="s">
        <v>79</v>
      </c>
      <c r="AY239" s="121" t="s">
        <v>162</v>
      </c>
      <c r="BK239" s="128">
        <f>SUM(BK240:BK260)</f>
        <v>0</v>
      </c>
    </row>
    <row r="240" spans="2:65" s="1" customFormat="1" ht="33" customHeight="1">
      <c r="B240" s="131"/>
      <c r="C240" s="132" t="s">
        <v>665</v>
      </c>
      <c r="D240" s="132" t="s">
        <v>165</v>
      </c>
      <c r="E240" s="133" t="s">
        <v>666</v>
      </c>
      <c r="F240" s="134" t="s">
        <v>667</v>
      </c>
      <c r="G240" s="135" t="s">
        <v>168</v>
      </c>
      <c r="H240" s="136">
        <v>68.19</v>
      </c>
      <c r="I240" s="137"/>
      <c r="J240" s="137"/>
      <c r="K240" s="138"/>
      <c r="L240" s="25"/>
      <c r="M240" s="139" t="s">
        <v>1</v>
      </c>
      <c r="N240" s="140" t="s">
        <v>38</v>
      </c>
      <c r="O240" s="141">
        <v>1.2350300000000001</v>
      </c>
      <c r="P240" s="141">
        <f t="shared" ref="P240:P260" si="27">O240*H240</f>
        <v>84.216695700000002</v>
      </c>
      <c r="Q240" s="141">
        <v>2.0000000000000002E-5</v>
      </c>
      <c r="R240" s="141">
        <f t="shared" ref="R240:R260" si="28">Q240*H240</f>
        <v>1.3638000000000001E-3</v>
      </c>
      <c r="S240" s="141">
        <v>0</v>
      </c>
      <c r="T240" s="142">
        <f t="shared" ref="T240:T260" si="29">S240*H240</f>
        <v>0</v>
      </c>
      <c r="AR240" s="143" t="s">
        <v>226</v>
      </c>
      <c r="AT240" s="143" t="s">
        <v>165</v>
      </c>
      <c r="AU240" s="143" t="s">
        <v>84</v>
      </c>
      <c r="AY240" s="13" t="s">
        <v>162</v>
      </c>
      <c r="BE240" s="144">
        <f t="shared" ref="BE240:BE260" si="30">IF(N240="základná",J240,0)</f>
        <v>0</v>
      </c>
      <c r="BF240" s="144">
        <f t="shared" ref="BF240:BF260" si="31">IF(N240="znížená",J240,0)</f>
        <v>0</v>
      </c>
      <c r="BG240" s="144">
        <f t="shared" ref="BG240:BG260" si="32">IF(N240="zákl. prenesená",J240,0)</f>
        <v>0</v>
      </c>
      <c r="BH240" s="144">
        <f t="shared" ref="BH240:BH260" si="33">IF(N240="zníž. prenesená",J240,0)</f>
        <v>0</v>
      </c>
      <c r="BI240" s="144">
        <f t="shared" ref="BI240:BI260" si="34">IF(N240="nulová",J240,0)</f>
        <v>0</v>
      </c>
      <c r="BJ240" s="13" t="s">
        <v>84</v>
      </c>
      <c r="BK240" s="144">
        <f t="shared" ref="BK240:BK260" si="35">ROUND(I240*H240,2)</f>
        <v>0</v>
      </c>
      <c r="BL240" s="13" t="s">
        <v>226</v>
      </c>
      <c r="BM240" s="143" t="s">
        <v>668</v>
      </c>
    </row>
    <row r="241" spans="2:65" s="1" customFormat="1" ht="49.15" customHeight="1">
      <c r="B241" s="131"/>
      <c r="C241" s="149" t="s">
        <v>669</v>
      </c>
      <c r="D241" s="149" t="s">
        <v>492</v>
      </c>
      <c r="E241" s="150" t="s">
        <v>670</v>
      </c>
      <c r="F241" s="151" t="s">
        <v>2645</v>
      </c>
      <c r="G241" s="152" t="s">
        <v>168</v>
      </c>
      <c r="H241" s="153">
        <v>71.599999999999994</v>
      </c>
      <c r="I241" s="154"/>
      <c r="J241" s="154"/>
      <c r="K241" s="155"/>
      <c r="L241" s="156"/>
      <c r="M241" s="157" t="s">
        <v>1</v>
      </c>
      <c r="N241" s="158" t="s">
        <v>38</v>
      </c>
      <c r="O241" s="141">
        <v>0</v>
      </c>
      <c r="P241" s="141">
        <f t="shared" si="27"/>
        <v>0</v>
      </c>
      <c r="Q241" s="141">
        <v>1.17E-2</v>
      </c>
      <c r="R241" s="141">
        <f t="shared" si="28"/>
        <v>0.83771999999999991</v>
      </c>
      <c r="S241" s="141">
        <v>0</v>
      </c>
      <c r="T241" s="142">
        <f t="shared" si="29"/>
        <v>0</v>
      </c>
      <c r="AR241" s="143" t="s">
        <v>289</v>
      </c>
      <c r="AT241" s="143" t="s">
        <v>492</v>
      </c>
      <c r="AU241" s="143" t="s">
        <v>84</v>
      </c>
      <c r="AY241" s="13" t="s">
        <v>162</v>
      </c>
      <c r="BE241" s="144">
        <f t="shared" si="30"/>
        <v>0</v>
      </c>
      <c r="BF241" s="144">
        <f t="shared" si="31"/>
        <v>0</v>
      </c>
      <c r="BG241" s="144">
        <f t="shared" si="32"/>
        <v>0</v>
      </c>
      <c r="BH241" s="144">
        <f t="shared" si="33"/>
        <v>0</v>
      </c>
      <c r="BI241" s="144">
        <f t="shared" si="34"/>
        <v>0</v>
      </c>
      <c r="BJ241" s="13" t="s">
        <v>84</v>
      </c>
      <c r="BK241" s="144">
        <f t="shared" si="35"/>
        <v>0</v>
      </c>
      <c r="BL241" s="13" t="s">
        <v>226</v>
      </c>
      <c r="BM241" s="143" t="s">
        <v>671</v>
      </c>
    </row>
    <row r="242" spans="2:65" s="1" customFormat="1" ht="21.75" customHeight="1">
      <c r="B242" s="131"/>
      <c r="C242" s="132" t="s">
        <v>672</v>
      </c>
      <c r="D242" s="132" t="s">
        <v>165</v>
      </c>
      <c r="E242" s="133" t="s">
        <v>673</v>
      </c>
      <c r="F242" s="134" t="s">
        <v>674</v>
      </c>
      <c r="G242" s="135" t="s">
        <v>212</v>
      </c>
      <c r="H242" s="136">
        <v>217</v>
      </c>
      <c r="I242" s="137"/>
      <c r="J242" s="137"/>
      <c r="K242" s="138"/>
      <c r="L242" s="25"/>
      <c r="M242" s="139" t="s">
        <v>1</v>
      </c>
      <c r="N242" s="140" t="s">
        <v>38</v>
      </c>
      <c r="O242" s="141">
        <v>0.22939999999999999</v>
      </c>
      <c r="P242" s="141">
        <f t="shared" si="27"/>
        <v>49.779800000000002</v>
      </c>
      <c r="Q242" s="141">
        <v>6.0000000000000002E-5</v>
      </c>
      <c r="R242" s="141">
        <f t="shared" si="28"/>
        <v>1.302E-2</v>
      </c>
      <c r="S242" s="141">
        <v>0</v>
      </c>
      <c r="T242" s="142">
        <f t="shared" si="29"/>
        <v>0</v>
      </c>
      <c r="AR242" s="143" t="s">
        <v>226</v>
      </c>
      <c r="AT242" s="143" t="s">
        <v>165</v>
      </c>
      <c r="AU242" s="143" t="s">
        <v>84</v>
      </c>
      <c r="AY242" s="13" t="s">
        <v>162</v>
      </c>
      <c r="BE242" s="144">
        <f t="shared" si="30"/>
        <v>0</v>
      </c>
      <c r="BF242" s="144">
        <f t="shared" si="31"/>
        <v>0</v>
      </c>
      <c r="BG242" s="144">
        <f t="shared" si="32"/>
        <v>0</v>
      </c>
      <c r="BH242" s="144">
        <f t="shared" si="33"/>
        <v>0</v>
      </c>
      <c r="BI242" s="144">
        <f t="shared" si="34"/>
        <v>0</v>
      </c>
      <c r="BJ242" s="13" t="s">
        <v>84</v>
      </c>
      <c r="BK242" s="144">
        <f t="shared" si="35"/>
        <v>0</v>
      </c>
      <c r="BL242" s="13" t="s">
        <v>226</v>
      </c>
      <c r="BM242" s="143" t="s">
        <v>675</v>
      </c>
    </row>
    <row r="243" spans="2:65" s="1" customFormat="1" ht="24.2" customHeight="1">
      <c r="B243" s="131"/>
      <c r="C243" s="149" t="s">
        <v>676</v>
      </c>
      <c r="D243" s="149" t="s">
        <v>492</v>
      </c>
      <c r="E243" s="150" t="s">
        <v>677</v>
      </c>
      <c r="F243" s="151" t="s">
        <v>678</v>
      </c>
      <c r="G243" s="152" t="s">
        <v>173</v>
      </c>
      <c r="H243" s="153">
        <v>0.54200000000000004</v>
      </c>
      <c r="I243" s="154"/>
      <c r="J243" s="154"/>
      <c r="K243" s="155"/>
      <c r="L243" s="156"/>
      <c r="M243" s="157" t="s">
        <v>1</v>
      </c>
      <c r="N243" s="158" t="s">
        <v>38</v>
      </c>
      <c r="O243" s="141">
        <v>0</v>
      </c>
      <c r="P243" s="141">
        <f t="shared" si="27"/>
        <v>0</v>
      </c>
      <c r="Q243" s="141">
        <v>0.5</v>
      </c>
      <c r="R243" s="141">
        <f t="shared" si="28"/>
        <v>0.27100000000000002</v>
      </c>
      <c r="S243" s="141">
        <v>0</v>
      </c>
      <c r="T243" s="142">
        <f t="shared" si="29"/>
        <v>0</v>
      </c>
      <c r="AR243" s="143" t="s">
        <v>289</v>
      </c>
      <c r="AT243" s="143" t="s">
        <v>492</v>
      </c>
      <c r="AU243" s="143" t="s">
        <v>84</v>
      </c>
      <c r="AY243" s="13" t="s">
        <v>162</v>
      </c>
      <c r="BE243" s="144">
        <f t="shared" si="30"/>
        <v>0</v>
      </c>
      <c r="BF243" s="144">
        <f t="shared" si="31"/>
        <v>0</v>
      </c>
      <c r="BG243" s="144">
        <f t="shared" si="32"/>
        <v>0</v>
      </c>
      <c r="BH243" s="144">
        <f t="shared" si="33"/>
        <v>0</v>
      </c>
      <c r="BI243" s="144">
        <f t="shared" si="34"/>
        <v>0</v>
      </c>
      <c r="BJ243" s="13" t="s">
        <v>84</v>
      </c>
      <c r="BK243" s="144">
        <f t="shared" si="35"/>
        <v>0</v>
      </c>
      <c r="BL243" s="13" t="s">
        <v>226</v>
      </c>
      <c r="BM243" s="143" t="s">
        <v>679</v>
      </c>
    </row>
    <row r="244" spans="2:65" s="1" customFormat="1" ht="37.9" customHeight="1">
      <c r="B244" s="131"/>
      <c r="C244" s="132" t="s">
        <v>680</v>
      </c>
      <c r="D244" s="132" t="s">
        <v>165</v>
      </c>
      <c r="E244" s="133" t="s">
        <v>681</v>
      </c>
      <c r="F244" s="134" t="s">
        <v>2802</v>
      </c>
      <c r="G244" s="135" t="s">
        <v>196</v>
      </c>
      <c r="H244" s="175">
        <v>28</v>
      </c>
      <c r="I244" s="137"/>
      <c r="J244" s="137"/>
      <c r="K244" s="138"/>
      <c r="L244" s="25" t="s">
        <v>2803</v>
      </c>
      <c r="M244" s="139" t="s">
        <v>1</v>
      </c>
      <c r="N244" s="140" t="s">
        <v>38</v>
      </c>
      <c r="O244" s="141">
        <v>2.04501</v>
      </c>
      <c r="P244" s="141">
        <f t="shared" si="27"/>
        <v>57.260280000000002</v>
      </c>
      <c r="Q244" s="141">
        <v>0</v>
      </c>
      <c r="R244" s="141">
        <f t="shared" si="28"/>
        <v>0</v>
      </c>
      <c r="S244" s="141">
        <v>0</v>
      </c>
      <c r="T244" s="142">
        <f t="shared" si="29"/>
        <v>0</v>
      </c>
      <c r="AR244" s="143" t="s">
        <v>226</v>
      </c>
      <c r="AT244" s="143" t="s">
        <v>165</v>
      </c>
      <c r="AU244" s="143" t="s">
        <v>84</v>
      </c>
      <c r="AY244" s="13" t="s">
        <v>162</v>
      </c>
      <c r="BE244" s="144">
        <f t="shared" si="30"/>
        <v>0</v>
      </c>
      <c r="BF244" s="144">
        <f t="shared" si="31"/>
        <v>0</v>
      </c>
      <c r="BG244" s="144">
        <f t="shared" si="32"/>
        <v>0</v>
      </c>
      <c r="BH244" s="144">
        <f t="shared" si="33"/>
        <v>0</v>
      </c>
      <c r="BI244" s="144">
        <f t="shared" si="34"/>
        <v>0</v>
      </c>
      <c r="BJ244" s="13" t="s">
        <v>84</v>
      </c>
      <c r="BK244" s="144">
        <f t="shared" si="35"/>
        <v>0</v>
      </c>
      <c r="BL244" s="13" t="s">
        <v>226</v>
      </c>
      <c r="BM244" s="143" t="s">
        <v>683</v>
      </c>
    </row>
    <row r="245" spans="2:65" s="1" customFormat="1" ht="24.2" customHeight="1">
      <c r="B245" s="131"/>
      <c r="C245" s="149" t="s">
        <v>684</v>
      </c>
      <c r="D245" s="149" t="s">
        <v>492</v>
      </c>
      <c r="E245" s="150" t="s">
        <v>685</v>
      </c>
      <c r="F245" s="151" t="s">
        <v>686</v>
      </c>
      <c r="G245" s="152" t="s">
        <v>196</v>
      </c>
      <c r="H245" s="153">
        <v>28</v>
      </c>
      <c r="I245" s="154"/>
      <c r="J245" s="154"/>
      <c r="K245" s="155"/>
      <c r="L245" s="156"/>
      <c r="M245" s="157" t="s">
        <v>1</v>
      </c>
      <c r="N245" s="158" t="s">
        <v>38</v>
      </c>
      <c r="O245" s="141">
        <v>0</v>
      </c>
      <c r="P245" s="141">
        <f t="shared" si="27"/>
        <v>0</v>
      </c>
      <c r="Q245" s="141">
        <v>1E-3</v>
      </c>
      <c r="R245" s="141">
        <f t="shared" si="28"/>
        <v>2.8000000000000001E-2</v>
      </c>
      <c r="S245" s="141">
        <v>0</v>
      </c>
      <c r="T245" s="142">
        <f t="shared" si="29"/>
        <v>0</v>
      </c>
      <c r="AR245" s="143" t="s">
        <v>289</v>
      </c>
      <c r="AT245" s="143" t="s">
        <v>492</v>
      </c>
      <c r="AU245" s="143" t="s">
        <v>84</v>
      </c>
      <c r="AY245" s="13" t="s">
        <v>162</v>
      </c>
      <c r="BE245" s="144">
        <f t="shared" si="30"/>
        <v>0</v>
      </c>
      <c r="BF245" s="144">
        <f t="shared" si="31"/>
        <v>0</v>
      </c>
      <c r="BG245" s="144">
        <f t="shared" si="32"/>
        <v>0</v>
      </c>
      <c r="BH245" s="144">
        <f t="shared" si="33"/>
        <v>0</v>
      </c>
      <c r="BI245" s="144">
        <f t="shared" si="34"/>
        <v>0</v>
      </c>
      <c r="BJ245" s="13" t="s">
        <v>84</v>
      </c>
      <c r="BK245" s="144">
        <f t="shared" si="35"/>
        <v>0</v>
      </c>
      <c r="BL245" s="13" t="s">
        <v>226</v>
      </c>
      <c r="BM245" s="143" t="s">
        <v>687</v>
      </c>
    </row>
    <row r="246" spans="2:65" s="1" customFormat="1" ht="24.2" customHeight="1">
      <c r="B246" s="131"/>
      <c r="C246" s="149" t="s">
        <v>688</v>
      </c>
      <c r="D246" s="149" t="s">
        <v>492</v>
      </c>
      <c r="E246" s="150" t="s">
        <v>689</v>
      </c>
      <c r="F246" s="151" t="s">
        <v>690</v>
      </c>
      <c r="G246" s="152" t="s">
        <v>196</v>
      </c>
      <c r="H246" s="153">
        <v>1</v>
      </c>
      <c r="I246" s="154"/>
      <c r="J246" s="154"/>
      <c r="K246" s="155"/>
      <c r="L246" s="156"/>
      <c r="M246" s="157" t="s">
        <v>1</v>
      </c>
      <c r="N246" s="158" t="s">
        <v>38</v>
      </c>
      <c r="O246" s="141">
        <v>0</v>
      </c>
      <c r="P246" s="141">
        <f t="shared" si="27"/>
        <v>0</v>
      </c>
      <c r="Q246" s="141">
        <v>2.5000000000000001E-2</v>
      </c>
      <c r="R246" s="141">
        <f t="shared" si="28"/>
        <v>2.5000000000000001E-2</v>
      </c>
      <c r="S246" s="141">
        <v>0</v>
      </c>
      <c r="T246" s="142">
        <f t="shared" si="29"/>
        <v>0</v>
      </c>
      <c r="AR246" s="143" t="s">
        <v>289</v>
      </c>
      <c r="AT246" s="143" t="s">
        <v>492</v>
      </c>
      <c r="AU246" s="143" t="s">
        <v>84</v>
      </c>
      <c r="AY246" s="13" t="s">
        <v>162</v>
      </c>
      <c r="BE246" s="144">
        <f t="shared" si="30"/>
        <v>0</v>
      </c>
      <c r="BF246" s="144">
        <f t="shared" si="31"/>
        <v>0</v>
      </c>
      <c r="BG246" s="144">
        <f t="shared" si="32"/>
        <v>0</v>
      </c>
      <c r="BH246" s="144">
        <f t="shared" si="33"/>
        <v>0</v>
      </c>
      <c r="BI246" s="144">
        <f t="shared" si="34"/>
        <v>0</v>
      </c>
      <c r="BJ246" s="13" t="s">
        <v>84</v>
      </c>
      <c r="BK246" s="144">
        <f t="shared" si="35"/>
        <v>0</v>
      </c>
      <c r="BL246" s="13" t="s">
        <v>226</v>
      </c>
      <c r="BM246" s="143" t="s">
        <v>691</v>
      </c>
    </row>
    <row r="247" spans="2:65" s="1" customFormat="1" ht="33" customHeight="1">
      <c r="B247" s="131"/>
      <c r="C247" s="149" t="s">
        <v>692</v>
      </c>
      <c r="D247" s="149" t="s">
        <v>492</v>
      </c>
      <c r="E247" s="150" t="s">
        <v>693</v>
      </c>
      <c r="F247" s="151" t="s">
        <v>694</v>
      </c>
      <c r="G247" s="152" t="s">
        <v>196</v>
      </c>
      <c r="H247" s="153">
        <v>8</v>
      </c>
      <c r="I247" s="154"/>
      <c r="J247" s="154"/>
      <c r="K247" s="155"/>
      <c r="L247" s="156"/>
      <c r="M247" s="157" t="s">
        <v>1</v>
      </c>
      <c r="N247" s="158" t="s">
        <v>38</v>
      </c>
      <c r="O247" s="141">
        <v>0</v>
      </c>
      <c r="P247" s="141">
        <f t="shared" si="27"/>
        <v>0</v>
      </c>
      <c r="Q247" s="141">
        <v>2.5000000000000001E-2</v>
      </c>
      <c r="R247" s="141">
        <f t="shared" si="28"/>
        <v>0.2</v>
      </c>
      <c r="S247" s="141">
        <v>0</v>
      </c>
      <c r="T247" s="142">
        <f t="shared" si="29"/>
        <v>0</v>
      </c>
      <c r="AR247" s="143" t="s">
        <v>289</v>
      </c>
      <c r="AT247" s="143" t="s">
        <v>492</v>
      </c>
      <c r="AU247" s="143" t="s">
        <v>84</v>
      </c>
      <c r="AY247" s="13" t="s">
        <v>162</v>
      </c>
      <c r="BE247" s="144">
        <f t="shared" si="30"/>
        <v>0</v>
      </c>
      <c r="BF247" s="144">
        <f t="shared" si="31"/>
        <v>0</v>
      </c>
      <c r="BG247" s="144">
        <f t="shared" si="32"/>
        <v>0</v>
      </c>
      <c r="BH247" s="144">
        <f t="shared" si="33"/>
        <v>0</v>
      </c>
      <c r="BI247" s="144">
        <f t="shared" si="34"/>
        <v>0</v>
      </c>
      <c r="BJ247" s="13" t="s">
        <v>84</v>
      </c>
      <c r="BK247" s="144">
        <f t="shared" si="35"/>
        <v>0</v>
      </c>
      <c r="BL247" s="13" t="s">
        <v>226</v>
      </c>
      <c r="BM247" s="143" t="s">
        <v>695</v>
      </c>
    </row>
    <row r="248" spans="2:65" s="1" customFormat="1" ht="37.9" customHeight="1">
      <c r="B248" s="131"/>
      <c r="C248" s="149" t="s">
        <v>696</v>
      </c>
      <c r="D248" s="149" t="s">
        <v>492</v>
      </c>
      <c r="E248" s="150" t="s">
        <v>697</v>
      </c>
      <c r="F248" s="151" t="s">
        <v>698</v>
      </c>
      <c r="G248" s="152" t="s">
        <v>196</v>
      </c>
      <c r="H248" s="153">
        <v>1</v>
      </c>
      <c r="I248" s="154"/>
      <c r="J248" s="154"/>
      <c r="K248" s="155"/>
      <c r="L248" s="156"/>
      <c r="M248" s="157" t="s">
        <v>1</v>
      </c>
      <c r="N248" s="158" t="s">
        <v>38</v>
      </c>
      <c r="O248" s="141">
        <v>0</v>
      </c>
      <c r="P248" s="141">
        <f t="shared" si="27"/>
        <v>0</v>
      </c>
      <c r="Q248" s="141">
        <v>2.5000000000000001E-2</v>
      </c>
      <c r="R248" s="141">
        <f t="shared" si="28"/>
        <v>2.5000000000000001E-2</v>
      </c>
      <c r="S248" s="141">
        <v>0</v>
      </c>
      <c r="T248" s="142">
        <f t="shared" si="29"/>
        <v>0</v>
      </c>
      <c r="AR248" s="143" t="s">
        <v>289</v>
      </c>
      <c r="AT248" s="143" t="s">
        <v>492</v>
      </c>
      <c r="AU248" s="143" t="s">
        <v>84</v>
      </c>
      <c r="AY248" s="13" t="s">
        <v>162</v>
      </c>
      <c r="BE248" s="144">
        <f t="shared" si="30"/>
        <v>0</v>
      </c>
      <c r="BF248" s="144">
        <f t="shared" si="31"/>
        <v>0</v>
      </c>
      <c r="BG248" s="144">
        <f t="shared" si="32"/>
        <v>0</v>
      </c>
      <c r="BH248" s="144">
        <f t="shared" si="33"/>
        <v>0</v>
      </c>
      <c r="BI248" s="144">
        <f t="shared" si="34"/>
        <v>0</v>
      </c>
      <c r="BJ248" s="13" t="s">
        <v>84</v>
      </c>
      <c r="BK248" s="144">
        <f t="shared" si="35"/>
        <v>0</v>
      </c>
      <c r="BL248" s="13" t="s">
        <v>226</v>
      </c>
      <c r="BM248" s="143" t="s">
        <v>699</v>
      </c>
    </row>
    <row r="249" spans="2:65" s="1" customFormat="1" ht="33" customHeight="1">
      <c r="B249" s="131"/>
      <c r="C249" s="149" t="s">
        <v>700</v>
      </c>
      <c r="D249" s="149" t="s">
        <v>492</v>
      </c>
      <c r="E249" s="150" t="s">
        <v>701</v>
      </c>
      <c r="F249" s="151" t="s">
        <v>702</v>
      </c>
      <c r="G249" s="152" t="s">
        <v>196</v>
      </c>
      <c r="H249" s="153">
        <v>11</v>
      </c>
      <c r="I249" s="154"/>
      <c r="J249" s="154"/>
      <c r="K249" s="155"/>
      <c r="L249" s="156"/>
      <c r="M249" s="157" t="s">
        <v>1</v>
      </c>
      <c r="N249" s="158" t="s">
        <v>38</v>
      </c>
      <c r="O249" s="141">
        <v>0</v>
      </c>
      <c r="P249" s="141">
        <f t="shared" si="27"/>
        <v>0</v>
      </c>
      <c r="Q249" s="141">
        <v>2.5000000000000001E-2</v>
      </c>
      <c r="R249" s="141">
        <f t="shared" si="28"/>
        <v>0.27500000000000002</v>
      </c>
      <c r="S249" s="141">
        <v>0</v>
      </c>
      <c r="T249" s="142">
        <f t="shared" si="29"/>
        <v>0</v>
      </c>
      <c r="AR249" s="143" t="s">
        <v>289</v>
      </c>
      <c r="AT249" s="143" t="s">
        <v>492</v>
      </c>
      <c r="AU249" s="143" t="s">
        <v>84</v>
      </c>
      <c r="AY249" s="13" t="s">
        <v>162</v>
      </c>
      <c r="BE249" s="144">
        <f t="shared" si="30"/>
        <v>0</v>
      </c>
      <c r="BF249" s="144">
        <f t="shared" si="31"/>
        <v>0</v>
      </c>
      <c r="BG249" s="144">
        <f t="shared" si="32"/>
        <v>0</v>
      </c>
      <c r="BH249" s="144">
        <f t="shared" si="33"/>
        <v>0</v>
      </c>
      <c r="BI249" s="144">
        <f t="shared" si="34"/>
        <v>0</v>
      </c>
      <c r="BJ249" s="13" t="s">
        <v>84</v>
      </c>
      <c r="BK249" s="144">
        <f t="shared" si="35"/>
        <v>0</v>
      </c>
      <c r="BL249" s="13" t="s">
        <v>226</v>
      </c>
      <c r="BM249" s="143" t="s">
        <v>703</v>
      </c>
    </row>
    <row r="250" spans="2:65" s="1" customFormat="1" ht="33" customHeight="1">
      <c r="B250" s="131"/>
      <c r="C250" s="149" t="s">
        <v>704</v>
      </c>
      <c r="D250" s="149" t="s">
        <v>492</v>
      </c>
      <c r="E250" s="150" t="s">
        <v>705</v>
      </c>
      <c r="F250" s="151" t="s">
        <v>706</v>
      </c>
      <c r="G250" s="152" t="s">
        <v>196</v>
      </c>
      <c r="H250" s="153">
        <v>6</v>
      </c>
      <c r="I250" s="154"/>
      <c r="J250" s="154"/>
      <c r="K250" s="155"/>
      <c r="L250" s="156"/>
      <c r="M250" s="157" t="s">
        <v>1</v>
      </c>
      <c r="N250" s="158" t="s">
        <v>38</v>
      </c>
      <c r="O250" s="141">
        <v>0</v>
      </c>
      <c r="P250" s="141">
        <f t="shared" si="27"/>
        <v>0</v>
      </c>
      <c r="Q250" s="141">
        <v>2.5000000000000001E-2</v>
      </c>
      <c r="R250" s="141">
        <f t="shared" si="28"/>
        <v>0.15000000000000002</v>
      </c>
      <c r="S250" s="141">
        <v>0</v>
      </c>
      <c r="T250" s="142">
        <f t="shared" si="29"/>
        <v>0</v>
      </c>
      <c r="AR250" s="143" t="s">
        <v>289</v>
      </c>
      <c r="AT250" s="143" t="s">
        <v>492</v>
      </c>
      <c r="AU250" s="143" t="s">
        <v>84</v>
      </c>
      <c r="AY250" s="13" t="s">
        <v>162</v>
      </c>
      <c r="BE250" s="144">
        <f t="shared" si="30"/>
        <v>0</v>
      </c>
      <c r="BF250" s="144">
        <f t="shared" si="31"/>
        <v>0</v>
      </c>
      <c r="BG250" s="144">
        <f t="shared" si="32"/>
        <v>0</v>
      </c>
      <c r="BH250" s="144">
        <f t="shared" si="33"/>
        <v>0</v>
      </c>
      <c r="BI250" s="144">
        <f t="shared" si="34"/>
        <v>0</v>
      </c>
      <c r="BJ250" s="13" t="s">
        <v>84</v>
      </c>
      <c r="BK250" s="144">
        <f t="shared" si="35"/>
        <v>0</v>
      </c>
      <c r="BL250" s="13" t="s">
        <v>226</v>
      </c>
      <c r="BM250" s="143" t="s">
        <v>707</v>
      </c>
    </row>
    <row r="251" spans="2:65" s="1" customFormat="1" ht="24.2" customHeight="1">
      <c r="B251" s="131"/>
      <c r="C251" s="149" t="s">
        <v>708</v>
      </c>
      <c r="D251" s="149" t="s">
        <v>492</v>
      </c>
      <c r="E251" s="150" t="s">
        <v>709</v>
      </c>
      <c r="F251" s="151" t="s">
        <v>710</v>
      </c>
      <c r="G251" s="152" t="s">
        <v>196</v>
      </c>
      <c r="H251" s="153">
        <v>1</v>
      </c>
      <c r="I251" s="154"/>
      <c r="J251" s="154"/>
      <c r="K251" s="155"/>
      <c r="L251" s="156"/>
      <c r="M251" s="157" t="s">
        <v>1</v>
      </c>
      <c r="N251" s="158" t="s">
        <v>38</v>
      </c>
      <c r="O251" s="141">
        <v>0</v>
      </c>
      <c r="P251" s="141">
        <f t="shared" si="27"/>
        <v>0</v>
      </c>
      <c r="Q251" s="141">
        <v>2.5000000000000001E-2</v>
      </c>
      <c r="R251" s="141">
        <f t="shared" si="28"/>
        <v>2.5000000000000001E-2</v>
      </c>
      <c r="S251" s="141">
        <v>0</v>
      </c>
      <c r="T251" s="142">
        <f t="shared" si="29"/>
        <v>0</v>
      </c>
      <c r="V251" s="162"/>
      <c r="AR251" s="143" t="s">
        <v>289</v>
      </c>
      <c r="AT251" s="143" t="s">
        <v>492</v>
      </c>
      <c r="AU251" s="143" t="s">
        <v>84</v>
      </c>
      <c r="AY251" s="13" t="s">
        <v>162</v>
      </c>
      <c r="BE251" s="144">
        <f t="shared" si="30"/>
        <v>0</v>
      </c>
      <c r="BF251" s="144">
        <f t="shared" si="31"/>
        <v>0</v>
      </c>
      <c r="BG251" s="144">
        <f t="shared" si="32"/>
        <v>0</v>
      </c>
      <c r="BH251" s="144">
        <f t="shared" si="33"/>
        <v>0</v>
      </c>
      <c r="BI251" s="144">
        <f t="shared" si="34"/>
        <v>0</v>
      </c>
      <c r="BJ251" s="13" t="s">
        <v>84</v>
      </c>
      <c r="BK251" s="144">
        <f t="shared" si="35"/>
        <v>0</v>
      </c>
      <c r="BL251" s="13" t="s">
        <v>226</v>
      </c>
      <c r="BM251" s="143" t="s">
        <v>711</v>
      </c>
    </row>
    <row r="252" spans="2:65" s="1" customFormat="1" ht="16.5" customHeight="1">
      <c r="B252" s="131"/>
      <c r="C252" s="132" t="s">
        <v>712</v>
      </c>
      <c r="D252" s="132" t="s">
        <v>165</v>
      </c>
      <c r="E252" s="133" t="s">
        <v>713</v>
      </c>
      <c r="F252" s="134" t="s">
        <v>714</v>
      </c>
      <c r="G252" s="135" t="s">
        <v>196</v>
      </c>
      <c r="H252" s="136">
        <v>28</v>
      </c>
      <c r="I252" s="137"/>
      <c r="J252" s="137"/>
      <c r="K252" s="138"/>
      <c r="L252" s="25"/>
      <c r="M252" s="139" t="s">
        <v>1</v>
      </c>
      <c r="N252" s="140" t="s">
        <v>38</v>
      </c>
      <c r="O252" s="141">
        <v>0.49014999999999997</v>
      </c>
      <c r="P252" s="141">
        <f t="shared" si="27"/>
        <v>13.7242</v>
      </c>
      <c r="Q252" s="141">
        <v>3.0000000000000001E-5</v>
      </c>
      <c r="R252" s="141">
        <f t="shared" si="28"/>
        <v>8.4000000000000003E-4</v>
      </c>
      <c r="S252" s="141">
        <v>0</v>
      </c>
      <c r="T252" s="142">
        <f t="shared" si="29"/>
        <v>0</v>
      </c>
      <c r="AR252" s="143" t="s">
        <v>226</v>
      </c>
      <c r="AT252" s="143" t="s">
        <v>165</v>
      </c>
      <c r="AU252" s="143" t="s">
        <v>84</v>
      </c>
      <c r="AY252" s="13" t="s">
        <v>162</v>
      </c>
      <c r="BE252" s="144">
        <f t="shared" si="30"/>
        <v>0</v>
      </c>
      <c r="BF252" s="144">
        <f t="shared" si="31"/>
        <v>0</v>
      </c>
      <c r="BG252" s="144">
        <f t="shared" si="32"/>
        <v>0</v>
      </c>
      <c r="BH252" s="144">
        <f t="shared" si="33"/>
        <v>0</v>
      </c>
      <c r="BI252" s="144">
        <f t="shared" si="34"/>
        <v>0</v>
      </c>
      <c r="BJ252" s="13" t="s">
        <v>84</v>
      </c>
      <c r="BK252" s="144">
        <f t="shared" si="35"/>
        <v>0</v>
      </c>
      <c r="BL252" s="13" t="s">
        <v>226</v>
      </c>
      <c r="BM252" s="143" t="s">
        <v>715</v>
      </c>
    </row>
    <row r="253" spans="2:65" s="1" customFormat="1" ht="21.75" customHeight="1">
      <c r="B253" s="131"/>
      <c r="C253" s="149" t="s">
        <v>716</v>
      </c>
      <c r="D253" s="149" t="s">
        <v>492</v>
      </c>
      <c r="E253" s="150" t="s">
        <v>717</v>
      </c>
      <c r="F253" s="151" t="s">
        <v>718</v>
      </c>
      <c r="G253" s="152" t="s">
        <v>196</v>
      </c>
      <c r="H253" s="153">
        <v>1</v>
      </c>
      <c r="I253" s="154"/>
      <c r="J253" s="154"/>
      <c r="K253" s="155"/>
      <c r="L253" s="156"/>
      <c r="M253" s="157" t="s">
        <v>1</v>
      </c>
      <c r="N253" s="158" t="s">
        <v>38</v>
      </c>
      <c r="O253" s="141">
        <v>0</v>
      </c>
      <c r="P253" s="141">
        <f t="shared" si="27"/>
        <v>0</v>
      </c>
      <c r="Q253" s="141">
        <v>9.2000000000000003E-4</v>
      </c>
      <c r="R253" s="141">
        <f t="shared" si="28"/>
        <v>9.2000000000000003E-4</v>
      </c>
      <c r="S253" s="141">
        <v>0</v>
      </c>
      <c r="T253" s="142">
        <f t="shared" si="29"/>
        <v>0</v>
      </c>
      <c r="AR253" s="143" t="s">
        <v>289</v>
      </c>
      <c r="AT253" s="143" t="s">
        <v>492</v>
      </c>
      <c r="AU253" s="143" t="s">
        <v>84</v>
      </c>
      <c r="AY253" s="13" t="s">
        <v>162</v>
      </c>
      <c r="BE253" s="144">
        <f t="shared" si="30"/>
        <v>0</v>
      </c>
      <c r="BF253" s="144">
        <f t="shared" si="31"/>
        <v>0</v>
      </c>
      <c r="BG253" s="144">
        <f t="shared" si="32"/>
        <v>0</v>
      </c>
      <c r="BH253" s="144">
        <f t="shared" si="33"/>
        <v>0</v>
      </c>
      <c r="BI253" s="144">
        <f t="shared" si="34"/>
        <v>0</v>
      </c>
      <c r="BJ253" s="13" t="s">
        <v>84</v>
      </c>
      <c r="BK253" s="144">
        <f t="shared" si="35"/>
        <v>0</v>
      </c>
      <c r="BL253" s="13" t="s">
        <v>226</v>
      </c>
      <c r="BM253" s="143" t="s">
        <v>719</v>
      </c>
    </row>
    <row r="254" spans="2:65" s="1" customFormat="1" ht="24.2" customHeight="1">
      <c r="B254" s="131"/>
      <c r="C254" s="149" t="s">
        <v>720</v>
      </c>
      <c r="D254" s="149" t="s">
        <v>492</v>
      </c>
      <c r="E254" s="150" t="s">
        <v>721</v>
      </c>
      <c r="F254" s="151" t="s">
        <v>722</v>
      </c>
      <c r="G254" s="152" t="s">
        <v>196</v>
      </c>
      <c r="H254" s="153">
        <v>6</v>
      </c>
      <c r="I254" s="154"/>
      <c r="J254" s="154"/>
      <c r="K254" s="155"/>
      <c r="L254" s="156"/>
      <c r="M254" s="157" t="s">
        <v>1</v>
      </c>
      <c r="N254" s="158" t="s">
        <v>38</v>
      </c>
      <c r="O254" s="141">
        <v>0</v>
      </c>
      <c r="P254" s="141">
        <f t="shared" si="27"/>
        <v>0</v>
      </c>
      <c r="Q254" s="141">
        <v>1.08E-3</v>
      </c>
      <c r="R254" s="141">
        <f t="shared" si="28"/>
        <v>6.4799999999999996E-3</v>
      </c>
      <c r="S254" s="141">
        <v>0</v>
      </c>
      <c r="T254" s="142">
        <f t="shared" si="29"/>
        <v>0</v>
      </c>
      <c r="AR254" s="143" t="s">
        <v>289</v>
      </c>
      <c r="AT254" s="143" t="s">
        <v>492</v>
      </c>
      <c r="AU254" s="143" t="s">
        <v>84</v>
      </c>
      <c r="AY254" s="13" t="s">
        <v>162</v>
      </c>
      <c r="BE254" s="144">
        <f t="shared" si="30"/>
        <v>0</v>
      </c>
      <c r="BF254" s="144">
        <f t="shared" si="31"/>
        <v>0</v>
      </c>
      <c r="BG254" s="144">
        <f t="shared" si="32"/>
        <v>0</v>
      </c>
      <c r="BH254" s="144">
        <f t="shared" si="33"/>
        <v>0</v>
      </c>
      <c r="BI254" s="144">
        <f t="shared" si="34"/>
        <v>0</v>
      </c>
      <c r="BJ254" s="13" t="s">
        <v>84</v>
      </c>
      <c r="BK254" s="144">
        <f t="shared" si="35"/>
        <v>0</v>
      </c>
      <c r="BL254" s="13" t="s">
        <v>226</v>
      </c>
      <c r="BM254" s="143" t="s">
        <v>723</v>
      </c>
    </row>
    <row r="255" spans="2:65" s="1" customFormat="1" ht="24.2" customHeight="1">
      <c r="B255" s="131"/>
      <c r="C255" s="149" t="s">
        <v>724</v>
      </c>
      <c r="D255" s="149" t="s">
        <v>492</v>
      </c>
      <c r="E255" s="150" t="s">
        <v>725</v>
      </c>
      <c r="F255" s="151" t="s">
        <v>726</v>
      </c>
      <c r="G255" s="152" t="s">
        <v>196</v>
      </c>
      <c r="H255" s="153">
        <v>3</v>
      </c>
      <c r="I255" s="154"/>
      <c r="J255" s="154"/>
      <c r="K255" s="155"/>
      <c r="L255" s="156"/>
      <c r="M255" s="157" t="s">
        <v>1</v>
      </c>
      <c r="N255" s="158" t="s">
        <v>38</v>
      </c>
      <c r="O255" s="141">
        <v>0</v>
      </c>
      <c r="P255" s="141">
        <f t="shared" si="27"/>
        <v>0</v>
      </c>
      <c r="Q255" s="141">
        <v>1.23E-3</v>
      </c>
      <c r="R255" s="141">
        <f t="shared" si="28"/>
        <v>3.6899999999999997E-3</v>
      </c>
      <c r="S255" s="141">
        <v>0</v>
      </c>
      <c r="T255" s="142">
        <f t="shared" si="29"/>
        <v>0</v>
      </c>
      <c r="AR255" s="143" t="s">
        <v>289</v>
      </c>
      <c r="AT255" s="143" t="s">
        <v>492</v>
      </c>
      <c r="AU255" s="143" t="s">
        <v>84</v>
      </c>
      <c r="AY255" s="13" t="s">
        <v>162</v>
      </c>
      <c r="BE255" s="144">
        <f t="shared" si="30"/>
        <v>0</v>
      </c>
      <c r="BF255" s="144">
        <f t="shared" si="31"/>
        <v>0</v>
      </c>
      <c r="BG255" s="144">
        <f t="shared" si="32"/>
        <v>0</v>
      </c>
      <c r="BH255" s="144">
        <f t="shared" si="33"/>
        <v>0</v>
      </c>
      <c r="BI255" s="144">
        <f t="shared" si="34"/>
        <v>0</v>
      </c>
      <c r="BJ255" s="13" t="s">
        <v>84</v>
      </c>
      <c r="BK255" s="144">
        <f t="shared" si="35"/>
        <v>0</v>
      </c>
      <c r="BL255" s="13" t="s">
        <v>226</v>
      </c>
      <c r="BM255" s="143" t="s">
        <v>727</v>
      </c>
    </row>
    <row r="256" spans="2:65" s="1" customFormat="1" ht="24.2" customHeight="1">
      <c r="B256" s="131"/>
      <c r="C256" s="149" t="s">
        <v>728</v>
      </c>
      <c r="D256" s="149" t="s">
        <v>492</v>
      </c>
      <c r="E256" s="150" t="s">
        <v>729</v>
      </c>
      <c r="F256" s="151" t="s">
        <v>730</v>
      </c>
      <c r="G256" s="152" t="s">
        <v>196</v>
      </c>
      <c r="H256" s="153">
        <v>3</v>
      </c>
      <c r="I256" s="154"/>
      <c r="J256" s="154"/>
      <c r="K256" s="155"/>
      <c r="L256" s="156"/>
      <c r="M256" s="157" t="s">
        <v>1</v>
      </c>
      <c r="N256" s="158" t="s">
        <v>38</v>
      </c>
      <c r="O256" s="141">
        <v>0</v>
      </c>
      <c r="P256" s="141">
        <f t="shared" si="27"/>
        <v>0</v>
      </c>
      <c r="Q256" s="141">
        <v>1.39E-3</v>
      </c>
      <c r="R256" s="141">
        <f t="shared" si="28"/>
        <v>4.1700000000000001E-3</v>
      </c>
      <c r="S256" s="141">
        <v>0</v>
      </c>
      <c r="T256" s="142">
        <f t="shared" si="29"/>
        <v>0</v>
      </c>
      <c r="AR256" s="143" t="s">
        <v>289</v>
      </c>
      <c r="AT256" s="143" t="s">
        <v>492</v>
      </c>
      <c r="AU256" s="143" t="s">
        <v>84</v>
      </c>
      <c r="AY256" s="13" t="s">
        <v>162</v>
      </c>
      <c r="BE256" s="144">
        <f t="shared" si="30"/>
        <v>0</v>
      </c>
      <c r="BF256" s="144">
        <f t="shared" si="31"/>
        <v>0</v>
      </c>
      <c r="BG256" s="144">
        <f t="shared" si="32"/>
        <v>0</v>
      </c>
      <c r="BH256" s="144">
        <f t="shared" si="33"/>
        <v>0</v>
      </c>
      <c r="BI256" s="144">
        <f t="shared" si="34"/>
        <v>0</v>
      </c>
      <c r="BJ256" s="13" t="s">
        <v>84</v>
      </c>
      <c r="BK256" s="144">
        <f t="shared" si="35"/>
        <v>0</v>
      </c>
      <c r="BL256" s="13" t="s">
        <v>226</v>
      </c>
      <c r="BM256" s="143" t="s">
        <v>731</v>
      </c>
    </row>
    <row r="257" spans="2:65" s="1" customFormat="1" ht="21.75" customHeight="1">
      <c r="B257" s="131"/>
      <c r="C257" s="149" t="s">
        <v>732</v>
      </c>
      <c r="D257" s="149" t="s">
        <v>492</v>
      </c>
      <c r="E257" s="150" t="s">
        <v>733</v>
      </c>
      <c r="F257" s="151" t="s">
        <v>734</v>
      </c>
      <c r="G257" s="152" t="s">
        <v>196</v>
      </c>
      <c r="H257" s="153">
        <v>1</v>
      </c>
      <c r="I257" s="154"/>
      <c r="J257" s="154"/>
      <c r="K257" s="155"/>
      <c r="L257" s="156"/>
      <c r="M257" s="157" t="s">
        <v>1</v>
      </c>
      <c r="N257" s="158" t="s">
        <v>38</v>
      </c>
      <c r="O257" s="141">
        <v>0</v>
      </c>
      <c r="P257" s="141">
        <f t="shared" si="27"/>
        <v>0</v>
      </c>
      <c r="Q257" s="141">
        <v>1.6900000000000001E-3</v>
      </c>
      <c r="R257" s="141">
        <f t="shared" si="28"/>
        <v>1.6900000000000001E-3</v>
      </c>
      <c r="S257" s="141">
        <v>0</v>
      </c>
      <c r="T257" s="142">
        <f t="shared" si="29"/>
        <v>0</v>
      </c>
      <c r="AR257" s="143" t="s">
        <v>289</v>
      </c>
      <c r="AT257" s="143" t="s">
        <v>492</v>
      </c>
      <c r="AU257" s="143" t="s">
        <v>84</v>
      </c>
      <c r="AY257" s="13" t="s">
        <v>162</v>
      </c>
      <c r="BE257" s="144">
        <f t="shared" si="30"/>
        <v>0</v>
      </c>
      <c r="BF257" s="144">
        <f t="shared" si="31"/>
        <v>0</v>
      </c>
      <c r="BG257" s="144">
        <f t="shared" si="32"/>
        <v>0</v>
      </c>
      <c r="BH257" s="144">
        <f t="shared" si="33"/>
        <v>0</v>
      </c>
      <c r="BI257" s="144">
        <f t="shared" si="34"/>
        <v>0</v>
      </c>
      <c r="BJ257" s="13" t="s">
        <v>84</v>
      </c>
      <c r="BK257" s="144">
        <f t="shared" si="35"/>
        <v>0</v>
      </c>
      <c r="BL257" s="13" t="s">
        <v>226</v>
      </c>
      <c r="BM257" s="143" t="s">
        <v>735</v>
      </c>
    </row>
    <row r="258" spans="2:65" s="1" customFormat="1" ht="24.2" customHeight="1">
      <c r="B258" s="131"/>
      <c r="C258" s="149" t="s">
        <v>736</v>
      </c>
      <c r="D258" s="149" t="s">
        <v>492</v>
      </c>
      <c r="E258" s="150" t="s">
        <v>737</v>
      </c>
      <c r="F258" s="151" t="s">
        <v>738</v>
      </c>
      <c r="G258" s="152" t="s">
        <v>196</v>
      </c>
      <c r="H258" s="153">
        <v>8</v>
      </c>
      <c r="I258" s="154"/>
      <c r="J258" s="154"/>
      <c r="K258" s="155"/>
      <c r="L258" s="156"/>
      <c r="M258" s="157" t="s">
        <v>1</v>
      </c>
      <c r="N258" s="158" t="s">
        <v>38</v>
      </c>
      <c r="O258" s="141">
        <v>0</v>
      </c>
      <c r="P258" s="141">
        <f t="shared" si="27"/>
        <v>0</v>
      </c>
      <c r="Q258" s="141">
        <v>1.8500000000000001E-3</v>
      </c>
      <c r="R258" s="141">
        <f t="shared" si="28"/>
        <v>1.4800000000000001E-2</v>
      </c>
      <c r="S258" s="141">
        <v>0</v>
      </c>
      <c r="T258" s="142">
        <f t="shared" si="29"/>
        <v>0</v>
      </c>
      <c r="AR258" s="143" t="s">
        <v>289</v>
      </c>
      <c r="AT258" s="143" t="s">
        <v>492</v>
      </c>
      <c r="AU258" s="143" t="s">
        <v>84</v>
      </c>
      <c r="AY258" s="13" t="s">
        <v>162</v>
      </c>
      <c r="BE258" s="144">
        <f t="shared" si="30"/>
        <v>0</v>
      </c>
      <c r="BF258" s="144">
        <f t="shared" si="31"/>
        <v>0</v>
      </c>
      <c r="BG258" s="144">
        <f t="shared" si="32"/>
        <v>0</v>
      </c>
      <c r="BH258" s="144">
        <f t="shared" si="33"/>
        <v>0</v>
      </c>
      <c r="BI258" s="144">
        <f t="shared" si="34"/>
        <v>0</v>
      </c>
      <c r="BJ258" s="13" t="s">
        <v>84</v>
      </c>
      <c r="BK258" s="144">
        <f t="shared" si="35"/>
        <v>0</v>
      </c>
      <c r="BL258" s="13" t="s">
        <v>226</v>
      </c>
      <c r="BM258" s="143" t="s">
        <v>739</v>
      </c>
    </row>
    <row r="259" spans="2:65" s="1" customFormat="1" ht="24.2" customHeight="1">
      <c r="B259" s="131"/>
      <c r="C259" s="149" t="s">
        <v>572</v>
      </c>
      <c r="D259" s="149" t="s">
        <v>492</v>
      </c>
      <c r="E259" s="150" t="s">
        <v>740</v>
      </c>
      <c r="F259" s="151" t="s">
        <v>741</v>
      </c>
      <c r="G259" s="152" t="s">
        <v>196</v>
      </c>
      <c r="H259" s="153">
        <v>6</v>
      </c>
      <c r="I259" s="154"/>
      <c r="J259" s="154"/>
      <c r="K259" s="155"/>
      <c r="L259" s="156"/>
      <c r="M259" s="157" t="s">
        <v>1</v>
      </c>
      <c r="N259" s="158" t="s">
        <v>38</v>
      </c>
      <c r="O259" s="141">
        <v>0</v>
      </c>
      <c r="P259" s="141">
        <f t="shared" si="27"/>
        <v>0</v>
      </c>
      <c r="Q259" s="141">
        <v>2.0799999999999998E-3</v>
      </c>
      <c r="R259" s="141">
        <f t="shared" si="28"/>
        <v>1.2479999999999998E-2</v>
      </c>
      <c r="S259" s="141">
        <v>0</v>
      </c>
      <c r="T259" s="142">
        <f t="shared" si="29"/>
        <v>0</v>
      </c>
      <c r="V259" s="162"/>
      <c r="AR259" s="143" t="s">
        <v>289</v>
      </c>
      <c r="AT259" s="143" t="s">
        <v>492</v>
      </c>
      <c r="AU259" s="143" t="s">
        <v>84</v>
      </c>
      <c r="AY259" s="13" t="s">
        <v>162</v>
      </c>
      <c r="BE259" s="144">
        <f t="shared" si="30"/>
        <v>0</v>
      </c>
      <c r="BF259" s="144">
        <f t="shared" si="31"/>
        <v>0</v>
      </c>
      <c r="BG259" s="144">
        <f t="shared" si="32"/>
        <v>0</v>
      </c>
      <c r="BH259" s="144">
        <f t="shared" si="33"/>
        <v>0</v>
      </c>
      <c r="BI259" s="144">
        <f t="shared" si="34"/>
        <v>0</v>
      </c>
      <c r="BJ259" s="13" t="s">
        <v>84</v>
      </c>
      <c r="BK259" s="144">
        <f t="shared" si="35"/>
        <v>0</v>
      </c>
      <c r="BL259" s="13" t="s">
        <v>226</v>
      </c>
      <c r="BM259" s="143" t="s">
        <v>742</v>
      </c>
    </row>
    <row r="260" spans="2:65" s="1" customFormat="1" ht="24.2" customHeight="1">
      <c r="B260" s="131"/>
      <c r="C260" s="132" t="s">
        <v>743</v>
      </c>
      <c r="D260" s="132" t="s">
        <v>165</v>
      </c>
      <c r="E260" s="133" t="s">
        <v>744</v>
      </c>
      <c r="F260" s="134" t="s">
        <v>745</v>
      </c>
      <c r="G260" s="135" t="s">
        <v>595</v>
      </c>
      <c r="H260" s="136">
        <v>122.51</v>
      </c>
      <c r="I260" s="137"/>
      <c r="J260" s="137"/>
      <c r="K260" s="138"/>
      <c r="L260" s="25"/>
      <c r="M260" s="139" t="s">
        <v>1</v>
      </c>
      <c r="N260" s="140" t="s">
        <v>38</v>
      </c>
      <c r="O260" s="141">
        <v>0</v>
      </c>
      <c r="P260" s="141">
        <f t="shared" si="27"/>
        <v>0</v>
      </c>
      <c r="Q260" s="141">
        <v>0</v>
      </c>
      <c r="R260" s="141">
        <f t="shared" si="28"/>
        <v>0</v>
      </c>
      <c r="S260" s="141">
        <v>0</v>
      </c>
      <c r="T260" s="142">
        <f t="shared" si="29"/>
        <v>0</v>
      </c>
      <c r="AR260" s="143" t="s">
        <v>226</v>
      </c>
      <c r="AT260" s="143" t="s">
        <v>165</v>
      </c>
      <c r="AU260" s="143" t="s">
        <v>84</v>
      </c>
      <c r="AY260" s="13" t="s">
        <v>162</v>
      </c>
      <c r="BE260" s="144">
        <f t="shared" si="30"/>
        <v>0</v>
      </c>
      <c r="BF260" s="144">
        <f t="shared" si="31"/>
        <v>0</v>
      </c>
      <c r="BG260" s="144">
        <f t="shared" si="32"/>
        <v>0</v>
      </c>
      <c r="BH260" s="144">
        <f t="shared" si="33"/>
        <v>0</v>
      </c>
      <c r="BI260" s="144">
        <f t="shared" si="34"/>
        <v>0</v>
      </c>
      <c r="BJ260" s="13" t="s">
        <v>84</v>
      </c>
      <c r="BK260" s="144">
        <f t="shared" si="35"/>
        <v>0</v>
      </c>
      <c r="BL260" s="13" t="s">
        <v>226</v>
      </c>
      <c r="BM260" s="143" t="s">
        <v>746</v>
      </c>
    </row>
    <row r="261" spans="2:65" s="11" customFormat="1" ht="22.9" customHeight="1">
      <c r="B261" s="120"/>
      <c r="D261" s="121" t="s">
        <v>71</v>
      </c>
      <c r="E261" s="129" t="s">
        <v>346</v>
      </c>
      <c r="F261" s="129" t="s">
        <v>347</v>
      </c>
      <c r="J261" s="130"/>
      <c r="L261" s="120"/>
      <c r="M261" s="124"/>
      <c r="P261" s="125">
        <f>SUM(P262:P277)</f>
        <v>74.551849399999995</v>
      </c>
      <c r="R261" s="125">
        <f>SUM(R262:R277)</f>
        <v>0.43434865000000006</v>
      </c>
      <c r="T261" s="126">
        <f>SUM(T262:T277)</f>
        <v>0</v>
      </c>
      <c r="AR261" s="121" t="s">
        <v>84</v>
      </c>
      <c r="AT261" s="127" t="s">
        <v>71</v>
      </c>
      <c r="AU261" s="127" t="s">
        <v>79</v>
      </c>
      <c r="AY261" s="121" t="s">
        <v>162</v>
      </c>
      <c r="BK261" s="128">
        <f>SUM(BK262:BK277)</f>
        <v>0</v>
      </c>
    </row>
    <row r="262" spans="2:65" s="1" customFormat="1" ht="24.2" customHeight="1">
      <c r="B262" s="131"/>
      <c r="C262" s="132" t="s">
        <v>747</v>
      </c>
      <c r="D262" s="132" t="s">
        <v>165</v>
      </c>
      <c r="E262" s="133" t="s">
        <v>748</v>
      </c>
      <c r="F262" s="134" t="s">
        <v>749</v>
      </c>
      <c r="G262" s="135" t="s">
        <v>168</v>
      </c>
      <c r="H262" s="136">
        <v>0.9</v>
      </c>
      <c r="I262" s="137"/>
      <c r="J262" s="137"/>
      <c r="K262" s="138"/>
      <c r="L262" s="25"/>
      <c r="M262" s="139" t="s">
        <v>1</v>
      </c>
      <c r="N262" s="140" t="s">
        <v>38</v>
      </c>
      <c r="O262" s="141">
        <v>0.10310999999999999</v>
      </c>
      <c r="P262" s="141">
        <f t="shared" ref="P262:P277" si="36">O262*H262</f>
        <v>9.2798999999999993E-2</v>
      </c>
      <c r="Q262" s="141">
        <v>0</v>
      </c>
      <c r="R262" s="141">
        <f t="shared" ref="R262:R277" si="37">Q262*H262</f>
        <v>0</v>
      </c>
      <c r="S262" s="141">
        <v>0</v>
      </c>
      <c r="T262" s="142">
        <f t="shared" ref="T262:T277" si="38">S262*H262</f>
        <v>0</v>
      </c>
      <c r="AR262" s="143" t="s">
        <v>226</v>
      </c>
      <c r="AT262" s="143" t="s">
        <v>165</v>
      </c>
      <c r="AU262" s="143" t="s">
        <v>84</v>
      </c>
      <c r="AY262" s="13" t="s">
        <v>162</v>
      </c>
      <c r="BE262" s="144">
        <f t="shared" ref="BE262:BE277" si="39">IF(N262="základná",J262,0)</f>
        <v>0</v>
      </c>
      <c r="BF262" s="144">
        <f t="shared" ref="BF262:BF277" si="40">IF(N262="znížená",J262,0)</f>
        <v>0</v>
      </c>
      <c r="BG262" s="144">
        <f t="shared" ref="BG262:BG277" si="41">IF(N262="zákl. prenesená",J262,0)</f>
        <v>0</v>
      </c>
      <c r="BH262" s="144">
        <f t="shared" ref="BH262:BH277" si="42">IF(N262="zníž. prenesená",J262,0)</f>
        <v>0</v>
      </c>
      <c r="BI262" s="144">
        <f t="shared" ref="BI262:BI277" si="43">IF(N262="nulová",J262,0)</f>
        <v>0</v>
      </c>
      <c r="BJ262" s="13" t="s">
        <v>84</v>
      </c>
      <c r="BK262" s="144">
        <f t="shared" ref="BK262:BK277" si="44">ROUND(I262*H262,2)</f>
        <v>0</v>
      </c>
      <c r="BL262" s="13" t="s">
        <v>226</v>
      </c>
      <c r="BM262" s="143" t="s">
        <v>750</v>
      </c>
    </row>
    <row r="263" spans="2:65" s="1" customFormat="1" ht="37.9" customHeight="1">
      <c r="B263" s="131"/>
      <c r="C263" s="149" t="s">
        <v>751</v>
      </c>
      <c r="D263" s="149" t="s">
        <v>492</v>
      </c>
      <c r="E263" s="150" t="s">
        <v>752</v>
      </c>
      <c r="F263" s="151" t="s">
        <v>753</v>
      </c>
      <c r="G263" s="152" t="s">
        <v>168</v>
      </c>
      <c r="H263" s="153">
        <v>0.9</v>
      </c>
      <c r="I263" s="154"/>
      <c r="J263" s="154"/>
      <c r="K263" s="155"/>
      <c r="L263" s="156"/>
      <c r="M263" s="157" t="s">
        <v>1</v>
      </c>
      <c r="N263" s="158" t="s">
        <v>38</v>
      </c>
      <c r="O263" s="141">
        <v>0</v>
      </c>
      <c r="P263" s="141">
        <f t="shared" si="36"/>
        <v>0</v>
      </c>
      <c r="Q263" s="141">
        <v>1.4E-2</v>
      </c>
      <c r="R263" s="141">
        <f t="shared" si="37"/>
        <v>1.26E-2</v>
      </c>
      <c r="S263" s="141">
        <v>0</v>
      </c>
      <c r="T263" s="142">
        <f t="shared" si="38"/>
        <v>0</v>
      </c>
      <c r="AR263" s="143" t="s">
        <v>289</v>
      </c>
      <c r="AT263" s="143" t="s">
        <v>492</v>
      </c>
      <c r="AU263" s="143" t="s">
        <v>84</v>
      </c>
      <c r="AY263" s="13" t="s">
        <v>162</v>
      </c>
      <c r="BE263" s="144">
        <f t="shared" si="39"/>
        <v>0</v>
      </c>
      <c r="BF263" s="144">
        <f t="shared" si="40"/>
        <v>0</v>
      </c>
      <c r="BG263" s="144">
        <f t="shared" si="41"/>
        <v>0</v>
      </c>
      <c r="BH263" s="144">
        <f t="shared" si="42"/>
        <v>0</v>
      </c>
      <c r="BI263" s="144">
        <f t="shared" si="43"/>
        <v>0</v>
      </c>
      <c r="BJ263" s="13" t="s">
        <v>84</v>
      </c>
      <c r="BK263" s="144">
        <f t="shared" si="44"/>
        <v>0</v>
      </c>
      <c r="BL263" s="13" t="s">
        <v>226</v>
      </c>
      <c r="BM263" s="143" t="s">
        <v>754</v>
      </c>
    </row>
    <row r="264" spans="2:65" s="1" customFormat="1" ht="16.5" customHeight="1">
      <c r="B264" s="131"/>
      <c r="C264" s="132" t="s">
        <v>755</v>
      </c>
      <c r="D264" s="132" t="s">
        <v>165</v>
      </c>
      <c r="E264" s="133" t="s">
        <v>756</v>
      </c>
      <c r="F264" s="134" t="s">
        <v>757</v>
      </c>
      <c r="G264" s="135" t="s">
        <v>212</v>
      </c>
      <c r="H264" s="136">
        <v>4.2</v>
      </c>
      <c r="I264" s="137"/>
      <c r="J264" s="137"/>
      <c r="K264" s="138"/>
      <c r="L264" s="25"/>
      <c r="M264" s="139" t="s">
        <v>1</v>
      </c>
      <c r="N264" s="140" t="s">
        <v>38</v>
      </c>
      <c r="O264" s="141">
        <v>0.75080000000000002</v>
      </c>
      <c r="P264" s="141">
        <f t="shared" si="36"/>
        <v>3.1533600000000002</v>
      </c>
      <c r="Q264" s="141">
        <v>3.3E-4</v>
      </c>
      <c r="R264" s="141">
        <f t="shared" si="37"/>
        <v>1.3860000000000001E-3</v>
      </c>
      <c r="S264" s="141">
        <v>0</v>
      </c>
      <c r="T264" s="142">
        <f t="shared" si="38"/>
        <v>0</v>
      </c>
      <c r="AR264" s="143" t="s">
        <v>226</v>
      </c>
      <c r="AT264" s="143" t="s">
        <v>165</v>
      </c>
      <c r="AU264" s="143" t="s">
        <v>84</v>
      </c>
      <c r="AY264" s="13" t="s">
        <v>162</v>
      </c>
      <c r="BE264" s="144">
        <f t="shared" si="39"/>
        <v>0</v>
      </c>
      <c r="BF264" s="144">
        <f t="shared" si="40"/>
        <v>0</v>
      </c>
      <c r="BG264" s="144">
        <f t="shared" si="41"/>
        <v>0</v>
      </c>
      <c r="BH264" s="144">
        <f t="shared" si="42"/>
        <v>0</v>
      </c>
      <c r="BI264" s="144">
        <f t="shared" si="43"/>
        <v>0</v>
      </c>
      <c r="BJ264" s="13" t="s">
        <v>84</v>
      </c>
      <c r="BK264" s="144">
        <f t="shared" si="44"/>
        <v>0</v>
      </c>
      <c r="BL264" s="13" t="s">
        <v>226</v>
      </c>
      <c r="BM264" s="143" t="s">
        <v>758</v>
      </c>
    </row>
    <row r="265" spans="2:65" s="1" customFormat="1" ht="24.2" customHeight="1">
      <c r="B265" s="131"/>
      <c r="C265" s="149" t="s">
        <v>759</v>
      </c>
      <c r="D265" s="149" t="s">
        <v>492</v>
      </c>
      <c r="E265" s="150" t="s">
        <v>760</v>
      </c>
      <c r="F265" s="151" t="s">
        <v>761</v>
      </c>
      <c r="G265" s="152" t="s">
        <v>212</v>
      </c>
      <c r="H265" s="153">
        <v>4.2</v>
      </c>
      <c r="I265" s="154"/>
      <c r="J265" s="154"/>
      <c r="K265" s="155"/>
      <c r="L265" s="156"/>
      <c r="M265" s="157" t="s">
        <v>1</v>
      </c>
      <c r="N265" s="158" t="s">
        <v>38</v>
      </c>
      <c r="O265" s="141">
        <v>0</v>
      </c>
      <c r="P265" s="141">
        <f t="shared" si="36"/>
        <v>0</v>
      </c>
      <c r="Q265" s="141">
        <v>1.3500000000000001E-3</v>
      </c>
      <c r="R265" s="141">
        <f t="shared" si="37"/>
        <v>5.6700000000000006E-3</v>
      </c>
      <c r="S265" s="141">
        <v>0</v>
      </c>
      <c r="T265" s="142">
        <f t="shared" si="38"/>
        <v>0</v>
      </c>
      <c r="AR265" s="143" t="s">
        <v>289</v>
      </c>
      <c r="AT265" s="143" t="s">
        <v>492</v>
      </c>
      <c r="AU265" s="143" t="s">
        <v>84</v>
      </c>
      <c r="AY265" s="13" t="s">
        <v>162</v>
      </c>
      <c r="BE265" s="144">
        <f t="shared" si="39"/>
        <v>0</v>
      </c>
      <c r="BF265" s="144">
        <f t="shared" si="40"/>
        <v>0</v>
      </c>
      <c r="BG265" s="144">
        <f t="shared" si="41"/>
        <v>0</v>
      </c>
      <c r="BH265" s="144">
        <f t="shared" si="42"/>
        <v>0</v>
      </c>
      <c r="BI265" s="144">
        <f t="shared" si="43"/>
        <v>0</v>
      </c>
      <c r="BJ265" s="13" t="s">
        <v>84</v>
      </c>
      <c r="BK265" s="144">
        <f t="shared" si="44"/>
        <v>0</v>
      </c>
      <c r="BL265" s="13" t="s">
        <v>226</v>
      </c>
      <c r="BM265" s="143" t="s">
        <v>762</v>
      </c>
    </row>
    <row r="266" spans="2:65" s="1" customFormat="1" ht="16.5" customHeight="1">
      <c r="B266" s="131"/>
      <c r="C266" s="132" t="s">
        <v>763</v>
      </c>
      <c r="D266" s="132" t="s">
        <v>165</v>
      </c>
      <c r="E266" s="133" t="s">
        <v>764</v>
      </c>
      <c r="F266" s="134" t="s">
        <v>765</v>
      </c>
      <c r="G266" s="135" t="s">
        <v>196</v>
      </c>
      <c r="H266" s="136">
        <v>1</v>
      </c>
      <c r="I266" s="137"/>
      <c r="J266" s="137"/>
      <c r="K266" s="138"/>
      <c r="L266" s="25"/>
      <c r="M266" s="139" t="s">
        <v>1</v>
      </c>
      <c r="N266" s="140" t="s">
        <v>38</v>
      </c>
      <c r="O266" s="141">
        <v>2.4147699999999999</v>
      </c>
      <c r="P266" s="141">
        <f t="shared" si="36"/>
        <v>2.4147699999999999</v>
      </c>
      <c r="Q266" s="141">
        <v>0</v>
      </c>
      <c r="R266" s="141">
        <f t="shared" si="37"/>
        <v>0</v>
      </c>
      <c r="S266" s="141">
        <v>0</v>
      </c>
      <c r="T266" s="142">
        <f t="shared" si="38"/>
        <v>0</v>
      </c>
      <c r="AR266" s="143" t="s">
        <v>226</v>
      </c>
      <c r="AT266" s="143" t="s">
        <v>165</v>
      </c>
      <c r="AU266" s="143" t="s">
        <v>84</v>
      </c>
      <c r="AY266" s="13" t="s">
        <v>162</v>
      </c>
      <c r="BE266" s="144">
        <f t="shared" si="39"/>
        <v>0</v>
      </c>
      <c r="BF266" s="144">
        <f t="shared" si="40"/>
        <v>0</v>
      </c>
      <c r="BG266" s="144">
        <f t="shared" si="41"/>
        <v>0</v>
      </c>
      <c r="BH266" s="144">
        <f t="shared" si="42"/>
        <v>0</v>
      </c>
      <c r="BI266" s="144">
        <f t="shared" si="43"/>
        <v>0</v>
      </c>
      <c r="BJ266" s="13" t="s">
        <v>84</v>
      </c>
      <c r="BK266" s="144">
        <f t="shared" si="44"/>
        <v>0</v>
      </c>
      <c r="BL266" s="13" t="s">
        <v>226</v>
      </c>
      <c r="BM266" s="143" t="s">
        <v>766</v>
      </c>
    </row>
    <row r="267" spans="2:65" s="1" customFormat="1" ht="49.15" customHeight="1">
      <c r="B267" s="131"/>
      <c r="C267" s="149" t="s">
        <v>767</v>
      </c>
      <c r="D267" s="149" t="s">
        <v>492</v>
      </c>
      <c r="E267" s="150" t="s">
        <v>768</v>
      </c>
      <c r="F267" s="151" t="s">
        <v>769</v>
      </c>
      <c r="G267" s="152" t="s">
        <v>196</v>
      </c>
      <c r="H267" s="153">
        <v>1</v>
      </c>
      <c r="I267" s="154"/>
      <c r="J267" s="154"/>
      <c r="K267" s="155"/>
      <c r="L267" s="156"/>
      <c r="M267" s="157" t="s">
        <v>1</v>
      </c>
      <c r="N267" s="158" t="s">
        <v>38</v>
      </c>
      <c r="O267" s="141">
        <v>0</v>
      </c>
      <c r="P267" s="141">
        <f t="shared" si="36"/>
        <v>0</v>
      </c>
      <c r="Q267" s="141">
        <v>4.2700000000000002E-2</v>
      </c>
      <c r="R267" s="141">
        <f t="shared" si="37"/>
        <v>4.2700000000000002E-2</v>
      </c>
      <c r="S267" s="141">
        <v>0</v>
      </c>
      <c r="T267" s="142">
        <f t="shared" si="38"/>
        <v>0</v>
      </c>
      <c r="AR267" s="143" t="s">
        <v>289</v>
      </c>
      <c r="AT267" s="143" t="s">
        <v>492</v>
      </c>
      <c r="AU267" s="143" t="s">
        <v>84</v>
      </c>
      <c r="AY267" s="13" t="s">
        <v>162</v>
      </c>
      <c r="BE267" s="144">
        <f t="shared" si="39"/>
        <v>0</v>
      </c>
      <c r="BF267" s="144">
        <f t="shared" si="40"/>
        <v>0</v>
      </c>
      <c r="BG267" s="144">
        <f t="shared" si="41"/>
        <v>0</v>
      </c>
      <c r="BH267" s="144">
        <f t="shared" si="42"/>
        <v>0</v>
      </c>
      <c r="BI267" s="144">
        <f t="shared" si="43"/>
        <v>0</v>
      </c>
      <c r="BJ267" s="13" t="s">
        <v>84</v>
      </c>
      <c r="BK267" s="144">
        <f t="shared" si="44"/>
        <v>0</v>
      </c>
      <c r="BL267" s="13" t="s">
        <v>226</v>
      </c>
      <c r="BM267" s="143" t="s">
        <v>770</v>
      </c>
    </row>
    <row r="268" spans="2:65" s="1" customFormat="1" ht="16.5" customHeight="1">
      <c r="B268" s="131"/>
      <c r="C268" s="149" t="s">
        <v>771</v>
      </c>
      <c r="D268" s="149" t="s">
        <v>492</v>
      </c>
      <c r="E268" s="150" t="s">
        <v>772</v>
      </c>
      <c r="F268" s="151" t="s">
        <v>773</v>
      </c>
      <c r="G268" s="152" t="s">
        <v>774</v>
      </c>
      <c r="H268" s="153">
        <v>115</v>
      </c>
      <c r="I268" s="154"/>
      <c r="J268" s="154"/>
      <c r="K268" s="155"/>
      <c r="L268" s="156"/>
      <c r="M268" s="157" t="s">
        <v>1</v>
      </c>
      <c r="N268" s="158" t="s">
        <v>38</v>
      </c>
      <c r="O268" s="141">
        <v>0</v>
      </c>
      <c r="P268" s="141">
        <f t="shared" si="36"/>
        <v>0</v>
      </c>
      <c r="Q268" s="141">
        <v>0</v>
      </c>
      <c r="R268" s="141">
        <f t="shared" si="37"/>
        <v>0</v>
      </c>
      <c r="S268" s="141">
        <v>0</v>
      </c>
      <c r="T268" s="142">
        <f t="shared" si="38"/>
        <v>0</v>
      </c>
      <c r="AR268" s="143" t="s">
        <v>289</v>
      </c>
      <c r="AT268" s="143" t="s">
        <v>492</v>
      </c>
      <c r="AU268" s="143" t="s">
        <v>84</v>
      </c>
      <c r="AY268" s="13" t="s">
        <v>162</v>
      </c>
      <c r="BE268" s="144">
        <f t="shared" si="39"/>
        <v>0</v>
      </c>
      <c r="BF268" s="144">
        <f t="shared" si="40"/>
        <v>0</v>
      </c>
      <c r="BG268" s="144">
        <f t="shared" si="41"/>
        <v>0</v>
      </c>
      <c r="BH268" s="144">
        <f t="shared" si="42"/>
        <v>0</v>
      </c>
      <c r="BI268" s="144">
        <f t="shared" si="43"/>
        <v>0</v>
      </c>
      <c r="BJ268" s="13" t="s">
        <v>84</v>
      </c>
      <c r="BK268" s="144">
        <f t="shared" si="44"/>
        <v>0</v>
      </c>
      <c r="BL268" s="13" t="s">
        <v>226</v>
      </c>
      <c r="BM268" s="143" t="s">
        <v>775</v>
      </c>
    </row>
    <row r="269" spans="2:65" s="1" customFormat="1" ht="21.75" customHeight="1">
      <c r="B269" s="131"/>
      <c r="C269" s="132" t="s">
        <v>776</v>
      </c>
      <c r="D269" s="132" t="s">
        <v>165</v>
      </c>
      <c r="E269" s="133" t="s">
        <v>777</v>
      </c>
      <c r="F269" s="134" t="s">
        <v>778</v>
      </c>
      <c r="G269" s="135" t="s">
        <v>212</v>
      </c>
      <c r="H269" s="136">
        <v>52.04</v>
      </c>
      <c r="I269" s="137"/>
      <c r="J269" s="137"/>
      <c r="K269" s="138"/>
      <c r="L269" s="25"/>
      <c r="M269" s="139" t="s">
        <v>1</v>
      </c>
      <c r="N269" s="140" t="s">
        <v>38</v>
      </c>
      <c r="O269" s="141">
        <v>0.66625999999999996</v>
      </c>
      <c r="P269" s="141">
        <f t="shared" si="36"/>
        <v>34.672170399999999</v>
      </c>
      <c r="Q269" s="141">
        <v>4.0999999999999999E-4</v>
      </c>
      <c r="R269" s="141">
        <f t="shared" si="37"/>
        <v>2.1336399999999998E-2</v>
      </c>
      <c r="S269" s="141">
        <v>0</v>
      </c>
      <c r="T269" s="142">
        <f t="shared" si="38"/>
        <v>0</v>
      </c>
      <c r="AR269" s="143" t="s">
        <v>226</v>
      </c>
      <c r="AT269" s="143" t="s">
        <v>165</v>
      </c>
      <c r="AU269" s="143" t="s">
        <v>84</v>
      </c>
      <c r="AY269" s="13" t="s">
        <v>162</v>
      </c>
      <c r="BE269" s="144">
        <f t="shared" si="39"/>
        <v>0</v>
      </c>
      <c r="BF269" s="144">
        <f t="shared" si="40"/>
        <v>0</v>
      </c>
      <c r="BG269" s="144">
        <f t="shared" si="41"/>
        <v>0</v>
      </c>
      <c r="BH269" s="144">
        <f t="shared" si="42"/>
        <v>0</v>
      </c>
      <c r="BI269" s="144">
        <f t="shared" si="43"/>
        <v>0</v>
      </c>
      <c r="BJ269" s="13" t="s">
        <v>84</v>
      </c>
      <c r="BK269" s="144">
        <f t="shared" si="44"/>
        <v>0</v>
      </c>
      <c r="BL269" s="13" t="s">
        <v>226</v>
      </c>
      <c r="BM269" s="143" t="s">
        <v>779</v>
      </c>
    </row>
    <row r="270" spans="2:65" s="1" customFormat="1" ht="66.75" customHeight="1">
      <c r="B270" s="131"/>
      <c r="C270" s="149" t="s">
        <v>780</v>
      </c>
      <c r="D270" s="149" t="s">
        <v>492</v>
      </c>
      <c r="E270" s="150" t="s">
        <v>781</v>
      </c>
      <c r="F270" s="151" t="s">
        <v>782</v>
      </c>
      <c r="G270" s="152" t="s">
        <v>196</v>
      </c>
      <c r="H270" s="153">
        <v>1</v>
      </c>
      <c r="I270" s="154"/>
      <c r="J270" s="154"/>
      <c r="K270" s="155"/>
      <c r="L270" s="156"/>
      <c r="M270" s="157" t="s">
        <v>1</v>
      </c>
      <c r="N270" s="158" t="s">
        <v>38</v>
      </c>
      <c r="O270" s="141">
        <v>0</v>
      </c>
      <c r="P270" s="141">
        <f t="shared" si="36"/>
        <v>0</v>
      </c>
      <c r="Q270" s="141">
        <v>0.17</v>
      </c>
      <c r="R270" s="141">
        <f t="shared" si="37"/>
        <v>0.17</v>
      </c>
      <c r="S270" s="141">
        <v>0</v>
      </c>
      <c r="T270" s="142">
        <f t="shared" si="38"/>
        <v>0</v>
      </c>
      <c r="AR270" s="143" t="s">
        <v>289</v>
      </c>
      <c r="AT270" s="143" t="s">
        <v>492</v>
      </c>
      <c r="AU270" s="143" t="s">
        <v>84</v>
      </c>
      <c r="AY270" s="13" t="s">
        <v>162</v>
      </c>
      <c r="BE270" s="144">
        <f t="shared" si="39"/>
        <v>0</v>
      </c>
      <c r="BF270" s="144">
        <f t="shared" si="40"/>
        <v>0</v>
      </c>
      <c r="BG270" s="144">
        <f t="shared" si="41"/>
        <v>0</v>
      </c>
      <c r="BH270" s="144">
        <f t="shared" si="42"/>
        <v>0</v>
      </c>
      <c r="BI270" s="144">
        <f t="shared" si="43"/>
        <v>0</v>
      </c>
      <c r="BJ270" s="13" t="s">
        <v>84</v>
      </c>
      <c r="BK270" s="144">
        <f t="shared" si="44"/>
        <v>0</v>
      </c>
      <c r="BL270" s="13" t="s">
        <v>226</v>
      </c>
      <c r="BM270" s="143" t="s">
        <v>783</v>
      </c>
    </row>
    <row r="271" spans="2:65" s="1" customFormat="1" ht="55.5" customHeight="1">
      <c r="B271" s="131"/>
      <c r="C271" s="149" t="s">
        <v>784</v>
      </c>
      <c r="D271" s="149" t="s">
        <v>492</v>
      </c>
      <c r="E271" s="150" t="s">
        <v>785</v>
      </c>
      <c r="F271" s="151" t="s">
        <v>786</v>
      </c>
      <c r="G271" s="152" t="s">
        <v>196</v>
      </c>
      <c r="H271" s="153">
        <v>1</v>
      </c>
      <c r="I271" s="154"/>
      <c r="J271" s="154"/>
      <c r="K271" s="155"/>
      <c r="L271" s="156"/>
      <c r="M271" s="157" t="s">
        <v>1</v>
      </c>
      <c r="N271" s="158" t="s">
        <v>38</v>
      </c>
      <c r="O271" s="141">
        <v>0</v>
      </c>
      <c r="P271" s="141">
        <f t="shared" si="36"/>
        <v>0</v>
      </c>
      <c r="Q271" s="141">
        <v>0.17</v>
      </c>
      <c r="R271" s="141">
        <f t="shared" si="37"/>
        <v>0.17</v>
      </c>
      <c r="S271" s="141">
        <v>0</v>
      </c>
      <c r="T271" s="142">
        <f t="shared" si="38"/>
        <v>0</v>
      </c>
      <c r="AR271" s="143" t="s">
        <v>289</v>
      </c>
      <c r="AT271" s="143" t="s">
        <v>492</v>
      </c>
      <c r="AU271" s="143" t="s">
        <v>84</v>
      </c>
      <c r="AY271" s="13" t="s">
        <v>162</v>
      </c>
      <c r="BE271" s="144">
        <f t="shared" si="39"/>
        <v>0</v>
      </c>
      <c r="BF271" s="144">
        <f t="shared" si="40"/>
        <v>0</v>
      </c>
      <c r="BG271" s="144">
        <f t="shared" si="41"/>
        <v>0</v>
      </c>
      <c r="BH271" s="144">
        <f t="shared" si="42"/>
        <v>0</v>
      </c>
      <c r="BI271" s="144">
        <f t="shared" si="43"/>
        <v>0</v>
      </c>
      <c r="BJ271" s="13" t="s">
        <v>84</v>
      </c>
      <c r="BK271" s="144">
        <f t="shared" si="44"/>
        <v>0</v>
      </c>
      <c r="BL271" s="13" t="s">
        <v>226</v>
      </c>
      <c r="BM271" s="143" t="s">
        <v>787</v>
      </c>
    </row>
    <row r="272" spans="2:65" s="1" customFormat="1" ht="24.2" customHeight="1">
      <c r="B272" s="131"/>
      <c r="C272" s="132" t="s">
        <v>788</v>
      </c>
      <c r="D272" s="132" t="s">
        <v>165</v>
      </c>
      <c r="E272" s="133" t="s">
        <v>789</v>
      </c>
      <c r="F272" s="134" t="s">
        <v>790</v>
      </c>
      <c r="G272" s="135" t="s">
        <v>168</v>
      </c>
      <c r="H272" s="136">
        <v>69.375</v>
      </c>
      <c r="I272" s="137"/>
      <c r="J272" s="137"/>
      <c r="K272" s="138"/>
      <c r="L272" s="25"/>
      <c r="M272" s="139" t="s">
        <v>1</v>
      </c>
      <c r="N272" s="140" t="s">
        <v>38</v>
      </c>
      <c r="O272" s="141">
        <v>0.25</v>
      </c>
      <c r="P272" s="141">
        <f t="shared" si="36"/>
        <v>17.34375</v>
      </c>
      <c r="Q272" s="141">
        <v>0</v>
      </c>
      <c r="R272" s="141">
        <f t="shared" si="37"/>
        <v>0</v>
      </c>
      <c r="S272" s="141">
        <v>0</v>
      </c>
      <c r="T272" s="142">
        <f t="shared" si="38"/>
        <v>0</v>
      </c>
      <c r="AR272" s="143" t="s">
        <v>169</v>
      </c>
      <c r="AT272" s="143" t="s">
        <v>165</v>
      </c>
      <c r="AU272" s="143" t="s">
        <v>84</v>
      </c>
      <c r="AY272" s="13" t="s">
        <v>162</v>
      </c>
      <c r="BE272" s="144">
        <f t="shared" si="39"/>
        <v>0</v>
      </c>
      <c r="BF272" s="144">
        <f t="shared" si="40"/>
        <v>0</v>
      </c>
      <c r="BG272" s="144">
        <f t="shared" si="41"/>
        <v>0</v>
      </c>
      <c r="BH272" s="144">
        <f t="shared" si="42"/>
        <v>0</v>
      </c>
      <c r="BI272" s="144">
        <f t="shared" si="43"/>
        <v>0</v>
      </c>
      <c r="BJ272" s="13" t="s">
        <v>84</v>
      </c>
      <c r="BK272" s="144">
        <f t="shared" si="44"/>
        <v>0</v>
      </c>
      <c r="BL272" s="13" t="s">
        <v>169</v>
      </c>
      <c r="BM272" s="143" t="s">
        <v>791</v>
      </c>
    </row>
    <row r="273" spans="2:65" s="1" customFormat="1" ht="33" customHeight="1">
      <c r="B273" s="131"/>
      <c r="C273" s="149" t="s">
        <v>792</v>
      </c>
      <c r="D273" s="149" t="s">
        <v>492</v>
      </c>
      <c r="E273" s="150" t="s">
        <v>793</v>
      </c>
      <c r="F273" s="151" t="s">
        <v>794</v>
      </c>
      <c r="G273" s="152" t="s">
        <v>168</v>
      </c>
      <c r="H273" s="153">
        <v>69.375</v>
      </c>
      <c r="I273" s="154"/>
      <c r="J273" s="154"/>
      <c r="K273" s="155"/>
      <c r="L273" s="156"/>
      <c r="M273" s="157" t="s">
        <v>1</v>
      </c>
      <c r="N273" s="158" t="s">
        <v>38</v>
      </c>
      <c r="O273" s="141">
        <v>0</v>
      </c>
      <c r="P273" s="141">
        <f t="shared" si="36"/>
        <v>0</v>
      </c>
      <c r="Q273" s="141">
        <v>1.4999999999999999E-4</v>
      </c>
      <c r="R273" s="141">
        <f t="shared" si="37"/>
        <v>1.0406249999999999E-2</v>
      </c>
      <c r="S273" s="141">
        <v>0</v>
      </c>
      <c r="T273" s="142">
        <f t="shared" si="38"/>
        <v>0</v>
      </c>
      <c r="AR273" s="143" t="s">
        <v>193</v>
      </c>
      <c r="AT273" s="143" t="s">
        <v>492</v>
      </c>
      <c r="AU273" s="143" t="s">
        <v>84</v>
      </c>
      <c r="AY273" s="13" t="s">
        <v>162</v>
      </c>
      <c r="BE273" s="144">
        <f t="shared" si="39"/>
        <v>0</v>
      </c>
      <c r="BF273" s="144">
        <f t="shared" si="40"/>
        <v>0</v>
      </c>
      <c r="BG273" s="144">
        <f t="shared" si="41"/>
        <v>0</v>
      </c>
      <c r="BH273" s="144">
        <f t="shared" si="42"/>
        <v>0</v>
      </c>
      <c r="BI273" s="144">
        <f t="shared" si="43"/>
        <v>0</v>
      </c>
      <c r="BJ273" s="13" t="s">
        <v>84</v>
      </c>
      <c r="BK273" s="144">
        <f t="shared" si="44"/>
        <v>0</v>
      </c>
      <c r="BL273" s="13" t="s">
        <v>169</v>
      </c>
      <c r="BM273" s="143" t="s">
        <v>795</v>
      </c>
    </row>
    <row r="274" spans="2:65" s="1" customFormat="1" ht="16.5" customHeight="1">
      <c r="B274" s="131"/>
      <c r="C274" s="132" t="s">
        <v>796</v>
      </c>
      <c r="D274" s="132" t="s">
        <v>165</v>
      </c>
      <c r="E274" s="133" t="s">
        <v>797</v>
      </c>
      <c r="F274" s="134" t="s">
        <v>798</v>
      </c>
      <c r="G274" s="135" t="s">
        <v>196</v>
      </c>
      <c r="H274" s="136">
        <v>25</v>
      </c>
      <c r="I274" s="137"/>
      <c r="J274" s="137"/>
      <c r="K274" s="138"/>
      <c r="L274" s="25"/>
      <c r="M274" s="139" t="s">
        <v>1</v>
      </c>
      <c r="N274" s="140" t="s">
        <v>38</v>
      </c>
      <c r="O274" s="141">
        <v>0.67500000000000004</v>
      </c>
      <c r="P274" s="141">
        <f t="shared" si="36"/>
        <v>16.875</v>
      </c>
      <c r="Q274" s="141">
        <v>1.0000000000000001E-5</v>
      </c>
      <c r="R274" s="141">
        <f t="shared" si="37"/>
        <v>2.5000000000000001E-4</v>
      </c>
      <c r="S274" s="141">
        <v>0</v>
      </c>
      <c r="T274" s="142">
        <f t="shared" si="38"/>
        <v>0</v>
      </c>
      <c r="AR274" s="143" t="s">
        <v>226</v>
      </c>
      <c r="AT274" s="143" t="s">
        <v>165</v>
      </c>
      <c r="AU274" s="143" t="s">
        <v>84</v>
      </c>
      <c r="AY274" s="13" t="s">
        <v>162</v>
      </c>
      <c r="BE274" s="144">
        <f t="shared" si="39"/>
        <v>0</v>
      </c>
      <c r="BF274" s="144">
        <f t="shared" si="40"/>
        <v>0</v>
      </c>
      <c r="BG274" s="144">
        <f t="shared" si="41"/>
        <v>0</v>
      </c>
      <c r="BH274" s="144">
        <f t="shared" si="42"/>
        <v>0</v>
      </c>
      <c r="BI274" s="144">
        <f t="shared" si="43"/>
        <v>0</v>
      </c>
      <c r="BJ274" s="13" t="s">
        <v>84</v>
      </c>
      <c r="BK274" s="144">
        <f t="shared" si="44"/>
        <v>0</v>
      </c>
      <c r="BL274" s="13" t="s">
        <v>226</v>
      </c>
      <c r="BM274" s="143" t="s">
        <v>799</v>
      </c>
    </row>
    <row r="275" spans="2:65" s="1" customFormat="1" ht="44.25" customHeight="1">
      <c r="B275" s="131"/>
      <c r="C275" s="149" t="s">
        <v>800</v>
      </c>
      <c r="D275" s="149" t="s">
        <v>492</v>
      </c>
      <c r="E275" s="150" t="s">
        <v>801</v>
      </c>
      <c r="F275" s="151" t="s">
        <v>802</v>
      </c>
      <c r="G275" s="152" t="s">
        <v>196</v>
      </c>
      <c r="H275" s="153">
        <v>25</v>
      </c>
      <c r="I275" s="154"/>
      <c r="J275" s="154"/>
      <c r="K275" s="155"/>
      <c r="L275" s="156"/>
      <c r="M275" s="157" t="s">
        <v>1</v>
      </c>
      <c r="N275" s="158" t="s">
        <v>38</v>
      </c>
      <c r="O275" s="141">
        <v>0</v>
      </c>
      <c r="P275" s="141">
        <f t="shared" si="36"/>
        <v>0</v>
      </c>
      <c r="Q275" s="141">
        <v>0</v>
      </c>
      <c r="R275" s="141">
        <f t="shared" si="37"/>
        <v>0</v>
      </c>
      <c r="S275" s="141">
        <v>0</v>
      </c>
      <c r="T275" s="142">
        <f t="shared" si="38"/>
        <v>0</v>
      </c>
      <c r="AR275" s="143" t="s">
        <v>289</v>
      </c>
      <c r="AT275" s="143" t="s">
        <v>492</v>
      </c>
      <c r="AU275" s="143" t="s">
        <v>84</v>
      </c>
      <c r="AY275" s="13" t="s">
        <v>162</v>
      </c>
      <c r="BE275" s="144">
        <f t="shared" si="39"/>
        <v>0</v>
      </c>
      <c r="BF275" s="144">
        <f t="shared" si="40"/>
        <v>0</v>
      </c>
      <c r="BG275" s="144">
        <f t="shared" si="41"/>
        <v>0</v>
      </c>
      <c r="BH275" s="144">
        <f t="shared" si="42"/>
        <v>0</v>
      </c>
      <c r="BI275" s="144">
        <f t="shared" si="43"/>
        <v>0</v>
      </c>
      <c r="BJ275" s="13" t="s">
        <v>84</v>
      </c>
      <c r="BK275" s="144">
        <f t="shared" si="44"/>
        <v>0</v>
      </c>
      <c r="BL275" s="13" t="s">
        <v>226</v>
      </c>
      <c r="BM275" s="143" t="s">
        <v>803</v>
      </c>
    </row>
    <row r="276" spans="2:65" s="1" customFormat="1" ht="30" customHeight="1">
      <c r="B276" s="131"/>
      <c r="C276" s="181" t="s">
        <v>2806</v>
      </c>
      <c r="D276" s="132" t="s">
        <v>165</v>
      </c>
      <c r="E276" s="133" t="s">
        <v>2804</v>
      </c>
      <c r="F276" s="134" t="s">
        <v>2805</v>
      </c>
      <c r="G276" s="135" t="s">
        <v>1686</v>
      </c>
      <c r="H276" s="175">
        <v>1</v>
      </c>
      <c r="I276" s="154"/>
      <c r="J276" s="154"/>
      <c r="K276" s="155"/>
      <c r="L276" s="182" t="s">
        <v>2791</v>
      </c>
      <c r="M276" s="157"/>
      <c r="N276" s="158"/>
      <c r="O276" s="141"/>
      <c r="P276" s="141"/>
      <c r="Q276" s="141"/>
      <c r="R276" s="141"/>
      <c r="S276" s="141"/>
      <c r="T276" s="142"/>
      <c r="AR276" s="143"/>
      <c r="AT276" s="143"/>
      <c r="AU276" s="143"/>
      <c r="AY276" s="13"/>
      <c r="BE276" s="144"/>
      <c r="BF276" s="144"/>
      <c r="BG276" s="144"/>
      <c r="BH276" s="144"/>
      <c r="BI276" s="144"/>
      <c r="BJ276" s="13"/>
      <c r="BK276" s="144"/>
      <c r="BL276" s="13"/>
      <c r="BM276" s="143"/>
    </row>
    <row r="277" spans="2:65" s="1" customFormat="1" ht="24.2" customHeight="1">
      <c r="B277" s="131"/>
      <c r="C277" s="132" t="s">
        <v>804</v>
      </c>
      <c r="D277" s="132" t="s">
        <v>165</v>
      </c>
      <c r="E277" s="133" t="s">
        <v>805</v>
      </c>
      <c r="F277" s="134" t="s">
        <v>806</v>
      </c>
      <c r="G277" s="135" t="s">
        <v>595</v>
      </c>
      <c r="H277" s="136">
        <v>523.90700000000004</v>
      </c>
      <c r="I277" s="137"/>
      <c r="J277" s="137"/>
      <c r="K277" s="138"/>
      <c r="L277" s="25"/>
      <c r="M277" s="139" t="s">
        <v>1</v>
      </c>
      <c r="N277" s="140" t="s">
        <v>38</v>
      </c>
      <c r="O277" s="141">
        <v>0</v>
      </c>
      <c r="P277" s="141">
        <f t="shared" si="36"/>
        <v>0</v>
      </c>
      <c r="Q277" s="141">
        <v>0</v>
      </c>
      <c r="R277" s="141">
        <f t="shared" si="37"/>
        <v>0</v>
      </c>
      <c r="S277" s="141">
        <v>0</v>
      </c>
      <c r="T277" s="142">
        <f t="shared" si="38"/>
        <v>0</v>
      </c>
      <c r="AR277" s="143" t="s">
        <v>226</v>
      </c>
      <c r="AT277" s="143" t="s">
        <v>165</v>
      </c>
      <c r="AU277" s="143" t="s">
        <v>84</v>
      </c>
      <c r="AY277" s="13" t="s">
        <v>162</v>
      </c>
      <c r="BE277" s="144">
        <f t="shared" si="39"/>
        <v>0</v>
      </c>
      <c r="BF277" s="144">
        <f t="shared" si="40"/>
        <v>0</v>
      </c>
      <c r="BG277" s="144">
        <f t="shared" si="41"/>
        <v>0</v>
      </c>
      <c r="BH277" s="144">
        <f t="shared" si="42"/>
        <v>0</v>
      </c>
      <c r="BI277" s="144">
        <f t="shared" si="43"/>
        <v>0</v>
      </c>
      <c r="BJ277" s="13" t="s">
        <v>84</v>
      </c>
      <c r="BK277" s="144">
        <f t="shared" si="44"/>
        <v>0</v>
      </c>
      <c r="BL277" s="13" t="s">
        <v>226</v>
      </c>
      <c r="BM277" s="143" t="s">
        <v>807</v>
      </c>
    </row>
    <row r="278" spans="2:65" s="11" customFormat="1" ht="22.9" customHeight="1">
      <c r="B278" s="120"/>
      <c r="D278" s="121" t="s">
        <v>71</v>
      </c>
      <c r="E278" s="129" t="s">
        <v>808</v>
      </c>
      <c r="F278" s="129" t="s">
        <v>809</v>
      </c>
      <c r="J278" s="130"/>
      <c r="L278" s="120"/>
      <c r="M278" s="124"/>
      <c r="P278" s="125">
        <f>SUM(P279:P288)</f>
        <v>88.353381999999982</v>
      </c>
      <c r="R278" s="125">
        <f>SUM(R279:R288)</f>
        <v>2.5664939999999996</v>
      </c>
      <c r="T278" s="126">
        <f>SUM(T279:T288)</f>
        <v>0</v>
      </c>
      <c r="AR278" s="121" t="s">
        <v>84</v>
      </c>
      <c r="AT278" s="127" t="s">
        <v>71</v>
      </c>
      <c r="AU278" s="127" t="s">
        <v>79</v>
      </c>
      <c r="AY278" s="121" t="s">
        <v>162</v>
      </c>
      <c r="BK278" s="128">
        <f>SUM(BK279:BK288)</f>
        <v>0</v>
      </c>
    </row>
    <row r="279" spans="2:65" s="1" customFormat="1" ht="33" customHeight="1">
      <c r="B279" s="131"/>
      <c r="C279" s="132" t="s">
        <v>810</v>
      </c>
      <c r="D279" s="132" t="s">
        <v>165</v>
      </c>
      <c r="E279" s="133" t="s">
        <v>811</v>
      </c>
      <c r="F279" s="134" t="s">
        <v>812</v>
      </c>
      <c r="G279" s="135" t="s">
        <v>168</v>
      </c>
      <c r="H279" s="136">
        <v>6.67</v>
      </c>
      <c r="I279" s="137"/>
      <c r="J279" s="137"/>
      <c r="K279" s="138"/>
      <c r="L279" s="25"/>
      <c r="M279" s="139" t="s">
        <v>1</v>
      </c>
      <c r="N279" s="140" t="s">
        <v>38</v>
      </c>
      <c r="O279" s="141">
        <v>1.1599999999999999</v>
      </c>
      <c r="P279" s="141">
        <f t="shared" ref="P279:P288" si="45">O279*H279</f>
        <v>7.7371999999999996</v>
      </c>
      <c r="Q279" s="141">
        <v>3.7499999999999999E-3</v>
      </c>
      <c r="R279" s="141">
        <f t="shared" ref="R279:R288" si="46">Q279*H279</f>
        <v>2.50125E-2</v>
      </c>
      <c r="S279" s="141">
        <v>0</v>
      </c>
      <c r="T279" s="142">
        <f t="shared" ref="T279:T288" si="47">S279*H279</f>
        <v>0</v>
      </c>
      <c r="AR279" s="143" t="s">
        <v>226</v>
      </c>
      <c r="AT279" s="143" t="s">
        <v>165</v>
      </c>
      <c r="AU279" s="143" t="s">
        <v>84</v>
      </c>
      <c r="AY279" s="13" t="s">
        <v>162</v>
      </c>
      <c r="BE279" s="144">
        <f t="shared" ref="BE279:BE288" si="48">IF(N279="základná",J279,0)</f>
        <v>0</v>
      </c>
      <c r="BF279" s="144">
        <f t="shared" ref="BF279:BF288" si="49">IF(N279="znížená",J279,0)</f>
        <v>0</v>
      </c>
      <c r="BG279" s="144">
        <f t="shared" ref="BG279:BG288" si="50">IF(N279="zákl. prenesená",J279,0)</f>
        <v>0</v>
      </c>
      <c r="BH279" s="144">
        <f t="shared" ref="BH279:BH288" si="51">IF(N279="zníž. prenesená",J279,0)</f>
        <v>0</v>
      </c>
      <c r="BI279" s="144">
        <f t="shared" ref="BI279:BI288" si="52">IF(N279="nulová",J279,0)</f>
        <v>0</v>
      </c>
      <c r="BJ279" s="13" t="s">
        <v>84</v>
      </c>
      <c r="BK279" s="144">
        <f t="shared" ref="BK279:BK288" si="53">ROUND(I279*H279,2)</f>
        <v>0</v>
      </c>
      <c r="BL279" s="13" t="s">
        <v>226</v>
      </c>
      <c r="BM279" s="143" t="s">
        <v>813</v>
      </c>
    </row>
    <row r="280" spans="2:65" s="1" customFormat="1" ht="33" customHeight="1">
      <c r="B280" s="131"/>
      <c r="C280" s="149" t="s">
        <v>814</v>
      </c>
      <c r="D280" s="149" t="s">
        <v>492</v>
      </c>
      <c r="E280" s="150" t="s">
        <v>815</v>
      </c>
      <c r="F280" s="151" t="s">
        <v>2626</v>
      </c>
      <c r="G280" s="152" t="s">
        <v>168</v>
      </c>
      <c r="H280" s="153">
        <v>6.9370000000000003</v>
      </c>
      <c r="I280" s="154"/>
      <c r="J280" s="154"/>
      <c r="K280" s="155"/>
      <c r="L280" s="156"/>
      <c r="M280" s="157" t="s">
        <v>1</v>
      </c>
      <c r="N280" s="158" t="s">
        <v>38</v>
      </c>
      <c r="O280" s="141">
        <v>0</v>
      </c>
      <c r="P280" s="141">
        <f t="shared" si="45"/>
        <v>0</v>
      </c>
      <c r="Q280" s="141">
        <v>1.78E-2</v>
      </c>
      <c r="R280" s="141">
        <f t="shared" si="46"/>
        <v>0.12347860000000001</v>
      </c>
      <c r="S280" s="141">
        <v>0</v>
      </c>
      <c r="T280" s="142">
        <f t="shared" si="47"/>
        <v>0</v>
      </c>
      <c r="AR280" s="143" t="s">
        <v>289</v>
      </c>
      <c r="AT280" s="143" t="s">
        <v>492</v>
      </c>
      <c r="AU280" s="143" t="s">
        <v>84</v>
      </c>
      <c r="AY280" s="13" t="s">
        <v>162</v>
      </c>
      <c r="BE280" s="144">
        <f t="shared" si="48"/>
        <v>0</v>
      </c>
      <c r="BF280" s="144">
        <f t="shared" si="49"/>
        <v>0</v>
      </c>
      <c r="BG280" s="144">
        <f t="shared" si="50"/>
        <v>0</v>
      </c>
      <c r="BH280" s="144">
        <f t="shared" si="51"/>
        <v>0</v>
      </c>
      <c r="BI280" s="144">
        <f t="shared" si="52"/>
        <v>0</v>
      </c>
      <c r="BJ280" s="13" t="s">
        <v>84</v>
      </c>
      <c r="BK280" s="144">
        <f t="shared" si="53"/>
        <v>0</v>
      </c>
      <c r="BL280" s="13" t="s">
        <v>226</v>
      </c>
      <c r="BM280" s="143" t="s">
        <v>816</v>
      </c>
    </row>
    <row r="281" spans="2:65" s="1" customFormat="1" ht="24.2" customHeight="1">
      <c r="B281" s="131"/>
      <c r="C281" s="132" t="s">
        <v>817</v>
      </c>
      <c r="D281" s="132" t="s">
        <v>165</v>
      </c>
      <c r="E281" s="133" t="s">
        <v>818</v>
      </c>
      <c r="F281" s="134" t="s">
        <v>819</v>
      </c>
      <c r="G281" s="135" t="s">
        <v>212</v>
      </c>
      <c r="H281" s="136">
        <v>40.799999999999997</v>
      </c>
      <c r="I281" s="137"/>
      <c r="J281" s="137"/>
      <c r="K281" s="138"/>
      <c r="L281" s="25"/>
      <c r="M281" s="139" t="s">
        <v>1</v>
      </c>
      <c r="N281" s="140" t="s">
        <v>38</v>
      </c>
      <c r="O281" s="141">
        <v>0.15611</v>
      </c>
      <c r="P281" s="141">
        <f t="shared" si="45"/>
        <v>6.3692879999999992</v>
      </c>
      <c r="Q281" s="141">
        <v>3.4299999999999999E-3</v>
      </c>
      <c r="R281" s="141">
        <f t="shared" si="46"/>
        <v>0.13994399999999999</v>
      </c>
      <c r="S281" s="141">
        <v>0</v>
      </c>
      <c r="T281" s="142">
        <f t="shared" si="47"/>
        <v>0</v>
      </c>
      <c r="AR281" s="143" t="s">
        <v>226</v>
      </c>
      <c r="AT281" s="143" t="s">
        <v>165</v>
      </c>
      <c r="AU281" s="143" t="s">
        <v>84</v>
      </c>
      <c r="AY281" s="13" t="s">
        <v>162</v>
      </c>
      <c r="BE281" s="144">
        <f t="shared" si="48"/>
        <v>0</v>
      </c>
      <c r="BF281" s="144">
        <f t="shared" si="49"/>
        <v>0</v>
      </c>
      <c r="BG281" s="144">
        <f t="shared" si="50"/>
        <v>0</v>
      </c>
      <c r="BH281" s="144">
        <f t="shared" si="51"/>
        <v>0</v>
      </c>
      <c r="BI281" s="144">
        <f t="shared" si="52"/>
        <v>0</v>
      </c>
      <c r="BJ281" s="13" t="s">
        <v>84</v>
      </c>
      <c r="BK281" s="144">
        <f t="shared" si="53"/>
        <v>0</v>
      </c>
      <c r="BL281" s="13" t="s">
        <v>226</v>
      </c>
      <c r="BM281" s="143" t="s">
        <v>820</v>
      </c>
    </row>
    <row r="282" spans="2:65" s="1" customFormat="1" ht="24.2" customHeight="1">
      <c r="B282" s="131"/>
      <c r="C282" s="149" t="s">
        <v>821</v>
      </c>
      <c r="D282" s="149" t="s">
        <v>492</v>
      </c>
      <c r="E282" s="150" t="s">
        <v>822</v>
      </c>
      <c r="F282" s="151" t="s">
        <v>2625</v>
      </c>
      <c r="G282" s="152" t="s">
        <v>196</v>
      </c>
      <c r="H282" s="153">
        <v>141.45400000000001</v>
      </c>
      <c r="I282" s="154"/>
      <c r="J282" s="154"/>
      <c r="K282" s="155"/>
      <c r="L282" s="156"/>
      <c r="M282" s="157" t="s">
        <v>1</v>
      </c>
      <c r="N282" s="158" t="s">
        <v>38</v>
      </c>
      <c r="O282" s="141">
        <v>0</v>
      </c>
      <c r="P282" s="141">
        <f t="shared" si="45"/>
        <v>0</v>
      </c>
      <c r="Q282" s="141">
        <v>4.4999999999999999E-4</v>
      </c>
      <c r="R282" s="141">
        <f t="shared" si="46"/>
        <v>6.3654299999999997E-2</v>
      </c>
      <c r="S282" s="141">
        <v>0</v>
      </c>
      <c r="T282" s="142">
        <f t="shared" si="47"/>
        <v>0</v>
      </c>
      <c r="AR282" s="143" t="s">
        <v>289</v>
      </c>
      <c r="AT282" s="143" t="s">
        <v>492</v>
      </c>
      <c r="AU282" s="143" t="s">
        <v>84</v>
      </c>
      <c r="AY282" s="13" t="s">
        <v>162</v>
      </c>
      <c r="BE282" s="144">
        <f t="shared" si="48"/>
        <v>0</v>
      </c>
      <c r="BF282" s="144">
        <f t="shared" si="49"/>
        <v>0</v>
      </c>
      <c r="BG282" s="144">
        <f t="shared" si="50"/>
        <v>0</v>
      </c>
      <c r="BH282" s="144">
        <f t="shared" si="51"/>
        <v>0</v>
      </c>
      <c r="BI282" s="144">
        <f t="shared" si="52"/>
        <v>0</v>
      </c>
      <c r="BJ282" s="13" t="s">
        <v>84</v>
      </c>
      <c r="BK282" s="144">
        <f t="shared" si="53"/>
        <v>0</v>
      </c>
      <c r="BL282" s="13" t="s">
        <v>226</v>
      </c>
      <c r="BM282" s="143" t="s">
        <v>823</v>
      </c>
    </row>
    <row r="283" spans="2:65" s="1" customFormat="1" ht="24.2" customHeight="1">
      <c r="B283" s="131"/>
      <c r="C283" s="132" t="s">
        <v>824</v>
      </c>
      <c r="D283" s="132" t="s">
        <v>165</v>
      </c>
      <c r="E283" s="133" t="s">
        <v>825</v>
      </c>
      <c r="F283" s="134" t="s">
        <v>826</v>
      </c>
      <c r="G283" s="135" t="s">
        <v>168</v>
      </c>
      <c r="H283" s="136">
        <v>73.53</v>
      </c>
      <c r="I283" s="137"/>
      <c r="J283" s="137"/>
      <c r="K283" s="138"/>
      <c r="L283" s="25"/>
      <c r="M283" s="139" t="s">
        <v>1</v>
      </c>
      <c r="N283" s="140" t="s">
        <v>38</v>
      </c>
      <c r="O283" s="141">
        <v>0.72199999999999998</v>
      </c>
      <c r="P283" s="141">
        <f t="shared" si="45"/>
        <v>53.088659999999997</v>
      </c>
      <c r="Q283" s="141">
        <v>3.7799999999999999E-3</v>
      </c>
      <c r="R283" s="141">
        <f t="shared" si="46"/>
        <v>0.27794340000000001</v>
      </c>
      <c r="S283" s="141">
        <v>0</v>
      </c>
      <c r="T283" s="142">
        <f t="shared" si="47"/>
        <v>0</v>
      </c>
      <c r="AR283" s="143" t="s">
        <v>226</v>
      </c>
      <c r="AT283" s="143" t="s">
        <v>165</v>
      </c>
      <c r="AU283" s="143" t="s">
        <v>84</v>
      </c>
      <c r="AY283" s="13" t="s">
        <v>162</v>
      </c>
      <c r="BE283" s="144">
        <f t="shared" si="48"/>
        <v>0</v>
      </c>
      <c r="BF283" s="144">
        <f t="shared" si="49"/>
        <v>0</v>
      </c>
      <c r="BG283" s="144">
        <f t="shared" si="50"/>
        <v>0</v>
      </c>
      <c r="BH283" s="144">
        <f t="shared" si="51"/>
        <v>0</v>
      </c>
      <c r="BI283" s="144">
        <f t="shared" si="52"/>
        <v>0</v>
      </c>
      <c r="BJ283" s="13" t="s">
        <v>84</v>
      </c>
      <c r="BK283" s="144">
        <f t="shared" si="53"/>
        <v>0</v>
      </c>
      <c r="BL283" s="13" t="s">
        <v>226</v>
      </c>
      <c r="BM283" s="143" t="s">
        <v>827</v>
      </c>
    </row>
    <row r="284" spans="2:65" s="1" customFormat="1" ht="24.2" customHeight="1">
      <c r="B284" s="131"/>
      <c r="C284" s="132" t="s">
        <v>828</v>
      </c>
      <c r="D284" s="132" t="s">
        <v>165</v>
      </c>
      <c r="E284" s="133" t="s">
        <v>829</v>
      </c>
      <c r="F284" s="134" t="s">
        <v>830</v>
      </c>
      <c r="G284" s="135" t="s">
        <v>168</v>
      </c>
      <c r="H284" s="136">
        <v>17.77</v>
      </c>
      <c r="I284" s="137"/>
      <c r="J284" s="137"/>
      <c r="K284" s="138"/>
      <c r="L284" s="25"/>
      <c r="M284" s="139" t="s">
        <v>1</v>
      </c>
      <c r="N284" s="140" t="s">
        <v>38</v>
      </c>
      <c r="O284" s="141">
        <v>0.82199999999999995</v>
      </c>
      <c r="P284" s="141">
        <f t="shared" si="45"/>
        <v>14.606939999999998</v>
      </c>
      <c r="Q284" s="141">
        <v>3.7799999999999999E-3</v>
      </c>
      <c r="R284" s="141">
        <f t="shared" si="46"/>
        <v>6.7170599999999997E-2</v>
      </c>
      <c r="S284" s="141">
        <v>0</v>
      </c>
      <c r="T284" s="142">
        <f t="shared" si="47"/>
        <v>0</v>
      </c>
      <c r="AR284" s="143" t="s">
        <v>226</v>
      </c>
      <c r="AT284" s="143" t="s">
        <v>165</v>
      </c>
      <c r="AU284" s="143" t="s">
        <v>84</v>
      </c>
      <c r="AY284" s="13" t="s">
        <v>162</v>
      </c>
      <c r="BE284" s="144">
        <f t="shared" si="48"/>
        <v>0</v>
      </c>
      <c r="BF284" s="144">
        <f t="shared" si="49"/>
        <v>0</v>
      </c>
      <c r="BG284" s="144">
        <f t="shared" si="50"/>
        <v>0</v>
      </c>
      <c r="BH284" s="144">
        <f t="shared" si="51"/>
        <v>0</v>
      </c>
      <c r="BI284" s="144">
        <f t="shared" si="52"/>
        <v>0</v>
      </c>
      <c r="BJ284" s="13" t="s">
        <v>84</v>
      </c>
      <c r="BK284" s="144">
        <f t="shared" si="53"/>
        <v>0</v>
      </c>
      <c r="BL284" s="13" t="s">
        <v>226</v>
      </c>
      <c r="BM284" s="143" t="s">
        <v>831</v>
      </c>
    </row>
    <row r="285" spans="2:65" s="1" customFormat="1" ht="24.2" customHeight="1">
      <c r="B285" s="131"/>
      <c r="C285" s="149" t="s">
        <v>832</v>
      </c>
      <c r="D285" s="149" t="s">
        <v>492</v>
      </c>
      <c r="E285" s="150" t="s">
        <v>833</v>
      </c>
      <c r="F285" s="151" t="s">
        <v>2627</v>
      </c>
      <c r="G285" s="152" t="s">
        <v>168</v>
      </c>
      <c r="H285" s="153">
        <v>94.951999999999998</v>
      </c>
      <c r="I285" s="154"/>
      <c r="J285" s="154"/>
      <c r="K285" s="155"/>
      <c r="L285" s="156"/>
      <c r="M285" s="157" t="s">
        <v>1</v>
      </c>
      <c r="N285" s="158" t="s">
        <v>38</v>
      </c>
      <c r="O285" s="141">
        <v>0</v>
      </c>
      <c r="P285" s="141">
        <f t="shared" si="45"/>
        <v>0</v>
      </c>
      <c r="Q285" s="141">
        <v>1.78E-2</v>
      </c>
      <c r="R285" s="141">
        <f t="shared" si="46"/>
        <v>1.6901455999999999</v>
      </c>
      <c r="S285" s="141">
        <v>0</v>
      </c>
      <c r="T285" s="142">
        <f t="shared" si="47"/>
        <v>0</v>
      </c>
      <c r="AR285" s="143" t="s">
        <v>289</v>
      </c>
      <c r="AT285" s="143" t="s">
        <v>492</v>
      </c>
      <c r="AU285" s="143" t="s">
        <v>84</v>
      </c>
      <c r="AY285" s="13" t="s">
        <v>162</v>
      </c>
      <c r="BE285" s="144">
        <f t="shared" si="48"/>
        <v>0</v>
      </c>
      <c r="BF285" s="144">
        <f t="shared" si="49"/>
        <v>0</v>
      </c>
      <c r="BG285" s="144">
        <f t="shared" si="50"/>
        <v>0</v>
      </c>
      <c r="BH285" s="144">
        <f t="shared" si="51"/>
        <v>0</v>
      </c>
      <c r="BI285" s="144">
        <f t="shared" si="52"/>
        <v>0</v>
      </c>
      <c r="BJ285" s="13" t="s">
        <v>84</v>
      </c>
      <c r="BK285" s="144">
        <f t="shared" si="53"/>
        <v>0</v>
      </c>
      <c r="BL285" s="13" t="s">
        <v>226</v>
      </c>
      <c r="BM285" s="143" t="s">
        <v>834</v>
      </c>
    </row>
    <row r="286" spans="2:65" s="1" customFormat="1" ht="24.2" customHeight="1">
      <c r="B286" s="131"/>
      <c r="C286" s="132" t="s">
        <v>835</v>
      </c>
      <c r="D286" s="132" t="s">
        <v>165</v>
      </c>
      <c r="E286" s="133" t="s">
        <v>836</v>
      </c>
      <c r="F286" s="134" t="s">
        <v>837</v>
      </c>
      <c r="G286" s="135" t="s">
        <v>168</v>
      </c>
      <c r="H286" s="136">
        <v>8.2509999999999994</v>
      </c>
      <c r="I286" s="137"/>
      <c r="J286" s="137"/>
      <c r="K286" s="138"/>
      <c r="L286" s="25"/>
      <c r="M286" s="139" t="s">
        <v>1</v>
      </c>
      <c r="N286" s="140" t="s">
        <v>38</v>
      </c>
      <c r="O286" s="141">
        <v>0.79400000000000004</v>
      </c>
      <c r="P286" s="141">
        <f t="shared" si="45"/>
        <v>6.5512939999999995</v>
      </c>
      <c r="Q286" s="141">
        <v>3.2000000000000002E-3</v>
      </c>
      <c r="R286" s="141">
        <f t="shared" si="46"/>
        <v>2.6403199999999998E-2</v>
      </c>
      <c r="S286" s="141">
        <v>0</v>
      </c>
      <c r="T286" s="142">
        <f t="shared" si="47"/>
        <v>0</v>
      </c>
      <c r="AR286" s="143" t="s">
        <v>226</v>
      </c>
      <c r="AT286" s="143" t="s">
        <v>165</v>
      </c>
      <c r="AU286" s="143" t="s">
        <v>84</v>
      </c>
      <c r="AY286" s="13" t="s">
        <v>162</v>
      </c>
      <c r="BE286" s="144">
        <f t="shared" si="48"/>
        <v>0</v>
      </c>
      <c r="BF286" s="144">
        <f t="shared" si="49"/>
        <v>0</v>
      </c>
      <c r="BG286" s="144">
        <f t="shared" si="50"/>
        <v>0</v>
      </c>
      <c r="BH286" s="144">
        <f t="shared" si="51"/>
        <v>0</v>
      </c>
      <c r="BI286" s="144">
        <f t="shared" si="52"/>
        <v>0</v>
      </c>
      <c r="BJ286" s="13" t="s">
        <v>84</v>
      </c>
      <c r="BK286" s="144">
        <f t="shared" si="53"/>
        <v>0</v>
      </c>
      <c r="BL286" s="13" t="s">
        <v>226</v>
      </c>
      <c r="BM286" s="143" t="s">
        <v>838</v>
      </c>
    </row>
    <row r="287" spans="2:65" s="1" customFormat="1" ht="33" customHeight="1">
      <c r="B287" s="131"/>
      <c r="C287" s="149" t="s">
        <v>839</v>
      </c>
      <c r="D287" s="149" t="s">
        <v>492</v>
      </c>
      <c r="E287" s="150" t="s">
        <v>815</v>
      </c>
      <c r="F287" s="151" t="s">
        <v>2628</v>
      </c>
      <c r="G287" s="152" t="s">
        <v>168</v>
      </c>
      <c r="H287" s="153">
        <v>8.5809999999999995</v>
      </c>
      <c r="I287" s="154"/>
      <c r="J287" s="154"/>
      <c r="K287" s="155"/>
      <c r="L287" s="156"/>
      <c r="M287" s="157" t="s">
        <v>1</v>
      </c>
      <c r="N287" s="158" t="s">
        <v>38</v>
      </c>
      <c r="O287" s="141">
        <v>0</v>
      </c>
      <c r="P287" s="141">
        <f t="shared" si="45"/>
        <v>0</v>
      </c>
      <c r="Q287" s="141">
        <v>1.78E-2</v>
      </c>
      <c r="R287" s="141">
        <f t="shared" si="46"/>
        <v>0.15274179999999998</v>
      </c>
      <c r="S287" s="141">
        <v>0</v>
      </c>
      <c r="T287" s="142">
        <f t="shared" si="47"/>
        <v>0</v>
      </c>
      <c r="AR287" s="143" t="s">
        <v>289</v>
      </c>
      <c r="AT287" s="143" t="s">
        <v>492</v>
      </c>
      <c r="AU287" s="143" t="s">
        <v>84</v>
      </c>
      <c r="AY287" s="13" t="s">
        <v>162</v>
      </c>
      <c r="BE287" s="144">
        <f t="shared" si="48"/>
        <v>0</v>
      </c>
      <c r="BF287" s="144">
        <f t="shared" si="49"/>
        <v>0</v>
      </c>
      <c r="BG287" s="144">
        <f t="shared" si="50"/>
        <v>0</v>
      </c>
      <c r="BH287" s="144">
        <f t="shared" si="51"/>
        <v>0</v>
      </c>
      <c r="BI287" s="144">
        <f t="shared" si="52"/>
        <v>0</v>
      </c>
      <c r="BJ287" s="13" t="s">
        <v>84</v>
      </c>
      <c r="BK287" s="144">
        <f t="shared" si="53"/>
        <v>0</v>
      </c>
      <c r="BL287" s="13" t="s">
        <v>226</v>
      </c>
      <c r="BM287" s="143" t="s">
        <v>840</v>
      </c>
    </row>
    <row r="288" spans="2:65" s="1" customFormat="1" ht="24.2" customHeight="1">
      <c r="B288" s="131"/>
      <c r="C288" s="132" t="s">
        <v>841</v>
      </c>
      <c r="D288" s="132" t="s">
        <v>165</v>
      </c>
      <c r="E288" s="133" t="s">
        <v>842</v>
      </c>
      <c r="F288" s="134" t="s">
        <v>843</v>
      </c>
      <c r="G288" s="135" t="s">
        <v>595</v>
      </c>
      <c r="H288" s="136">
        <v>56.485999999999997</v>
      </c>
      <c r="I288" s="137"/>
      <c r="J288" s="137"/>
      <c r="K288" s="138"/>
      <c r="L288" s="25"/>
      <c r="M288" s="139" t="s">
        <v>1</v>
      </c>
      <c r="N288" s="140" t="s">
        <v>38</v>
      </c>
      <c r="O288" s="141">
        <v>0</v>
      </c>
      <c r="P288" s="141">
        <f t="shared" si="45"/>
        <v>0</v>
      </c>
      <c r="Q288" s="141">
        <v>0</v>
      </c>
      <c r="R288" s="141">
        <f t="shared" si="46"/>
        <v>0</v>
      </c>
      <c r="S288" s="141">
        <v>0</v>
      </c>
      <c r="T288" s="142">
        <f t="shared" si="47"/>
        <v>0</v>
      </c>
      <c r="AR288" s="143" t="s">
        <v>226</v>
      </c>
      <c r="AT288" s="143" t="s">
        <v>165</v>
      </c>
      <c r="AU288" s="143" t="s">
        <v>84</v>
      </c>
      <c r="AY288" s="13" t="s">
        <v>162</v>
      </c>
      <c r="BE288" s="144">
        <f t="shared" si="48"/>
        <v>0</v>
      </c>
      <c r="BF288" s="144">
        <f t="shared" si="49"/>
        <v>0</v>
      </c>
      <c r="BG288" s="144">
        <f t="shared" si="50"/>
        <v>0</v>
      </c>
      <c r="BH288" s="144">
        <f t="shared" si="51"/>
        <v>0</v>
      </c>
      <c r="BI288" s="144">
        <f t="shared" si="52"/>
        <v>0</v>
      </c>
      <c r="BJ288" s="13" t="s">
        <v>84</v>
      </c>
      <c r="BK288" s="144">
        <f t="shared" si="53"/>
        <v>0</v>
      </c>
      <c r="BL288" s="13" t="s">
        <v>226</v>
      </c>
      <c r="BM288" s="143" t="s">
        <v>844</v>
      </c>
    </row>
    <row r="289" spans="2:65" s="11" customFormat="1" ht="22.9" customHeight="1">
      <c r="B289" s="120"/>
      <c r="D289" s="121" t="s">
        <v>71</v>
      </c>
      <c r="E289" s="129" t="s">
        <v>352</v>
      </c>
      <c r="F289" s="129" t="s">
        <v>353</v>
      </c>
      <c r="J289" s="130"/>
      <c r="L289" s="120"/>
      <c r="M289" s="124"/>
      <c r="P289" s="125">
        <f>SUM(P290:P299)</f>
        <v>281.53964739999998</v>
      </c>
      <c r="R289" s="125">
        <f>SUM(R290:R299)</f>
        <v>2.4824487000000004</v>
      </c>
      <c r="T289" s="126">
        <f>SUM(T290:T299)</f>
        <v>0</v>
      </c>
      <c r="AR289" s="121" t="s">
        <v>84</v>
      </c>
      <c r="AT289" s="127" t="s">
        <v>71</v>
      </c>
      <c r="AU289" s="127" t="s">
        <v>79</v>
      </c>
      <c r="AY289" s="121" t="s">
        <v>162</v>
      </c>
      <c r="BK289" s="128">
        <f>SUM(BK290:BK299)</f>
        <v>0</v>
      </c>
    </row>
    <row r="290" spans="2:65" s="1" customFormat="1" ht="16.5" customHeight="1">
      <c r="B290" s="131"/>
      <c r="C290" s="132" t="s">
        <v>845</v>
      </c>
      <c r="D290" s="132" t="s">
        <v>165</v>
      </c>
      <c r="E290" s="133" t="s">
        <v>846</v>
      </c>
      <c r="F290" s="134" t="s">
        <v>847</v>
      </c>
      <c r="G290" s="135" t="s">
        <v>212</v>
      </c>
      <c r="H290" s="136">
        <v>340.81</v>
      </c>
      <c r="I290" s="137"/>
      <c r="J290" s="137"/>
      <c r="K290" s="138"/>
      <c r="L290" s="25"/>
      <c r="M290" s="139" t="s">
        <v>1</v>
      </c>
      <c r="N290" s="140" t="s">
        <v>38</v>
      </c>
      <c r="O290" s="141">
        <v>8.4000000000000005E-2</v>
      </c>
      <c r="P290" s="141">
        <f t="shared" ref="P290:P299" si="54">O290*H290</f>
        <v>28.628040000000002</v>
      </c>
      <c r="Q290" s="141">
        <v>4.0000000000000003E-5</v>
      </c>
      <c r="R290" s="141">
        <f t="shared" ref="R290:R299" si="55">Q290*H290</f>
        <v>1.3632400000000001E-2</v>
      </c>
      <c r="S290" s="141">
        <v>0</v>
      </c>
      <c r="T290" s="142">
        <f t="shared" ref="T290:T299" si="56">S290*H290</f>
        <v>0</v>
      </c>
      <c r="AR290" s="143" t="s">
        <v>226</v>
      </c>
      <c r="AT290" s="143" t="s">
        <v>165</v>
      </c>
      <c r="AU290" s="143" t="s">
        <v>84</v>
      </c>
      <c r="AY290" s="13" t="s">
        <v>162</v>
      </c>
      <c r="BE290" s="144">
        <f t="shared" ref="BE290:BE299" si="57">IF(N290="základná",J290,0)</f>
        <v>0</v>
      </c>
      <c r="BF290" s="144">
        <f t="shared" ref="BF290:BF299" si="58">IF(N290="znížená",J290,0)</f>
        <v>0</v>
      </c>
      <c r="BG290" s="144">
        <f t="shared" ref="BG290:BG299" si="59">IF(N290="zákl. prenesená",J290,0)</f>
        <v>0</v>
      </c>
      <c r="BH290" s="144">
        <f t="shared" ref="BH290:BH299" si="60">IF(N290="zníž. prenesená",J290,0)</f>
        <v>0</v>
      </c>
      <c r="BI290" s="144">
        <f t="shared" ref="BI290:BI299" si="61">IF(N290="nulová",J290,0)</f>
        <v>0</v>
      </c>
      <c r="BJ290" s="13" t="s">
        <v>84</v>
      </c>
      <c r="BK290" s="144">
        <f t="shared" ref="BK290:BK299" si="62">ROUND(I290*H290,2)</f>
        <v>0</v>
      </c>
      <c r="BL290" s="13" t="s">
        <v>226</v>
      </c>
      <c r="BM290" s="143" t="s">
        <v>848</v>
      </c>
    </row>
    <row r="291" spans="2:65" s="1" customFormat="1" ht="24.2" customHeight="1">
      <c r="B291" s="131"/>
      <c r="C291" s="149" t="s">
        <v>849</v>
      </c>
      <c r="D291" s="149" t="s">
        <v>492</v>
      </c>
      <c r="E291" s="150" t="s">
        <v>850</v>
      </c>
      <c r="F291" s="151" t="s">
        <v>2767</v>
      </c>
      <c r="G291" s="152" t="s">
        <v>168</v>
      </c>
      <c r="H291" s="153">
        <v>34.762999999999998</v>
      </c>
      <c r="I291" s="154"/>
      <c r="J291" s="154"/>
      <c r="K291" s="155"/>
      <c r="L291" s="156"/>
      <c r="M291" s="157" t="s">
        <v>1</v>
      </c>
      <c r="N291" s="158" t="s">
        <v>38</v>
      </c>
      <c r="O291" s="141">
        <v>0</v>
      </c>
      <c r="P291" s="141">
        <f t="shared" si="54"/>
        <v>0</v>
      </c>
      <c r="Q291" s="141">
        <v>3.9500000000000004E-3</v>
      </c>
      <c r="R291" s="141">
        <f t="shared" si="55"/>
        <v>0.13731385000000002</v>
      </c>
      <c r="S291" s="141">
        <v>0</v>
      </c>
      <c r="T291" s="142">
        <f t="shared" si="56"/>
        <v>0</v>
      </c>
      <c r="AR291" s="143" t="s">
        <v>289</v>
      </c>
      <c r="AT291" s="143" t="s">
        <v>492</v>
      </c>
      <c r="AU291" s="143" t="s">
        <v>84</v>
      </c>
      <c r="AY291" s="13" t="s">
        <v>162</v>
      </c>
      <c r="BE291" s="144">
        <f t="shared" si="57"/>
        <v>0</v>
      </c>
      <c r="BF291" s="144">
        <f t="shared" si="58"/>
        <v>0</v>
      </c>
      <c r="BG291" s="144">
        <f t="shared" si="59"/>
        <v>0</v>
      </c>
      <c r="BH291" s="144">
        <f t="shared" si="60"/>
        <v>0</v>
      </c>
      <c r="BI291" s="144">
        <f t="shared" si="61"/>
        <v>0</v>
      </c>
      <c r="BJ291" s="13" t="s">
        <v>84</v>
      </c>
      <c r="BK291" s="144">
        <f t="shared" si="62"/>
        <v>0</v>
      </c>
      <c r="BL291" s="13" t="s">
        <v>226</v>
      </c>
      <c r="BM291" s="143" t="s">
        <v>851</v>
      </c>
    </row>
    <row r="292" spans="2:65" s="1" customFormat="1" ht="16.5" customHeight="1">
      <c r="B292" s="131"/>
      <c r="C292" s="132" t="s">
        <v>852</v>
      </c>
      <c r="D292" s="132" t="s">
        <v>165</v>
      </c>
      <c r="E292" s="133" t="s">
        <v>853</v>
      </c>
      <c r="F292" s="134" t="s">
        <v>854</v>
      </c>
      <c r="G292" s="135" t="s">
        <v>212</v>
      </c>
      <c r="H292" s="136">
        <v>58.72</v>
      </c>
      <c r="I292" s="137"/>
      <c r="J292" s="137"/>
      <c r="K292" s="138"/>
      <c r="L292" s="25"/>
      <c r="M292" s="139" t="s">
        <v>1</v>
      </c>
      <c r="N292" s="140" t="s">
        <v>38</v>
      </c>
      <c r="O292" s="141">
        <v>0.39413999999999999</v>
      </c>
      <c r="P292" s="141">
        <f t="shared" si="54"/>
        <v>23.143900799999997</v>
      </c>
      <c r="Q292" s="141">
        <v>4.0000000000000003E-5</v>
      </c>
      <c r="R292" s="141">
        <f t="shared" si="55"/>
        <v>2.3488000000000003E-3</v>
      </c>
      <c r="S292" s="141">
        <v>0</v>
      </c>
      <c r="T292" s="142">
        <f t="shared" si="56"/>
        <v>0</v>
      </c>
      <c r="AR292" s="143" t="s">
        <v>226</v>
      </c>
      <c r="AT292" s="143" t="s">
        <v>165</v>
      </c>
      <c r="AU292" s="143" t="s">
        <v>84</v>
      </c>
      <c r="AY292" s="13" t="s">
        <v>162</v>
      </c>
      <c r="BE292" s="144">
        <f t="shared" si="57"/>
        <v>0</v>
      </c>
      <c r="BF292" s="144">
        <f t="shared" si="58"/>
        <v>0</v>
      </c>
      <c r="BG292" s="144">
        <f t="shared" si="59"/>
        <v>0</v>
      </c>
      <c r="BH292" s="144">
        <f t="shared" si="60"/>
        <v>0</v>
      </c>
      <c r="BI292" s="144">
        <f t="shared" si="61"/>
        <v>0</v>
      </c>
      <c r="BJ292" s="13" t="s">
        <v>84</v>
      </c>
      <c r="BK292" s="144">
        <f t="shared" si="62"/>
        <v>0</v>
      </c>
      <c r="BL292" s="13" t="s">
        <v>226</v>
      </c>
      <c r="BM292" s="143" t="s">
        <v>855</v>
      </c>
    </row>
    <row r="293" spans="2:65" s="1" customFormat="1" ht="24.2" customHeight="1">
      <c r="B293" s="131"/>
      <c r="C293" s="149" t="s">
        <v>856</v>
      </c>
      <c r="D293" s="149" t="s">
        <v>492</v>
      </c>
      <c r="E293" s="150" t="s">
        <v>857</v>
      </c>
      <c r="F293" s="151" t="s">
        <v>2768</v>
      </c>
      <c r="G293" s="152" t="s">
        <v>168</v>
      </c>
      <c r="H293" s="153">
        <v>5.9889999999999999</v>
      </c>
      <c r="I293" s="154"/>
      <c r="J293" s="154"/>
      <c r="K293" s="155"/>
      <c r="L293" s="156"/>
      <c r="M293" s="157" t="s">
        <v>1</v>
      </c>
      <c r="N293" s="158" t="s">
        <v>38</v>
      </c>
      <c r="O293" s="141">
        <v>0</v>
      </c>
      <c r="P293" s="141">
        <f t="shared" si="54"/>
        <v>0</v>
      </c>
      <c r="Q293" s="141">
        <v>3.0000000000000001E-3</v>
      </c>
      <c r="R293" s="141">
        <f t="shared" si="55"/>
        <v>1.7967E-2</v>
      </c>
      <c r="S293" s="141">
        <v>0</v>
      </c>
      <c r="T293" s="142">
        <f t="shared" si="56"/>
        <v>0</v>
      </c>
      <c r="AR293" s="143" t="s">
        <v>289</v>
      </c>
      <c r="AT293" s="143" t="s">
        <v>492</v>
      </c>
      <c r="AU293" s="143" t="s">
        <v>84</v>
      </c>
      <c r="AY293" s="13" t="s">
        <v>162</v>
      </c>
      <c r="BE293" s="144">
        <f t="shared" si="57"/>
        <v>0</v>
      </c>
      <c r="BF293" s="144">
        <f t="shared" si="58"/>
        <v>0</v>
      </c>
      <c r="BG293" s="144">
        <f t="shared" si="59"/>
        <v>0</v>
      </c>
      <c r="BH293" s="144">
        <f t="shared" si="60"/>
        <v>0</v>
      </c>
      <c r="BI293" s="144">
        <f t="shared" si="61"/>
        <v>0</v>
      </c>
      <c r="BJ293" s="13" t="s">
        <v>84</v>
      </c>
      <c r="BK293" s="144">
        <f t="shared" si="62"/>
        <v>0</v>
      </c>
      <c r="BL293" s="13" t="s">
        <v>226</v>
      </c>
      <c r="BM293" s="143" t="s">
        <v>858</v>
      </c>
    </row>
    <row r="294" spans="2:65" s="1" customFormat="1" ht="21.75" customHeight="1">
      <c r="B294" s="131"/>
      <c r="C294" s="132" t="s">
        <v>859</v>
      </c>
      <c r="D294" s="132" t="s">
        <v>165</v>
      </c>
      <c r="E294" s="133" t="s">
        <v>860</v>
      </c>
      <c r="F294" s="134" t="s">
        <v>861</v>
      </c>
      <c r="G294" s="135" t="s">
        <v>168</v>
      </c>
      <c r="H294" s="136">
        <v>440.62</v>
      </c>
      <c r="I294" s="137"/>
      <c r="J294" s="137"/>
      <c r="K294" s="138"/>
      <c r="L294" s="25"/>
      <c r="M294" s="139" t="s">
        <v>1</v>
      </c>
      <c r="N294" s="140" t="s">
        <v>38</v>
      </c>
      <c r="O294" s="141">
        <v>0.39528000000000002</v>
      </c>
      <c r="P294" s="141">
        <f t="shared" si="54"/>
        <v>174.16827360000002</v>
      </c>
      <c r="Q294" s="141">
        <v>2.9999999999999997E-4</v>
      </c>
      <c r="R294" s="141">
        <f t="shared" si="55"/>
        <v>0.132186</v>
      </c>
      <c r="S294" s="141">
        <v>0</v>
      </c>
      <c r="T294" s="142">
        <f t="shared" si="56"/>
        <v>0</v>
      </c>
      <c r="AR294" s="143" t="s">
        <v>226</v>
      </c>
      <c r="AT294" s="143" t="s">
        <v>165</v>
      </c>
      <c r="AU294" s="143" t="s">
        <v>84</v>
      </c>
      <c r="AY294" s="13" t="s">
        <v>162</v>
      </c>
      <c r="BE294" s="144">
        <f t="shared" si="57"/>
        <v>0</v>
      </c>
      <c r="BF294" s="144">
        <f t="shared" si="58"/>
        <v>0</v>
      </c>
      <c r="BG294" s="144">
        <f t="shared" si="59"/>
        <v>0</v>
      </c>
      <c r="BH294" s="144">
        <f t="shared" si="60"/>
        <v>0</v>
      </c>
      <c r="BI294" s="144">
        <f t="shared" si="61"/>
        <v>0</v>
      </c>
      <c r="BJ294" s="13" t="s">
        <v>84</v>
      </c>
      <c r="BK294" s="144">
        <f t="shared" si="62"/>
        <v>0</v>
      </c>
      <c r="BL294" s="13" t="s">
        <v>226</v>
      </c>
      <c r="BM294" s="143" t="s">
        <v>862</v>
      </c>
    </row>
    <row r="295" spans="2:65" s="1" customFormat="1" ht="24.2" customHeight="1">
      <c r="B295" s="131"/>
      <c r="C295" s="149" t="s">
        <v>863</v>
      </c>
      <c r="D295" s="149" t="s">
        <v>492</v>
      </c>
      <c r="E295" s="150" t="s">
        <v>850</v>
      </c>
      <c r="F295" s="151" t="s">
        <v>2767</v>
      </c>
      <c r="G295" s="152" t="s">
        <v>168</v>
      </c>
      <c r="H295" s="153">
        <v>453.839</v>
      </c>
      <c r="I295" s="154"/>
      <c r="J295" s="154"/>
      <c r="K295" s="155"/>
      <c r="L295" s="156"/>
      <c r="M295" s="157" t="s">
        <v>1</v>
      </c>
      <c r="N295" s="158" t="s">
        <v>38</v>
      </c>
      <c r="O295" s="141">
        <v>0</v>
      </c>
      <c r="P295" s="141">
        <f t="shared" si="54"/>
        <v>0</v>
      </c>
      <c r="Q295" s="141">
        <v>3.9500000000000004E-3</v>
      </c>
      <c r="R295" s="141">
        <f t="shared" si="55"/>
        <v>1.7926640500000002</v>
      </c>
      <c r="S295" s="141">
        <v>0</v>
      </c>
      <c r="T295" s="142">
        <f t="shared" si="56"/>
        <v>0</v>
      </c>
      <c r="AR295" s="143" t="s">
        <v>289</v>
      </c>
      <c r="AT295" s="143" t="s">
        <v>492</v>
      </c>
      <c r="AU295" s="143" t="s">
        <v>84</v>
      </c>
      <c r="AY295" s="13" t="s">
        <v>162</v>
      </c>
      <c r="BE295" s="144">
        <f t="shared" si="57"/>
        <v>0</v>
      </c>
      <c r="BF295" s="144">
        <f t="shared" si="58"/>
        <v>0</v>
      </c>
      <c r="BG295" s="144">
        <f t="shared" si="59"/>
        <v>0</v>
      </c>
      <c r="BH295" s="144">
        <f t="shared" si="60"/>
        <v>0</v>
      </c>
      <c r="BI295" s="144">
        <f t="shared" si="61"/>
        <v>0</v>
      </c>
      <c r="BJ295" s="13" t="s">
        <v>84</v>
      </c>
      <c r="BK295" s="144">
        <f t="shared" si="62"/>
        <v>0</v>
      </c>
      <c r="BL295" s="13" t="s">
        <v>226</v>
      </c>
      <c r="BM295" s="143" t="s">
        <v>864</v>
      </c>
    </row>
    <row r="296" spans="2:65" s="1" customFormat="1" ht="33" customHeight="1">
      <c r="B296" s="131"/>
      <c r="C296" s="132" t="s">
        <v>865</v>
      </c>
      <c r="D296" s="132" t="s">
        <v>165</v>
      </c>
      <c r="E296" s="133" t="s">
        <v>866</v>
      </c>
      <c r="F296" s="134" t="s">
        <v>867</v>
      </c>
      <c r="G296" s="135" t="s">
        <v>168</v>
      </c>
      <c r="H296" s="136">
        <v>102.06</v>
      </c>
      <c r="I296" s="137"/>
      <c r="J296" s="137"/>
      <c r="K296" s="138"/>
      <c r="L296" s="25"/>
      <c r="M296" s="139" t="s">
        <v>1</v>
      </c>
      <c r="N296" s="140" t="s">
        <v>38</v>
      </c>
      <c r="O296" s="141">
        <v>0.48799999999999999</v>
      </c>
      <c r="P296" s="141">
        <f t="shared" si="54"/>
        <v>49.805280000000003</v>
      </c>
      <c r="Q296" s="141">
        <v>3.5E-4</v>
      </c>
      <c r="R296" s="141">
        <f t="shared" si="55"/>
        <v>3.5721000000000003E-2</v>
      </c>
      <c r="S296" s="141">
        <v>0</v>
      </c>
      <c r="T296" s="142">
        <f t="shared" si="56"/>
        <v>0</v>
      </c>
      <c r="AR296" s="143" t="s">
        <v>226</v>
      </c>
      <c r="AT296" s="143" t="s">
        <v>165</v>
      </c>
      <c r="AU296" s="143" t="s">
        <v>84</v>
      </c>
      <c r="AY296" s="13" t="s">
        <v>162</v>
      </c>
      <c r="BE296" s="144">
        <f t="shared" si="57"/>
        <v>0</v>
      </c>
      <c r="BF296" s="144">
        <f t="shared" si="58"/>
        <v>0</v>
      </c>
      <c r="BG296" s="144">
        <f t="shared" si="59"/>
        <v>0</v>
      </c>
      <c r="BH296" s="144">
        <f t="shared" si="60"/>
        <v>0</v>
      </c>
      <c r="BI296" s="144">
        <f t="shared" si="61"/>
        <v>0</v>
      </c>
      <c r="BJ296" s="13" t="s">
        <v>84</v>
      </c>
      <c r="BK296" s="144">
        <f t="shared" si="62"/>
        <v>0</v>
      </c>
      <c r="BL296" s="13" t="s">
        <v>226</v>
      </c>
      <c r="BM296" s="143" t="s">
        <v>868</v>
      </c>
    </row>
    <row r="297" spans="2:65" s="1" customFormat="1" ht="24.2" customHeight="1">
      <c r="B297" s="131"/>
      <c r="C297" s="149" t="s">
        <v>869</v>
      </c>
      <c r="D297" s="149" t="s">
        <v>492</v>
      </c>
      <c r="E297" s="150" t="s">
        <v>857</v>
      </c>
      <c r="F297" s="151" t="s">
        <v>2768</v>
      </c>
      <c r="G297" s="152" t="s">
        <v>168</v>
      </c>
      <c r="H297" s="153">
        <v>105.122</v>
      </c>
      <c r="I297" s="154"/>
      <c r="J297" s="154"/>
      <c r="K297" s="155"/>
      <c r="L297" s="156"/>
      <c r="M297" s="157" t="s">
        <v>1</v>
      </c>
      <c r="N297" s="158" t="s">
        <v>38</v>
      </c>
      <c r="O297" s="141">
        <v>0</v>
      </c>
      <c r="P297" s="141">
        <f t="shared" si="54"/>
        <v>0</v>
      </c>
      <c r="Q297" s="141">
        <v>3.0000000000000001E-3</v>
      </c>
      <c r="R297" s="141">
        <f t="shared" si="55"/>
        <v>0.31536599999999998</v>
      </c>
      <c r="S297" s="141">
        <v>0</v>
      </c>
      <c r="T297" s="142">
        <f t="shared" si="56"/>
        <v>0</v>
      </c>
      <c r="AR297" s="143" t="s">
        <v>289</v>
      </c>
      <c r="AT297" s="143" t="s">
        <v>492</v>
      </c>
      <c r="AU297" s="143" t="s">
        <v>84</v>
      </c>
      <c r="AY297" s="13" t="s">
        <v>162</v>
      </c>
      <c r="BE297" s="144">
        <f t="shared" si="57"/>
        <v>0</v>
      </c>
      <c r="BF297" s="144">
        <f t="shared" si="58"/>
        <v>0</v>
      </c>
      <c r="BG297" s="144">
        <f t="shared" si="59"/>
        <v>0</v>
      </c>
      <c r="BH297" s="144">
        <f t="shared" si="60"/>
        <v>0</v>
      </c>
      <c r="BI297" s="144">
        <f t="shared" si="61"/>
        <v>0</v>
      </c>
      <c r="BJ297" s="13" t="s">
        <v>84</v>
      </c>
      <c r="BK297" s="144">
        <f t="shared" si="62"/>
        <v>0</v>
      </c>
      <c r="BL297" s="13" t="s">
        <v>226</v>
      </c>
      <c r="BM297" s="143" t="s">
        <v>870</v>
      </c>
    </row>
    <row r="298" spans="2:65" s="1" customFormat="1" ht="24.2" customHeight="1">
      <c r="B298" s="131"/>
      <c r="C298" s="132" t="s">
        <v>871</v>
      </c>
      <c r="D298" s="132" t="s">
        <v>165</v>
      </c>
      <c r="E298" s="133" t="s">
        <v>872</v>
      </c>
      <c r="F298" s="134" t="s">
        <v>873</v>
      </c>
      <c r="G298" s="135" t="s">
        <v>168</v>
      </c>
      <c r="H298" s="136">
        <v>440.62</v>
      </c>
      <c r="I298" s="137"/>
      <c r="J298" s="137"/>
      <c r="K298" s="138"/>
      <c r="L298" s="25"/>
      <c r="M298" s="139" t="s">
        <v>1</v>
      </c>
      <c r="N298" s="140" t="s">
        <v>38</v>
      </c>
      <c r="O298" s="141">
        <v>1.315E-2</v>
      </c>
      <c r="P298" s="141">
        <f t="shared" si="54"/>
        <v>5.7941530000000006</v>
      </c>
      <c r="Q298" s="141">
        <v>8.0000000000000007E-5</v>
      </c>
      <c r="R298" s="141">
        <f t="shared" si="55"/>
        <v>3.5249600000000006E-2</v>
      </c>
      <c r="S298" s="141">
        <v>0</v>
      </c>
      <c r="T298" s="142">
        <f t="shared" si="56"/>
        <v>0</v>
      </c>
      <c r="AR298" s="143" t="s">
        <v>226</v>
      </c>
      <c r="AT298" s="143" t="s">
        <v>165</v>
      </c>
      <c r="AU298" s="143" t="s">
        <v>84</v>
      </c>
      <c r="AY298" s="13" t="s">
        <v>162</v>
      </c>
      <c r="BE298" s="144">
        <f t="shared" si="57"/>
        <v>0</v>
      </c>
      <c r="BF298" s="144">
        <f t="shared" si="58"/>
        <v>0</v>
      </c>
      <c r="BG298" s="144">
        <f t="shared" si="59"/>
        <v>0</v>
      </c>
      <c r="BH298" s="144">
        <f t="shared" si="60"/>
        <v>0</v>
      </c>
      <c r="BI298" s="144">
        <f t="shared" si="61"/>
        <v>0</v>
      </c>
      <c r="BJ298" s="13" t="s">
        <v>84</v>
      </c>
      <c r="BK298" s="144">
        <f t="shared" si="62"/>
        <v>0</v>
      </c>
      <c r="BL298" s="13" t="s">
        <v>226</v>
      </c>
      <c r="BM298" s="143" t="s">
        <v>874</v>
      </c>
    </row>
    <row r="299" spans="2:65" s="1" customFormat="1" ht="24.2" customHeight="1">
      <c r="B299" s="131"/>
      <c r="C299" s="132" t="s">
        <v>875</v>
      </c>
      <c r="D299" s="132" t="s">
        <v>165</v>
      </c>
      <c r="E299" s="133" t="s">
        <v>876</v>
      </c>
      <c r="F299" s="134" t="s">
        <v>877</v>
      </c>
      <c r="G299" s="135" t="s">
        <v>595</v>
      </c>
      <c r="H299" s="136">
        <v>243.721</v>
      </c>
      <c r="I299" s="137"/>
      <c r="J299" s="137"/>
      <c r="K299" s="138"/>
      <c r="L299" s="25"/>
      <c r="M299" s="139" t="s">
        <v>1</v>
      </c>
      <c r="N299" s="140" t="s">
        <v>38</v>
      </c>
      <c r="O299" s="141">
        <v>0</v>
      </c>
      <c r="P299" s="141">
        <f t="shared" si="54"/>
        <v>0</v>
      </c>
      <c r="Q299" s="141">
        <v>0</v>
      </c>
      <c r="R299" s="141">
        <f t="shared" si="55"/>
        <v>0</v>
      </c>
      <c r="S299" s="141">
        <v>0</v>
      </c>
      <c r="T299" s="142">
        <f t="shared" si="56"/>
        <v>0</v>
      </c>
      <c r="AR299" s="143" t="s">
        <v>226</v>
      </c>
      <c r="AT299" s="143" t="s">
        <v>165</v>
      </c>
      <c r="AU299" s="143" t="s">
        <v>84</v>
      </c>
      <c r="AY299" s="13" t="s">
        <v>162</v>
      </c>
      <c r="BE299" s="144">
        <f t="shared" si="57"/>
        <v>0</v>
      </c>
      <c r="BF299" s="144">
        <f t="shared" si="58"/>
        <v>0</v>
      </c>
      <c r="BG299" s="144">
        <f t="shared" si="59"/>
        <v>0</v>
      </c>
      <c r="BH299" s="144">
        <f t="shared" si="60"/>
        <v>0</v>
      </c>
      <c r="BI299" s="144">
        <f t="shared" si="61"/>
        <v>0</v>
      </c>
      <c r="BJ299" s="13" t="s">
        <v>84</v>
      </c>
      <c r="BK299" s="144">
        <f t="shared" si="62"/>
        <v>0</v>
      </c>
      <c r="BL299" s="13" t="s">
        <v>226</v>
      </c>
      <c r="BM299" s="143" t="s">
        <v>878</v>
      </c>
    </row>
    <row r="300" spans="2:65" s="11" customFormat="1" ht="22.9" customHeight="1">
      <c r="B300" s="120"/>
      <c r="D300" s="121" t="s">
        <v>71</v>
      </c>
      <c r="E300" s="129" t="s">
        <v>879</v>
      </c>
      <c r="F300" s="129" t="s">
        <v>880</v>
      </c>
      <c r="J300" s="130"/>
      <c r="L300" s="120"/>
      <c r="M300" s="124"/>
      <c r="P300" s="125">
        <f>SUM(P301:P306)</f>
        <v>238.73982059999997</v>
      </c>
      <c r="R300" s="125">
        <f>SUM(R301:R306)</f>
        <v>5.6571254100000008</v>
      </c>
      <c r="T300" s="126">
        <f>SUM(T301:T306)</f>
        <v>0</v>
      </c>
      <c r="AR300" s="121" t="s">
        <v>84</v>
      </c>
      <c r="AT300" s="127" t="s">
        <v>71</v>
      </c>
      <c r="AU300" s="127" t="s">
        <v>79</v>
      </c>
      <c r="AY300" s="121" t="s">
        <v>162</v>
      </c>
      <c r="BK300" s="128">
        <f>SUM(BK301:BK306)</f>
        <v>0</v>
      </c>
    </row>
    <row r="301" spans="2:65" s="1" customFormat="1" ht="24.2" customHeight="1">
      <c r="B301" s="131"/>
      <c r="C301" s="132" t="s">
        <v>881</v>
      </c>
      <c r="D301" s="132" t="s">
        <v>165</v>
      </c>
      <c r="E301" s="133" t="s">
        <v>882</v>
      </c>
      <c r="F301" s="134" t="s">
        <v>883</v>
      </c>
      <c r="G301" s="135" t="s">
        <v>168</v>
      </c>
      <c r="H301" s="136">
        <v>98.03</v>
      </c>
      <c r="I301" s="137"/>
      <c r="J301" s="137"/>
      <c r="K301" s="138"/>
      <c r="L301" s="25"/>
      <c r="M301" s="139" t="s">
        <v>1</v>
      </c>
      <c r="N301" s="140" t="s">
        <v>38</v>
      </c>
      <c r="O301" s="141">
        <v>0.90171999999999997</v>
      </c>
      <c r="P301" s="141">
        <f t="shared" ref="P301:P306" si="63">O301*H301</f>
        <v>88.395611599999995</v>
      </c>
      <c r="Q301" s="141">
        <v>3.3600000000000001E-3</v>
      </c>
      <c r="R301" s="141">
        <f t="shared" ref="R301:R306" si="64">Q301*H301</f>
        <v>0.32938080000000003</v>
      </c>
      <c r="S301" s="141">
        <v>0</v>
      </c>
      <c r="T301" s="142">
        <f t="shared" ref="T301:T306" si="65">S301*H301</f>
        <v>0</v>
      </c>
      <c r="AR301" s="143" t="s">
        <v>226</v>
      </c>
      <c r="AT301" s="143" t="s">
        <v>165</v>
      </c>
      <c r="AU301" s="143" t="s">
        <v>84</v>
      </c>
      <c r="AY301" s="13" t="s">
        <v>162</v>
      </c>
      <c r="BE301" s="144">
        <f t="shared" ref="BE301:BE306" si="66">IF(N301="základná",J301,0)</f>
        <v>0</v>
      </c>
      <c r="BF301" s="144">
        <f t="shared" ref="BF301:BF306" si="67">IF(N301="znížená",J301,0)</f>
        <v>0</v>
      </c>
      <c r="BG301" s="144">
        <f t="shared" ref="BG301:BG306" si="68">IF(N301="zákl. prenesená",J301,0)</f>
        <v>0</v>
      </c>
      <c r="BH301" s="144">
        <f t="shared" ref="BH301:BH306" si="69">IF(N301="zníž. prenesená",J301,0)</f>
        <v>0</v>
      </c>
      <c r="BI301" s="144">
        <f t="shared" ref="BI301:BI306" si="70">IF(N301="nulová",J301,0)</f>
        <v>0</v>
      </c>
      <c r="BJ301" s="13" t="s">
        <v>84</v>
      </c>
      <c r="BK301" s="144">
        <f t="shared" ref="BK301:BK306" si="71">ROUND(I301*H301,2)</f>
        <v>0</v>
      </c>
      <c r="BL301" s="13" t="s">
        <v>226</v>
      </c>
      <c r="BM301" s="143" t="s">
        <v>884</v>
      </c>
    </row>
    <row r="302" spans="2:65" s="1" customFormat="1" ht="33" customHeight="1">
      <c r="B302" s="131"/>
      <c r="C302" s="132" t="s">
        <v>885</v>
      </c>
      <c r="D302" s="132" t="s">
        <v>165</v>
      </c>
      <c r="E302" s="133" t="s">
        <v>886</v>
      </c>
      <c r="F302" s="134" t="s">
        <v>887</v>
      </c>
      <c r="G302" s="135" t="s">
        <v>168</v>
      </c>
      <c r="H302" s="136">
        <v>78.373999999999995</v>
      </c>
      <c r="I302" s="137"/>
      <c r="J302" s="137"/>
      <c r="K302" s="138"/>
      <c r="L302" s="25"/>
      <c r="M302" s="139" t="s">
        <v>1</v>
      </c>
      <c r="N302" s="140" t="s">
        <v>38</v>
      </c>
      <c r="O302" s="141">
        <v>1.502</v>
      </c>
      <c r="P302" s="141">
        <f t="shared" si="63"/>
        <v>117.71774799999999</v>
      </c>
      <c r="Q302" s="141">
        <v>3.3600000000000001E-3</v>
      </c>
      <c r="R302" s="141">
        <f t="shared" si="64"/>
        <v>0.26333664000000001</v>
      </c>
      <c r="S302" s="141">
        <v>0</v>
      </c>
      <c r="T302" s="142">
        <f t="shared" si="65"/>
        <v>0</v>
      </c>
      <c r="AR302" s="143" t="s">
        <v>226</v>
      </c>
      <c r="AT302" s="143" t="s">
        <v>165</v>
      </c>
      <c r="AU302" s="143" t="s">
        <v>84</v>
      </c>
      <c r="AY302" s="13" t="s">
        <v>162</v>
      </c>
      <c r="BE302" s="144">
        <f t="shared" si="66"/>
        <v>0</v>
      </c>
      <c r="BF302" s="144">
        <f t="shared" si="67"/>
        <v>0</v>
      </c>
      <c r="BG302" s="144">
        <f t="shared" si="68"/>
        <v>0</v>
      </c>
      <c r="BH302" s="144">
        <f t="shared" si="69"/>
        <v>0</v>
      </c>
      <c r="BI302" s="144">
        <f t="shared" si="70"/>
        <v>0</v>
      </c>
      <c r="BJ302" s="13" t="s">
        <v>84</v>
      </c>
      <c r="BK302" s="144">
        <f t="shared" si="71"/>
        <v>0</v>
      </c>
      <c r="BL302" s="13" t="s">
        <v>226</v>
      </c>
      <c r="BM302" s="143" t="s">
        <v>888</v>
      </c>
    </row>
    <row r="303" spans="2:65" s="1" customFormat="1" ht="33" customHeight="1">
      <c r="B303" s="131"/>
      <c r="C303" s="149" t="s">
        <v>889</v>
      </c>
      <c r="D303" s="149" t="s">
        <v>492</v>
      </c>
      <c r="E303" s="150" t="s">
        <v>890</v>
      </c>
      <c r="F303" s="151" t="s">
        <v>2807</v>
      </c>
      <c r="G303" s="152" t="s">
        <v>168</v>
      </c>
      <c r="H303" s="180">
        <v>183.46</v>
      </c>
      <c r="I303" s="154"/>
      <c r="J303" s="154"/>
      <c r="K303" s="155"/>
      <c r="L303" s="156" t="s">
        <v>2808</v>
      </c>
      <c r="M303" s="157" t="s">
        <v>1</v>
      </c>
      <c r="N303" s="158" t="s">
        <v>38</v>
      </c>
      <c r="O303" s="141">
        <v>0</v>
      </c>
      <c r="P303" s="141">
        <f t="shared" si="63"/>
        <v>0</v>
      </c>
      <c r="Q303" s="141">
        <v>2.1000000000000001E-2</v>
      </c>
      <c r="R303" s="141">
        <f t="shared" si="64"/>
        <v>3.8526600000000002</v>
      </c>
      <c r="S303" s="141">
        <v>0</v>
      </c>
      <c r="T303" s="142">
        <f t="shared" si="65"/>
        <v>0</v>
      </c>
      <c r="AR303" s="143" t="s">
        <v>289</v>
      </c>
      <c r="AT303" s="143" t="s">
        <v>492</v>
      </c>
      <c r="AU303" s="143" t="s">
        <v>84</v>
      </c>
      <c r="AY303" s="13" t="s">
        <v>162</v>
      </c>
      <c r="BE303" s="144">
        <f t="shared" si="66"/>
        <v>0</v>
      </c>
      <c r="BF303" s="144">
        <f t="shared" si="67"/>
        <v>0</v>
      </c>
      <c r="BG303" s="144">
        <f t="shared" si="68"/>
        <v>0</v>
      </c>
      <c r="BH303" s="144">
        <f t="shared" si="69"/>
        <v>0</v>
      </c>
      <c r="BI303" s="144">
        <f t="shared" si="70"/>
        <v>0</v>
      </c>
      <c r="BJ303" s="13" t="s">
        <v>84</v>
      </c>
      <c r="BK303" s="144">
        <f t="shared" si="71"/>
        <v>0</v>
      </c>
      <c r="BL303" s="13" t="s">
        <v>226</v>
      </c>
      <c r="BM303" s="143" t="s">
        <v>891</v>
      </c>
    </row>
    <row r="304" spans="2:65" s="1" customFormat="1" ht="37.9" customHeight="1">
      <c r="B304" s="131"/>
      <c r="C304" s="132" t="s">
        <v>892</v>
      </c>
      <c r="D304" s="132" t="s">
        <v>165</v>
      </c>
      <c r="E304" s="133" t="s">
        <v>893</v>
      </c>
      <c r="F304" s="134" t="s">
        <v>894</v>
      </c>
      <c r="G304" s="135" t="s">
        <v>168</v>
      </c>
      <c r="H304" s="136">
        <v>20.901</v>
      </c>
      <c r="I304" s="137"/>
      <c r="J304" s="137"/>
      <c r="K304" s="138"/>
      <c r="L304" s="25"/>
      <c r="M304" s="139" t="s">
        <v>1</v>
      </c>
      <c r="N304" s="140" t="s">
        <v>38</v>
      </c>
      <c r="O304" s="141">
        <v>1.5609999999999999</v>
      </c>
      <c r="P304" s="141">
        <f t="shared" si="63"/>
        <v>32.626460999999999</v>
      </c>
      <c r="Q304" s="141">
        <v>3.9690000000000003E-2</v>
      </c>
      <c r="R304" s="141">
        <f t="shared" si="64"/>
        <v>0.8295606900000001</v>
      </c>
      <c r="S304" s="141">
        <v>0</v>
      </c>
      <c r="T304" s="142">
        <f t="shared" si="65"/>
        <v>0</v>
      </c>
      <c r="AR304" s="143" t="s">
        <v>226</v>
      </c>
      <c r="AT304" s="143" t="s">
        <v>165</v>
      </c>
      <c r="AU304" s="143" t="s">
        <v>84</v>
      </c>
      <c r="AY304" s="13" t="s">
        <v>162</v>
      </c>
      <c r="BE304" s="144">
        <f t="shared" si="66"/>
        <v>0</v>
      </c>
      <c r="BF304" s="144">
        <f t="shared" si="67"/>
        <v>0</v>
      </c>
      <c r="BG304" s="144">
        <f t="shared" si="68"/>
        <v>0</v>
      </c>
      <c r="BH304" s="144">
        <f t="shared" si="69"/>
        <v>0</v>
      </c>
      <c r="BI304" s="144">
        <f t="shared" si="70"/>
        <v>0</v>
      </c>
      <c r="BJ304" s="13" t="s">
        <v>84</v>
      </c>
      <c r="BK304" s="144">
        <f t="shared" si="71"/>
        <v>0</v>
      </c>
      <c r="BL304" s="13" t="s">
        <v>226</v>
      </c>
      <c r="BM304" s="143" t="s">
        <v>895</v>
      </c>
    </row>
    <row r="305" spans="2:65" s="1" customFormat="1" ht="27.75" customHeight="1">
      <c r="B305" s="131"/>
      <c r="C305" s="149" t="s">
        <v>896</v>
      </c>
      <c r="D305" s="149" t="s">
        <v>492</v>
      </c>
      <c r="E305" s="150" t="s">
        <v>897</v>
      </c>
      <c r="F305" s="151" t="s">
        <v>898</v>
      </c>
      <c r="G305" s="152" t="s">
        <v>196</v>
      </c>
      <c r="H305" s="153">
        <v>1592.4469999999999</v>
      </c>
      <c r="I305" s="154"/>
      <c r="J305" s="154"/>
      <c r="K305" s="155"/>
      <c r="L305" s="156"/>
      <c r="M305" s="157" t="s">
        <v>1</v>
      </c>
      <c r="N305" s="158" t="s">
        <v>38</v>
      </c>
      <c r="O305" s="141">
        <v>0</v>
      </c>
      <c r="P305" s="141">
        <f t="shared" si="63"/>
        <v>0</v>
      </c>
      <c r="Q305" s="141">
        <v>2.4000000000000001E-4</v>
      </c>
      <c r="R305" s="141">
        <f t="shared" si="64"/>
        <v>0.38218727999999996</v>
      </c>
      <c r="S305" s="141">
        <v>0</v>
      </c>
      <c r="T305" s="142">
        <f t="shared" si="65"/>
        <v>0</v>
      </c>
      <c r="AR305" s="143" t="s">
        <v>289</v>
      </c>
      <c r="AT305" s="143" t="s">
        <v>492</v>
      </c>
      <c r="AU305" s="143" t="s">
        <v>84</v>
      </c>
      <c r="AY305" s="13" t="s">
        <v>162</v>
      </c>
      <c r="BE305" s="144">
        <f t="shared" si="66"/>
        <v>0</v>
      </c>
      <c r="BF305" s="144">
        <f t="shared" si="67"/>
        <v>0</v>
      </c>
      <c r="BG305" s="144">
        <f t="shared" si="68"/>
        <v>0</v>
      </c>
      <c r="BH305" s="144">
        <f t="shared" si="69"/>
        <v>0</v>
      </c>
      <c r="BI305" s="144">
        <f t="shared" si="70"/>
        <v>0</v>
      </c>
      <c r="BJ305" s="13" t="s">
        <v>84</v>
      </c>
      <c r="BK305" s="144">
        <f t="shared" si="71"/>
        <v>0</v>
      </c>
      <c r="BL305" s="13" t="s">
        <v>226</v>
      </c>
      <c r="BM305" s="143" t="s">
        <v>899</v>
      </c>
    </row>
    <row r="306" spans="2:65" s="1" customFormat="1" ht="24.2" customHeight="1">
      <c r="B306" s="131"/>
      <c r="C306" s="132" t="s">
        <v>900</v>
      </c>
      <c r="D306" s="132" t="s">
        <v>165</v>
      </c>
      <c r="E306" s="133" t="s">
        <v>901</v>
      </c>
      <c r="F306" s="134" t="s">
        <v>902</v>
      </c>
      <c r="G306" s="135" t="s">
        <v>595</v>
      </c>
      <c r="H306" s="136">
        <v>130.72399999999999</v>
      </c>
      <c r="I306" s="137"/>
      <c r="J306" s="137"/>
      <c r="K306" s="138"/>
      <c r="L306" s="25"/>
      <c r="M306" s="139" t="s">
        <v>1</v>
      </c>
      <c r="N306" s="140" t="s">
        <v>38</v>
      </c>
      <c r="O306" s="141">
        <v>0</v>
      </c>
      <c r="P306" s="141">
        <f t="shared" si="63"/>
        <v>0</v>
      </c>
      <c r="Q306" s="141">
        <v>0</v>
      </c>
      <c r="R306" s="141">
        <f t="shared" si="64"/>
        <v>0</v>
      </c>
      <c r="S306" s="141">
        <v>0</v>
      </c>
      <c r="T306" s="142">
        <f t="shared" si="65"/>
        <v>0</v>
      </c>
      <c r="AR306" s="143" t="s">
        <v>226</v>
      </c>
      <c r="AT306" s="143" t="s">
        <v>165</v>
      </c>
      <c r="AU306" s="143" t="s">
        <v>84</v>
      </c>
      <c r="AY306" s="13" t="s">
        <v>162</v>
      </c>
      <c r="BE306" s="144">
        <f t="shared" si="66"/>
        <v>0</v>
      </c>
      <c r="BF306" s="144">
        <f t="shared" si="67"/>
        <v>0</v>
      </c>
      <c r="BG306" s="144">
        <f t="shared" si="68"/>
        <v>0</v>
      </c>
      <c r="BH306" s="144">
        <f t="shared" si="69"/>
        <v>0</v>
      </c>
      <c r="BI306" s="144">
        <f t="shared" si="70"/>
        <v>0</v>
      </c>
      <c r="BJ306" s="13" t="s">
        <v>84</v>
      </c>
      <c r="BK306" s="144">
        <f t="shared" si="71"/>
        <v>0</v>
      </c>
      <c r="BL306" s="13" t="s">
        <v>226</v>
      </c>
      <c r="BM306" s="143" t="s">
        <v>903</v>
      </c>
    </row>
    <row r="307" spans="2:65" s="11" customFormat="1" ht="22.9" customHeight="1">
      <c r="B307" s="120"/>
      <c r="D307" s="121" t="s">
        <v>71</v>
      </c>
      <c r="E307" s="129" t="s">
        <v>362</v>
      </c>
      <c r="F307" s="129" t="s">
        <v>363</v>
      </c>
      <c r="J307" s="130"/>
      <c r="L307" s="120"/>
      <c r="M307" s="124"/>
      <c r="P307" s="125">
        <f>SUM(P308:P314)</f>
        <v>38.503755350000006</v>
      </c>
      <c r="R307" s="125">
        <f>SUM(R308:R314)</f>
        <v>2.6953039999999998E-2</v>
      </c>
      <c r="T307" s="126">
        <f>SUM(T308:T314)</f>
        <v>0</v>
      </c>
      <c r="AR307" s="121" t="s">
        <v>84</v>
      </c>
      <c r="AT307" s="127" t="s">
        <v>71</v>
      </c>
      <c r="AU307" s="127" t="s">
        <v>79</v>
      </c>
      <c r="AY307" s="121" t="s">
        <v>162</v>
      </c>
      <c r="BK307" s="128">
        <f>SUM(BK308:BK314)</f>
        <v>0</v>
      </c>
    </row>
    <row r="308" spans="2:65" s="1" customFormat="1" ht="24.2" customHeight="1">
      <c r="B308" s="131"/>
      <c r="C308" s="132" t="s">
        <v>904</v>
      </c>
      <c r="D308" s="132" t="s">
        <v>165</v>
      </c>
      <c r="E308" s="133" t="s">
        <v>905</v>
      </c>
      <c r="F308" s="134" t="s">
        <v>906</v>
      </c>
      <c r="G308" s="135" t="s">
        <v>168</v>
      </c>
      <c r="H308" s="136">
        <v>41.515999999999998</v>
      </c>
      <c r="I308" s="137"/>
      <c r="J308" s="137"/>
      <c r="K308" s="138"/>
      <c r="L308" s="25"/>
      <c r="M308" s="139" t="s">
        <v>1</v>
      </c>
      <c r="N308" s="140" t="s">
        <v>38</v>
      </c>
      <c r="O308" s="141">
        <v>0.26529000000000003</v>
      </c>
      <c r="P308" s="141">
        <f t="shared" ref="P308:P314" si="72">O308*H308</f>
        <v>11.013779640000001</v>
      </c>
      <c r="Q308" s="141">
        <v>1.6000000000000001E-4</v>
      </c>
      <c r="R308" s="141">
        <f t="shared" ref="R308:R314" si="73">Q308*H308</f>
        <v>6.6425600000000005E-3</v>
      </c>
      <c r="S308" s="141">
        <v>0</v>
      </c>
      <c r="T308" s="142">
        <f t="shared" ref="T308:T314" si="74">S308*H308</f>
        <v>0</v>
      </c>
      <c r="AR308" s="143" t="s">
        <v>226</v>
      </c>
      <c r="AT308" s="143" t="s">
        <v>165</v>
      </c>
      <c r="AU308" s="143" t="s">
        <v>84</v>
      </c>
      <c r="AY308" s="13" t="s">
        <v>162</v>
      </c>
      <c r="BE308" s="144">
        <f t="shared" ref="BE308:BE314" si="75">IF(N308="základná",J308,0)</f>
        <v>0</v>
      </c>
      <c r="BF308" s="144">
        <f t="shared" ref="BF308:BF314" si="76">IF(N308="znížená",J308,0)</f>
        <v>0</v>
      </c>
      <c r="BG308" s="144">
        <f t="shared" ref="BG308:BG314" si="77">IF(N308="zákl. prenesená",J308,0)</f>
        <v>0</v>
      </c>
      <c r="BH308" s="144">
        <f t="shared" ref="BH308:BH314" si="78">IF(N308="zníž. prenesená",J308,0)</f>
        <v>0</v>
      </c>
      <c r="BI308" s="144">
        <f t="shared" ref="BI308:BI314" si="79">IF(N308="nulová",J308,0)</f>
        <v>0</v>
      </c>
      <c r="BJ308" s="13" t="s">
        <v>84</v>
      </c>
      <c r="BK308" s="144">
        <f t="shared" ref="BK308:BK314" si="80">ROUND(I308*H308,2)</f>
        <v>0</v>
      </c>
      <c r="BL308" s="13" t="s">
        <v>226</v>
      </c>
      <c r="BM308" s="143" t="s">
        <v>907</v>
      </c>
    </row>
    <row r="309" spans="2:65" s="1" customFormat="1" ht="24.2" customHeight="1">
      <c r="B309" s="131"/>
      <c r="C309" s="132" t="s">
        <v>908</v>
      </c>
      <c r="D309" s="132" t="s">
        <v>165</v>
      </c>
      <c r="E309" s="133" t="s">
        <v>909</v>
      </c>
      <c r="F309" s="134" t="s">
        <v>910</v>
      </c>
      <c r="G309" s="135" t="s">
        <v>168</v>
      </c>
      <c r="H309" s="136">
        <v>41.515999999999998</v>
      </c>
      <c r="I309" s="137"/>
      <c r="J309" s="137"/>
      <c r="K309" s="138"/>
      <c r="L309" s="25"/>
      <c r="M309" s="139" t="s">
        <v>1</v>
      </c>
      <c r="N309" s="140" t="s">
        <v>38</v>
      </c>
      <c r="O309" s="141">
        <v>0.14799999999999999</v>
      </c>
      <c r="P309" s="141">
        <f t="shared" si="72"/>
        <v>6.1443679999999992</v>
      </c>
      <c r="Q309" s="141">
        <v>8.0000000000000007E-5</v>
      </c>
      <c r="R309" s="141">
        <f t="shared" si="73"/>
        <v>3.3212800000000002E-3</v>
      </c>
      <c r="S309" s="141">
        <v>0</v>
      </c>
      <c r="T309" s="142">
        <f t="shared" si="74"/>
        <v>0</v>
      </c>
      <c r="AR309" s="143" t="s">
        <v>226</v>
      </c>
      <c r="AT309" s="143" t="s">
        <v>165</v>
      </c>
      <c r="AU309" s="143" t="s">
        <v>84</v>
      </c>
      <c r="AY309" s="13" t="s">
        <v>162</v>
      </c>
      <c r="BE309" s="144">
        <f t="shared" si="75"/>
        <v>0</v>
      </c>
      <c r="BF309" s="144">
        <f t="shared" si="76"/>
        <v>0</v>
      </c>
      <c r="BG309" s="144">
        <f t="shared" si="77"/>
        <v>0</v>
      </c>
      <c r="BH309" s="144">
        <f t="shared" si="78"/>
        <v>0</v>
      </c>
      <c r="BI309" s="144">
        <f t="shared" si="79"/>
        <v>0</v>
      </c>
      <c r="BJ309" s="13" t="s">
        <v>84</v>
      </c>
      <c r="BK309" s="144">
        <f t="shared" si="80"/>
        <v>0</v>
      </c>
      <c r="BL309" s="13" t="s">
        <v>226</v>
      </c>
      <c r="BM309" s="143" t="s">
        <v>911</v>
      </c>
    </row>
    <row r="310" spans="2:65" s="1" customFormat="1" ht="24.2" customHeight="1">
      <c r="B310" s="131"/>
      <c r="C310" s="132" t="s">
        <v>912</v>
      </c>
      <c r="D310" s="132" t="s">
        <v>165</v>
      </c>
      <c r="E310" s="133" t="s">
        <v>913</v>
      </c>
      <c r="F310" s="134" t="s">
        <v>914</v>
      </c>
      <c r="G310" s="135" t="s">
        <v>168</v>
      </c>
      <c r="H310" s="136">
        <v>2.8889999999999998</v>
      </c>
      <c r="I310" s="137"/>
      <c r="J310" s="137"/>
      <c r="K310" s="138"/>
      <c r="L310" s="25"/>
      <c r="M310" s="139" t="s">
        <v>1</v>
      </c>
      <c r="N310" s="140" t="s">
        <v>38</v>
      </c>
      <c r="O310" s="141">
        <v>0.27539000000000002</v>
      </c>
      <c r="P310" s="141">
        <f t="shared" si="72"/>
        <v>0.79560171000000002</v>
      </c>
      <c r="Q310" s="141">
        <v>2.2000000000000001E-4</v>
      </c>
      <c r="R310" s="141">
        <f t="shared" si="73"/>
        <v>6.3557999999999996E-4</v>
      </c>
      <c r="S310" s="141">
        <v>0</v>
      </c>
      <c r="T310" s="142">
        <f t="shared" si="74"/>
        <v>0</v>
      </c>
      <c r="AR310" s="143" t="s">
        <v>226</v>
      </c>
      <c r="AT310" s="143" t="s">
        <v>165</v>
      </c>
      <c r="AU310" s="143" t="s">
        <v>84</v>
      </c>
      <c r="AY310" s="13" t="s">
        <v>162</v>
      </c>
      <c r="BE310" s="144">
        <f t="shared" si="75"/>
        <v>0</v>
      </c>
      <c r="BF310" s="144">
        <f t="shared" si="76"/>
        <v>0</v>
      </c>
      <c r="BG310" s="144">
        <f t="shared" si="77"/>
        <v>0</v>
      </c>
      <c r="BH310" s="144">
        <f t="shared" si="78"/>
        <v>0</v>
      </c>
      <c r="BI310" s="144">
        <f t="shared" si="79"/>
        <v>0</v>
      </c>
      <c r="BJ310" s="13" t="s">
        <v>84</v>
      </c>
      <c r="BK310" s="144">
        <f t="shared" si="80"/>
        <v>0</v>
      </c>
      <c r="BL310" s="13" t="s">
        <v>226</v>
      </c>
      <c r="BM310" s="143" t="s">
        <v>915</v>
      </c>
    </row>
    <row r="311" spans="2:65" s="1" customFormat="1" ht="24.2" customHeight="1">
      <c r="B311" s="131"/>
      <c r="C311" s="132" t="s">
        <v>916</v>
      </c>
      <c r="D311" s="132" t="s">
        <v>165</v>
      </c>
      <c r="E311" s="133" t="s">
        <v>917</v>
      </c>
      <c r="F311" s="134" t="s">
        <v>918</v>
      </c>
      <c r="G311" s="135" t="s">
        <v>168</v>
      </c>
      <c r="H311" s="136">
        <v>111.461</v>
      </c>
      <c r="I311" s="137"/>
      <c r="J311" s="137"/>
      <c r="K311" s="138"/>
      <c r="L311" s="25"/>
      <c r="M311" s="139" t="s">
        <v>1</v>
      </c>
      <c r="N311" s="140" t="s">
        <v>38</v>
      </c>
      <c r="O311" s="141">
        <v>7.8E-2</v>
      </c>
      <c r="P311" s="141">
        <f t="shared" si="72"/>
        <v>8.6939580000000003</v>
      </c>
      <c r="Q311" s="141">
        <v>0</v>
      </c>
      <c r="R311" s="141">
        <f t="shared" si="73"/>
        <v>0</v>
      </c>
      <c r="S311" s="141">
        <v>0</v>
      </c>
      <c r="T311" s="142">
        <f t="shared" si="74"/>
        <v>0</v>
      </c>
      <c r="AR311" s="143" t="s">
        <v>226</v>
      </c>
      <c r="AT311" s="143" t="s">
        <v>165</v>
      </c>
      <c r="AU311" s="143" t="s">
        <v>84</v>
      </c>
      <c r="AY311" s="13" t="s">
        <v>162</v>
      </c>
      <c r="BE311" s="144">
        <f t="shared" si="75"/>
        <v>0</v>
      </c>
      <c r="BF311" s="144">
        <f t="shared" si="76"/>
        <v>0</v>
      </c>
      <c r="BG311" s="144">
        <f t="shared" si="77"/>
        <v>0</v>
      </c>
      <c r="BH311" s="144">
        <f t="shared" si="78"/>
        <v>0</v>
      </c>
      <c r="BI311" s="144">
        <f t="shared" si="79"/>
        <v>0</v>
      </c>
      <c r="BJ311" s="13" t="s">
        <v>84</v>
      </c>
      <c r="BK311" s="144">
        <f t="shared" si="80"/>
        <v>0</v>
      </c>
      <c r="BL311" s="13" t="s">
        <v>226</v>
      </c>
      <c r="BM311" s="143" t="s">
        <v>919</v>
      </c>
    </row>
    <row r="312" spans="2:65" s="1" customFormat="1" ht="36">
      <c r="B312" s="131"/>
      <c r="C312" s="132" t="s">
        <v>920</v>
      </c>
      <c r="D312" s="132" t="s">
        <v>165</v>
      </c>
      <c r="E312" s="133" t="s">
        <v>921</v>
      </c>
      <c r="F312" s="165" t="s">
        <v>2766</v>
      </c>
      <c r="G312" s="135" t="s">
        <v>168</v>
      </c>
      <c r="H312" s="136">
        <v>40.75</v>
      </c>
      <c r="I312" s="137"/>
      <c r="J312" s="137"/>
      <c r="K312" s="138"/>
      <c r="L312" s="25"/>
      <c r="M312" s="139" t="s">
        <v>1</v>
      </c>
      <c r="N312" s="140" t="s">
        <v>38</v>
      </c>
      <c r="O312" s="141">
        <v>0.1096</v>
      </c>
      <c r="P312" s="141">
        <f t="shared" si="72"/>
        <v>4.4661999999999997</v>
      </c>
      <c r="Q312" s="141">
        <v>3.3E-4</v>
      </c>
      <c r="R312" s="141">
        <f t="shared" si="73"/>
        <v>1.3447499999999999E-2</v>
      </c>
      <c r="S312" s="141">
        <v>0</v>
      </c>
      <c r="T312" s="142">
        <f t="shared" si="74"/>
        <v>0</v>
      </c>
      <c r="AR312" s="143" t="s">
        <v>226</v>
      </c>
      <c r="AT312" s="143" t="s">
        <v>165</v>
      </c>
      <c r="AU312" s="143" t="s">
        <v>84</v>
      </c>
      <c r="AY312" s="13" t="s">
        <v>162</v>
      </c>
      <c r="BE312" s="144">
        <f t="shared" si="75"/>
        <v>0</v>
      </c>
      <c r="BF312" s="144">
        <f t="shared" si="76"/>
        <v>0</v>
      </c>
      <c r="BG312" s="144">
        <f t="shared" si="77"/>
        <v>0</v>
      </c>
      <c r="BH312" s="144">
        <f t="shared" si="78"/>
        <v>0</v>
      </c>
      <c r="BI312" s="144">
        <f t="shared" si="79"/>
        <v>0</v>
      </c>
      <c r="BJ312" s="13" t="s">
        <v>84</v>
      </c>
      <c r="BK312" s="144">
        <f t="shared" si="80"/>
        <v>0</v>
      </c>
      <c r="BL312" s="13" t="s">
        <v>226</v>
      </c>
      <c r="BM312" s="143" t="s">
        <v>922</v>
      </c>
    </row>
    <row r="313" spans="2:65" s="1" customFormat="1" ht="21.75" customHeight="1">
      <c r="B313" s="131"/>
      <c r="C313" s="132" t="s">
        <v>923</v>
      </c>
      <c r="D313" s="132" t="s">
        <v>165</v>
      </c>
      <c r="E313" s="133" t="s">
        <v>924</v>
      </c>
      <c r="F313" s="134" t="s">
        <v>925</v>
      </c>
      <c r="G313" s="135" t="s">
        <v>168</v>
      </c>
      <c r="H313" s="136">
        <v>41.515999999999998</v>
      </c>
      <c r="I313" s="137"/>
      <c r="J313" s="137"/>
      <c r="K313" s="138"/>
      <c r="L313" s="25"/>
      <c r="M313" s="139" t="s">
        <v>1</v>
      </c>
      <c r="N313" s="140" t="s">
        <v>38</v>
      </c>
      <c r="O313" s="141">
        <v>0.13600000000000001</v>
      </c>
      <c r="P313" s="141">
        <f t="shared" si="72"/>
        <v>5.6461760000000005</v>
      </c>
      <c r="Q313" s="141">
        <v>6.9999999999999994E-5</v>
      </c>
      <c r="R313" s="141">
        <f t="shared" si="73"/>
        <v>2.9061199999999995E-3</v>
      </c>
      <c r="S313" s="141">
        <v>0</v>
      </c>
      <c r="T313" s="142">
        <f t="shared" si="74"/>
        <v>0</v>
      </c>
      <c r="AR313" s="143" t="s">
        <v>226</v>
      </c>
      <c r="AT313" s="143" t="s">
        <v>165</v>
      </c>
      <c r="AU313" s="143" t="s">
        <v>84</v>
      </c>
      <c r="AY313" s="13" t="s">
        <v>162</v>
      </c>
      <c r="BE313" s="144">
        <f t="shared" si="75"/>
        <v>0</v>
      </c>
      <c r="BF313" s="144">
        <f t="shared" si="76"/>
        <v>0</v>
      </c>
      <c r="BG313" s="144">
        <f t="shared" si="77"/>
        <v>0</v>
      </c>
      <c r="BH313" s="144">
        <f t="shared" si="78"/>
        <v>0</v>
      </c>
      <c r="BI313" s="144">
        <f t="shared" si="79"/>
        <v>0</v>
      </c>
      <c r="BJ313" s="13" t="s">
        <v>84</v>
      </c>
      <c r="BK313" s="144">
        <f t="shared" si="80"/>
        <v>0</v>
      </c>
      <c r="BL313" s="13" t="s">
        <v>226</v>
      </c>
      <c r="BM313" s="143" t="s">
        <v>926</v>
      </c>
    </row>
    <row r="314" spans="2:65" s="1" customFormat="1" ht="24.2" customHeight="1">
      <c r="B314" s="131"/>
      <c r="C314" s="132" t="s">
        <v>927</v>
      </c>
      <c r="D314" s="132" t="s">
        <v>165</v>
      </c>
      <c r="E314" s="133" t="s">
        <v>928</v>
      </c>
      <c r="F314" s="134" t="s">
        <v>929</v>
      </c>
      <c r="G314" s="135" t="s">
        <v>168</v>
      </c>
      <c r="H314" s="136">
        <v>41.515999999999998</v>
      </c>
      <c r="I314" s="137"/>
      <c r="J314" s="137"/>
      <c r="K314" s="138"/>
      <c r="L314" s="25"/>
      <c r="M314" s="139" t="s">
        <v>1</v>
      </c>
      <c r="N314" s="140" t="s">
        <v>38</v>
      </c>
      <c r="O314" s="141">
        <v>4.2000000000000003E-2</v>
      </c>
      <c r="P314" s="141">
        <f t="shared" si="72"/>
        <v>1.7436720000000001</v>
      </c>
      <c r="Q314" s="141">
        <v>0</v>
      </c>
      <c r="R314" s="141">
        <f t="shared" si="73"/>
        <v>0</v>
      </c>
      <c r="S314" s="141">
        <v>0</v>
      </c>
      <c r="T314" s="142">
        <f t="shared" si="74"/>
        <v>0</v>
      </c>
      <c r="AR314" s="143" t="s">
        <v>226</v>
      </c>
      <c r="AT314" s="143" t="s">
        <v>165</v>
      </c>
      <c r="AU314" s="143" t="s">
        <v>84</v>
      </c>
      <c r="AY314" s="13" t="s">
        <v>162</v>
      </c>
      <c r="BE314" s="144">
        <f t="shared" si="75"/>
        <v>0</v>
      </c>
      <c r="BF314" s="144">
        <f t="shared" si="76"/>
        <v>0</v>
      </c>
      <c r="BG314" s="144">
        <f t="shared" si="77"/>
        <v>0</v>
      </c>
      <c r="BH314" s="144">
        <f t="shared" si="78"/>
        <v>0</v>
      </c>
      <c r="BI314" s="144">
        <f t="shared" si="79"/>
        <v>0</v>
      </c>
      <c r="BJ314" s="13" t="s">
        <v>84</v>
      </c>
      <c r="BK314" s="144">
        <f t="shared" si="80"/>
        <v>0</v>
      </c>
      <c r="BL314" s="13" t="s">
        <v>226</v>
      </c>
      <c r="BM314" s="143" t="s">
        <v>930</v>
      </c>
    </row>
    <row r="315" spans="2:65" s="11" customFormat="1" ht="22.9" customHeight="1">
      <c r="B315" s="120"/>
      <c r="D315" s="121" t="s">
        <v>71</v>
      </c>
      <c r="E315" s="129" t="s">
        <v>931</v>
      </c>
      <c r="F315" s="129" t="s">
        <v>932</v>
      </c>
      <c r="J315" s="130"/>
      <c r="L315" s="120"/>
      <c r="M315" s="124"/>
      <c r="P315" s="125">
        <f>SUM(P316:P318)</f>
        <v>175.64439815</v>
      </c>
      <c r="R315" s="125">
        <f>SUM(R316:R318)</f>
        <v>0.63887006000000002</v>
      </c>
      <c r="T315" s="126">
        <f>SUM(T316:T318)</f>
        <v>0</v>
      </c>
      <c r="AR315" s="121" t="s">
        <v>84</v>
      </c>
      <c r="AT315" s="127" t="s">
        <v>71</v>
      </c>
      <c r="AU315" s="127" t="s">
        <v>79</v>
      </c>
      <c r="AY315" s="121" t="s">
        <v>162</v>
      </c>
      <c r="BK315" s="128">
        <f>SUM(BK316:BK318)</f>
        <v>0</v>
      </c>
    </row>
    <row r="316" spans="2:65" s="1" customFormat="1" ht="24.2" customHeight="1">
      <c r="B316" s="131"/>
      <c r="C316" s="132" t="s">
        <v>933</v>
      </c>
      <c r="D316" s="132" t="s">
        <v>165</v>
      </c>
      <c r="E316" s="133" t="s">
        <v>934</v>
      </c>
      <c r="F316" s="134" t="s">
        <v>935</v>
      </c>
      <c r="G316" s="135" t="s">
        <v>168</v>
      </c>
      <c r="H316" s="136">
        <v>1681.2370000000001</v>
      </c>
      <c r="I316" s="137"/>
      <c r="J316" s="137"/>
      <c r="K316" s="138"/>
      <c r="L316" s="25"/>
      <c r="M316" s="139" t="s">
        <v>1</v>
      </c>
      <c r="N316" s="140" t="s">
        <v>38</v>
      </c>
      <c r="O316" s="141">
        <v>0.03</v>
      </c>
      <c r="P316" s="141">
        <f>O316*H316</f>
        <v>50.437109999999997</v>
      </c>
      <c r="Q316" s="141">
        <v>1.2999999999999999E-4</v>
      </c>
      <c r="R316" s="141">
        <f>Q316*H316</f>
        <v>0.21856080999999999</v>
      </c>
      <c r="S316" s="141">
        <v>0</v>
      </c>
      <c r="T316" s="142">
        <f>S316*H316</f>
        <v>0</v>
      </c>
      <c r="AR316" s="143" t="s">
        <v>226</v>
      </c>
      <c r="AT316" s="143" t="s">
        <v>165</v>
      </c>
      <c r="AU316" s="143" t="s">
        <v>84</v>
      </c>
      <c r="AY316" s="13" t="s">
        <v>162</v>
      </c>
      <c r="BE316" s="144">
        <f>IF(N316="základná",J316,0)</f>
        <v>0</v>
      </c>
      <c r="BF316" s="144">
        <f>IF(N316="znížená",J316,0)</f>
        <v>0</v>
      </c>
      <c r="BG316" s="144">
        <f>IF(N316="zákl. prenesená",J316,0)</f>
        <v>0</v>
      </c>
      <c r="BH316" s="144">
        <f>IF(N316="zníž. prenesená",J316,0)</f>
        <v>0</v>
      </c>
      <c r="BI316" s="144">
        <f>IF(N316="nulová",J316,0)</f>
        <v>0</v>
      </c>
      <c r="BJ316" s="13" t="s">
        <v>84</v>
      </c>
      <c r="BK316" s="144">
        <f>ROUND(I316*H316,2)</f>
        <v>0</v>
      </c>
      <c r="BL316" s="13" t="s">
        <v>226</v>
      </c>
      <c r="BM316" s="143" t="s">
        <v>936</v>
      </c>
    </row>
    <row r="317" spans="2:65" s="1" customFormat="1" ht="24.2" customHeight="1">
      <c r="B317" s="131"/>
      <c r="C317" s="132" t="s">
        <v>937</v>
      </c>
      <c r="D317" s="132" t="s">
        <v>165</v>
      </c>
      <c r="E317" s="133" t="s">
        <v>938</v>
      </c>
      <c r="F317" s="134" t="s">
        <v>939</v>
      </c>
      <c r="G317" s="135" t="s">
        <v>168</v>
      </c>
      <c r="H317" s="136">
        <v>634.29999999999995</v>
      </c>
      <c r="I317" s="137"/>
      <c r="J317" s="137"/>
      <c r="K317" s="138"/>
      <c r="L317" s="25"/>
      <c r="M317" s="139" t="s">
        <v>1</v>
      </c>
      <c r="N317" s="140" t="s">
        <v>38</v>
      </c>
      <c r="O317" s="141">
        <v>6.5000000000000002E-2</v>
      </c>
      <c r="P317" s="141">
        <f>O317*H317</f>
        <v>41.229500000000002</v>
      </c>
      <c r="Q317" s="141">
        <v>0</v>
      </c>
      <c r="R317" s="141">
        <f>Q317*H317</f>
        <v>0</v>
      </c>
      <c r="S317" s="141">
        <v>0</v>
      </c>
      <c r="T317" s="142">
        <f>S317*H317</f>
        <v>0</v>
      </c>
      <c r="AR317" s="143" t="s">
        <v>226</v>
      </c>
      <c r="AT317" s="143" t="s">
        <v>165</v>
      </c>
      <c r="AU317" s="143" t="s">
        <v>84</v>
      </c>
      <c r="AY317" s="13" t="s">
        <v>162</v>
      </c>
      <c r="BE317" s="144">
        <f>IF(N317="základná",J317,0)</f>
        <v>0</v>
      </c>
      <c r="BF317" s="144">
        <f>IF(N317="znížená",J317,0)</f>
        <v>0</v>
      </c>
      <c r="BG317" s="144">
        <f>IF(N317="zákl. prenesená",J317,0)</f>
        <v>0</v>
      </c>
      <c r="BH317" s="144">
        <f>IF(N317="zníž. prenesená",J317,0)</f>
        <v>0</v>
      </c>
      <c r="BI317" s="144">
        <f>IF(N317="nulová",J317,0)</f>
        <v>0</v>
      </c>
      <c r="BJ317" s="13" t="s">
        <v>84</v>
      </c>
      <c r="BK317" s="144">
        <f>ROUND(I317*H317,2)</f>
        <v>0</v>
      </c>
      <c r="BL317" s="13" t="s">
        <v>226</v>
      </c>
      <c r="BM317" s="143" t="s">
        <v>940</v>
      </c>
    </row>
    <row r="318" spans="2:65" s="1" customFormat="1" ht="37.9" customHeight="1">
      <c r="B318" s="131"/>
      <c r="C318" s="132" t="s">
        <v>941</v>
      </c>
      <c r="D318" s="132" t="s">
        <v>165</v>
      </c>
      <c r="E318" s="133" t="s">
        <v>942</v>
      </c>
      <c r="F318" s="134" t="s">
        <v>943</v>
      </c>
      <c r="G318" s="135" t="s">
        <v>168</v>
      </c>
      <c r="H318" s="136">
        <v>1681.2370000000001</v>
      </c>
      <c r="I318" s="137"/>
      <c r="J318" s="137"/>
      <c r="K318" s="138"/>
      <c r="L318" s="25"/>
      <c r="M318" s="139" t="s">
        <v>1</v>
      </c>
      <c r="N318" s="140" t="s">
        <v>38</v>
      </c>
      <c r="O318" s="141">
        <v>4.9950000000000001E-2</v>
      </c>
      <c r="P318" s="141">
        <f>O318*H318</f>
        <v>83.977788150000009</v>
      </c>
      <c r="Q318" s="141">
        <v>2.5000000000000001E-4</v>
      </c>
      <c r="R318" s="141">
        <f>Q318*H318</f>
        <v>0.42030925000000002</v>
      </c>
      <c r="S318" s="141">
        <v>0</v>
      </c>
      <c r="T318" s="142">
        <f>S318*H318</f>
        <v>0</v>
      </c>
      <c r="AR318" s="143" t="s">
        <v>226</v>
      </c>
      <c r="AT318" s="143" t="s">
        <v>165</v>
      </c>
      <c r="AU318" s="143" t="s">
        <v>84</v>
      </c>
      <c r="AY318" s="13" t="s">
        <v>162</v>
      </c>
      <c r="BE318" s="144">
        <f>IF(N318="základná",J318,0)</f>
        <v>0</v>
      </c>
      <c r="BF318" s="144">
        <f>IF(N318="znížená",J318,0)</f>
        <v>0</v>
      </c>
      <c r="BG318" s="144">
        <f>IF(N318="zákl. prenesená",J318,0)</f>
        <v>0</v>
      </c>
      <c r="BH318" s="144">
        <f>IF(N318="zníž. prenesená",J318,0)</f>
        <v>0</v>
      </c>
      <c r="BI318" s="144">
        <f>IF(N318="nulová",J318,0)</f>
        <v>0</v>
      </c>
      <c r="BJ318" s="13" t="s">
        <v>84</v>
      </c>
      <c r="BK318" s="144">
        <f>ROUND(I318*H318,2)</f>
        <v>0</v>
      </c>
      <c r="BL318" s="13" t="s">
        <v>226</v>
      </c>
      <c r="BM318" s="143" t="s">
        <v>944</v>
      </c>
    </row>
    <row r="319" spans="2:65" s="11" customFormat="1" ht="25.9" customHeight="1">
      <c r="B319" s="120"/>
      <c r="D319" s="121" t="s">
        <v>71</v>
      </c>
      <c r="E319" s="122" t="s">
        <v>372</v>
      </c>
      <c r="F319" s="122" t="s">
        <v>373</v>
      </c>
      <c r="J319" s="123"/>
      <c r="L319" s="120"/>
      <c r="M319" s="124"/>
      <c r="P319" s="125">
        <f>P320</f>
        <v>90.100000000000009</v>
      </c>
      <c r="R319" s="125">
        <f>R320</f>
        <v>0</v>
      </c>
      <c r="T319" s="126">
        <f>T320</f>
        <v>0</v>
      </c>
      <c r="AR319" s="121" t="s">
        <v>169</v>
      </c>
      <c r="AT319" s="127" t="s">
        <v>71</v>
      </c>
      <c r="AU319" s="127" t="s">
        <v>72</v>
      </c>
      <c r="AY319" s="121" t="s">
        <v>162</v>
      </c>
      <c r="BK319" s="128">
        <f>BK320</f>
        <v>0</v>
      </c>
    </row>
    <row r="320" spans="2:65" s="1" customFormat="1" ht="24.95" customHeight="1">
      <c r="B320" s="131"/>
      <c r="C320" s="132" t="s">
        <v>945</v>
      </c>
      <c r="D320" s="132" t="s">
        <v>165</v>
      </c>
      <c r="E320" s="133" t="s">
        <v>375</v>
      </c>
      <c r="F320" s="134" t="s">
        <v>2769</v>
      </c>
      <c r="G320" s="135" t="s">
        <v>376</v>
      </c>
      <c r="H320" s="136">
        <v>85</v>
      </c>
      <c r="I320" s="137"/>
      <c r="J320" s="137"/>
      <c r="K320" s="138"/>
      <c r="L320" s="25"/>
      <c r="M320" s="139" t="s">
        <v>1</v>
      </c>
      <c r="N320" s="140" t="s">
        <v>38</v>
      </c>
      <c r="O320" s="141">
        <v>1.06</v>
      </c>
      <c r="P320" s="141">
        <f>O320*H320</f>
        <v>90.100000000000009</v>
      </c>
      <c r="Q320" s="141">
        <v>0</v>
      </c>
      <c r="R320" s="141">
        <f>Q320*H320</f>
        <v>0</v>
      </c>
      <c r="S320" s="141">
        <v>0</v>
      </c>
      <c r="T320" s="142">
        <f>S320*H320</f>
        <v>0</v>
      </c>
      <c r="AR320" s="143" t="s">
        <v>377</v>
      </c>
      <c r="AT320" s="143" t="s">
        <v>165</v>
      </c>
      <c r="AU320" s="143" t="s">
        <v>79</v>
      </c>
      <c r="AY320" s="13" t="s">
        <v>162</v>
      </c>
      <c r="BE320" s="144">
        <f>IF(N320="základná",J320,0)</f>
        <v>0</v>
      </c>
      <c r="BF320" s="144">
        <f>IF(N320="znížená",J320,0)</f>
        <v>0</v>
      </c>
      <c r="BG320" s="144">
        <f>IF(N320="zákl. prenesená",J320,0)</f>
        <v>0</v>
      </c>
      <c r="BH320" s="144">
        <f>IF(N320="zníž. prenesená",J320,0)</f>
        <v>0</v>
      </c>
      <c r="BI320" s="144">
        <f>IF(N320="nulová",J320,0)</f>
        <v>0</v>
      </c>
      <c r="BJ320" s="13" t="s">
        <v>84</v>
      </c>
      <c r="BK320" s="144">
        <f>ROUND(I320*H320,2)</f>
        <v>0</v>
      </c>
      <c r="BL320" s="13" t="s">
        <v>377</v>
      </c>
      <c r="BM320" s="143" t="s">
        <v>946</v>
      </c>
    </row>
    <row r="321" spans="2:63" s="11" customFormat="1" ht="25.9" customHeight="1">
      <c r="B321" s="120"/>
      <c r="D321" s="121"/>
      <c r="E321" s="122"/>
      <c r="F321" s="122"/>
      <c r="J321" s="123"/>
      <c r="L321" s="120"/>
      <c r="M321" s="124"/>
      <c r="P321" s="125" t="e">
        <f>SUM(#REF!)</f>
        <v>#REF!</v>
      </c>
      <c r="R321" s="125" t="e">
        <f>SUM(#REF!)</f>
        <v>#REF!</v>
      </c>
      <c r="T321" s="126" t="e">
        <f>SUM(#REF!)</f>
        <v>#REF!</v>
      </c>
      <c r="AR321" s="121" t="s">
        <v>181</v>
      </c>
      <c r="AT321" s="127" t="s">
        <v>71</v>
      </c>
      <c r="AU321" s="127" t="s">
        <v>72</v>
      </c>
      <c r="AY321" s="121" t="s">
        <v>162</v>
      </c>
      <c r="BK321" s="128" t="e">
        <f>SUM(#REF!)</f>
        <v>#REF!</v>
      </c>
    </row>
    <row r="322" spans="2:63" s="1" customFormat="1" ht="6.95" customHeight="1">
      <c r="B322" s="40"/>
      <c r="C322" s="41"/>
      <c r="D322" s="41"/>
      <c r="E322" s="41"/>
      <c r="F322" s="41"/>
      <c r="G322" s="41"/>
      <c r="H322" s="41"/>
      <c r="I322" s="41"/>
      <c r="J322" s="41"/>
      <c r="K322" s="41"/>
      <c r="L322" s="25"/>
    </row>
  </sheetData>
  <autoFilter ref="C144:K321"/>
  <mergeCells count="15">
    <mergeCell ref="E131:H131"/>
    <mergeCell ref="E135:H135"/>
    <mergeCell ref="E133:H133"/>
    <mergeCell ref="E137:H13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6"/>
  <sheetViews>
    <sheetView showGridLines="0" topLeftCell="A268" zoomScale="98" zoomScaleNormal="98" workbookViewId="0">
      <selection activeCell="E26" sqref="E2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3" t="s">
        <v>96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125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26.25" customHeight="1">
      <c r="B7" s="16"/>
      <c r="E7" s="227" t="str">
        <f>'Rekapitulácia stavby'!K6</f>
        <v>Košice, ÚKT, Rampová 7 - Rekonštrukcia budovy U1 a výstavba garáže</v>
      </c>
      <c r="F7" s="228"/>
      <c r="G7" s="228"/>
      <c r="H7" s="228"/>
      <c r="L7" s="16"/>
    </row>
    <row r="8" spans="2:46" ht="12" customHeight="1">
      <c r="B8" s="16"/>
      <c r="D8" s="22" t="s">
        <v>126</v>
      </c>
      <c r="L8" s="16"/>
    </row>
    <row r="9" spans="2:46" s="1" customFormat="1" ht="16.5" customHeight="1">
      <c r="B9" s="25"/>
      <c r="E9" s="227" t="s">
        <v>127</v>
      </c>
      <c r="F9" s="229"/>
      <c r="G9" s="229"/>
      <c r="H9" s="229"/>
      <c r="L9" s="25"/>
    </row>
    <row r="10" spans="2:46" s="1" customFormat="1" ht="12" customHeight="1">
      <c r="B10" s="25"/>
      <c r="D10" s="22" t="s">
        <v>128</v>
      </c>
      <c r="L10" s="25"/>
    </row>
    <row r="11" spans="2:46" s="1" customFormat="1" ht="16.5" customHeight="1">
      <c r="B11" s="25"/>
      <c r="E11" s="185" t="s">
        <v>950</v>
      </c>
      <c r="F11" s="229"/>
      <c r="G11" s="229"/>
      <c r="H11" s="229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customHeight="1">
      <c r="B14" s="25"/>
      <c r="D14" s="22" t="s">
        <v>17</v>
      </c>
      <c r="F14" s="20" t="s">
        <v>18</v>
      </c>
      <c r="I14" s="22" t="s">
        <v>19</v>
      </c>
      <c r="J14" s="48"/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20</v>
      </c>
      <c r="I16" s="22" t="s">
        <v>21</v>
      </c>
      <c r="J16" s="20" t="s">
        <v>1</v>
      </c>
      <c r="L16" s="25"/>
    </row>
    <row r="17" spans="2:12" s="1" customFormat="1" ht="18" customHeight="1">
      <c r="B17" s="25"/>
      <c r="E17" s="20" t="s">
        <v>22</v>
      </c>
      <c r="I17" s="22" t="s">
        <v>23</v>
      </c>
      <c r="J17" s="20" t="s">
        <v>1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24</v>
      </c>
      <c r="I19" s="22" t="s">
        <v>21</v>
      </c>
      <c r="J19" s="20" t="str">
        <f>'Rekapitulácia stavby'!AN13</f>
        <v/>
      </c>
      <c r="L19" s="25"/>
    </row>
    <row r="20" spans="2:12" s="1" customFormat="1" ht="18" customHeight="1">
      <c r="B20" s="25"/>
      <c r="E20" s="221" t="str">
        <f>'Rekapitulácia stavby'!E14</f>
        <v xml:space="preserve"> </v>
      </c>
      <c r="F20" s="221"/>
      <c r="G20" s="221"/>
      <c r="H20" s="221"/>
      <c r="I20" s="22" t="s">
        <v>23</v>
      </c>
      <c r="J20" s="20" t="str">
        <f>'Rekapitulácia stavby'!AN14</f>
        <v/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26</v>
      </c>
      <c r="I22" s="22" t="s">
        <v>21</v>
      </c>
      <c r="J22" s="20" t="s">
        <v>1</v>
      </c>
      <c r="L22" s="25"/>
    </row>
    <row r="23" spans="2:12" s="1" customFormat="1" ht="18" customHeight="1">
      <c r="B23" s="25"/>
      <c r="E23" s="20" t="s">
        <v>27</v>
      </c>
      <c r="I23" s="22" t="s">
        <v>23</v>
      </c>
      <c r="J23" s="20" t="s">
        <v>1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29</v>
      </c>
      <c r="I25" s="22" t="s">
        <v>21</v>
      </c>
      <c r="J25" s="20" t="s">
        <v>1</v>
      </c>
      <c r="L25" s="25"/>
    </row>
    <row r="26" spans="2:12" s="1" customFormat="1" ht="18" customHeight="1">
      <c r="B26" s="25"/>
      <c r="E26" s="20"/>
      <c r="I26" s="22" t="s">
        <v>23</v>
      </c>
      <c r="J26" s="20" t="s">
        <v>1</v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30</v>
      </c>
      <c r="L28" s="25"/>
    </row>
    <row r="29" spans="2:12" s="7" customFormat="1" ht="59.25" customHeight="1">
      <c r="B29" s="86"/>
      <c r="E29" s="223" t="s">
        <v>132</v>
      </c>
      <c r="F29" s="223"/>
      <c r="G29" s="223"/>
      <c r="H29" s="223"/>
      <c r="L29" s="86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customHeight="1">
      <c r="B32" s="25"/>
      <c r="D32" s="87" t="s">
        <v>32</v>
      </c>
      <c r="J32" s="61"/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customHeight="1">
      <c r="B34" s="25"/>
      <c r="F34" s="28" t="s">
        <v>34</v>
      </c>
      <c r="I34" s="28" t="s">
        <v>33</v>
      </c>
      <c r="J34" s="28" t="s">
        <v>35</v>
      </c>
      <c r="L34" s="25"/>
    </row>
    <row r="35" spans="2:12" s="1" customFormat="1" ht="14.45" customHeight="1">
      <c r="B35" s="25"/>
      <c r="D35" s="85" t="s">
        <v>36</v>
      </c>
      <c r="E35" s="30" t="s">
        <v>37</v>
      </c>
      <c r="F35" s="88">
        <f>ROUND((SUM(BE129:BE275)),  2)</f>
        <v>0</v>
      </c>
      <c r="G35" s="89"/>
      <c r="H35" s="89"/>
      <c r="I35" s="90">
        <v>0.2</v>
      </c>
      <c r="J35" s="88">
        <f>ROUND(((SUM(BE129:BE275))*I35),  2)</f>
        <v>0</v>
      </c>
      <c r="L35" s="25"/>
    </row>
    <row r="36" spans="2:12" s="1" customFormat="1" ht="14.45" customHeight="1">
      <c r="B36" s="25"/>
      <c r="E36" s="30" t="s">
        <v>38</v>
      </c>
      <c r="F36" s="80"/>
      <c r="I36" s="91">
        <v>0.2</v>
      </c>
      <c r="J36" s="80"/>
      <c r="L36" s="25"/>
    </row>
    <row r="37" spans="2:12" s="1" customFormat="1" ht="14.45" hidden="1" customHeight="1">
      <c r="B37" s="25"/>
      <c r="E37" s="22" t="s">
        <v>39</v>
      </c>
      <c r="F37" s="80">
        <f>ROUND((SUM(BG129:BG275)),  2)</f>
        <v>0</v>
      </c>
      <c r="I37" s="91">
        <v>0.2</v>
      </c>
      <c r="J37" s="80">
        <f>0</f>
        <v>0</v>
      </c>
      <c r="L37" s="25"/>
    </row>
    <row r="38" spans="2:12" s="1" customFormat="1" ht="14.45" hidden="1" customHeight="1">
      <c r="B38" s="25"/>
      <c r="E38" s="22" t="s">
        <v>40</v>
      </c>
      <c r="F38" s="80">
        <f>ROUND((SUM(BH129:BH275)),  2)</f>
        <v>0</v>
      </c>
      <c r="I38" s="91">
        <v>0.2</v>
      </c>
      <c r="J38" s="80">
        <f>0</f>
        <v>0</v>
      </c>
      <c r="L38" s="25"/>
    </row>
    <row r="39" spans="2:12" s="1" customFormat="1" ht="14.45" hidden="1" customHeight="1">
      <c r="B39" s="25"/>
      <c r="E39" s="30" t="s">
        <v>41</v>
      </c>
      <c r="F39" s="88">
        <f>ROUND((SUM(BI129:BI275)),  2)</f>
        <v>0</v>
      </c>
      <c r="G39" s="89"/>
      <c r="H39" s="89"/>
      <c r="I39" s="90">
        <v>0</v>
      </c>
      <c r="J39" s="88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2"/>
      <c r="D41" s="93" t="s">
        <v>42</v>
      </c>
      <c r="E41" s="52"/>
      <c r="F41" s="52"/>
      <c r="G41" s="94" t="s">
        <v>43</v>
      </c>
      <c r="H41" s="95" t="s">
        <v>44</v>
      </c>
      <c r="I41" s="52"/>
      <c r="J41" s="96"/>
      <c r="K41" s="97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133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13</v>
      </c>
      <c r="L84" s="25"/>
    </row>
    <row r="85" spans="2:12" s="1" customFormat="1" ht="26.25" customHeight="1">
      <c r="B85" s="25"/>
      <c r="E85" s="227" t="str">
        <f>E7</f>
        <v>Košice, ÚKT, Rampová 7 - Rekonštrukcia budovy U1 a výstavba garáže</v>
      </c>
      <c r="F85" s="228"/>
      <c r="G85" s="228"/>
      <c r="H85" s="228"/>
      <c r="L85" s="25"/>
    </row>
    <row r="86" spans="2:12" ht="12" customHeight="1">
      <c r="B86" s="16"/>
      <c r="C86" s="22" t="s">
        <v>126</v>
      </c>
      <c r="L86" s="16"/>
    </row>
    <row r="87" spans="2:12" s="1" customFormat="1" ht="16.5" customHeight="1">
      <c r="B87" s="25"/>
      <c r="E87" s="227" t="s">
        <v>127</v>
      </c>
      <c r="F87" s="229"/>
      <c r="G87" s="229"/>
      <c r="H87" s="229"/>
      <c r="L87" s="25"/>
    </row>
    <row r="88" spans="2:12" s="1" customFormat="1" ht="12" customHeight="1">
      <c r="B88" s="25"/>
      <c r="C88" s="22" t="s">
        <v>128</v>
      </c>
      <c r="L88" s="25"/>
    </row>
    <row r="89" spans="2:12" s="1" customFormat="1" ht="16.5" customHeight="1">
      <c r="B89" s="25"/>
      <c r="E89" s="185" t="str">
        <f>E11</f>
        <v>001.2 - 2. časť ZTI</v>
      </c>
      <c r="F89" s="229"/>
      <c r="G89" s="229"/>
      <c r="H89" s="229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17</v>
      </c>
      <c r="F91" s="20" t="str">
        <f>F14</f>
        <v>Košice</v>
      </c>
      <c r="I91" s="22" t="s">
        <v>19</v>
      </c>
      <c r="J91" s="48"/>
      <c r="L91" s="25"/>
    </row>
    <row r="92" spans="2:12" s="1" customFormat="1" ht="6.95" customHeight="1">
      <c r="B92" s="25"/>
      <c r="L92" s="25"/>
    </row>
    <row r="93" spans="2:12" s="1" customFormat="1" ht="15.2" customHeight="1">
      <c r="B93" s="25"/>
      <c r="C93" s="22" t="s">
        <v>20</v>
      </c>
      <c r="F93" s="20" t="str">
        <f>E17</f>
        <v>Ministerstvo vnútra SR, Bratislava</v>
      </c>
      <c r="I93" s="22" t="s">
        <v>26</v>
      </c>
      <c r="J93" s="23" t="str">
        <f>E23</f>
        <v>KApAR, s.r.o., Prešov</v>
      </c>
      <c r="L93" s="25"/>
    </row>
    <row r="94" spans="2:12" s="1" customFormat="1" ht="15.2" customHeight="1">
      <c r="B94" s="25"/>
      <c r="C94" s="22" t="s">
        <v>24</v>
      </c>
      <c r="F94" s="20" t="str">
        <f>IF(E20="","",E20)</f>
        <v xml:space="preserve"> </v>
      </c>
      <c r="I94" s="22" t="s">
        <v>29</v>
      </c>
      <c r="J94" s="23"/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100" t="s">
        <v>134</v>
      </c>
      <c r="D96" s="92"/>
      <c r="E96" s="92"/>
      <c r="F96" s="92"/>
      <c r="G96" s="92"/>
      <c r="H96" s="92"/>
      <c r="I96" s="92"/>
      <c r="J96" s="101" t="s">
        <v>135</v>
      </c>
      <c r="K96" s="92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2" t="s">
        <v>136</v>
      </c>
      <c r="J98" s="61"/>
      <c r="L98" s="25"/>
      <c r="AU98" s="13" t="s">
        <v>137</v>
      </c>
    </row>
    <row r="99" spans="2:47" s="8" customFormat="1" ht="24.95" customHeight="1">
      <c r="B99" s="103"/>
      <c r="D99" s="104" t="s">
        <v>951</v>
      </c>
      <c r="E99" s="105"/>
      <c r="F99" s="105"/>
      <c r="G99" s="105"/>
      <c r="H99" s="105"/>
      <c r="I99" s="105"/>
      <c r="J99" s="106"/>
      <c r="L99" s="103"/>
    </row>
    <row r="100" spans="2:47" s="8" customFormat="1" ht="24.95" customHeight="1">
      <c r="B100" s="103"/>
      <c r="D100" s="104" t="s">
        <v>952</v>
      </c>
      <c r="E100" s="105"/>
      <c r="F100" s="105"/>
      <c r="G100" s="105"/>
      <c r="H100" s="105"/>
      <c r="I100" s="105"/>
      <c r="J100" s="106"/>
      <c r="L100" s="103"/>
    </row>
    <row r="101" spans="2:47" s="8" customFormat="1" ht="24.95" customHeight="1">
      <c r="B101" s="103"/>
      <c r="D101" s="104" t="s">
        <v>953</v>
      </c>
      <c r="E101" s="105"/>
      <c r="F101" s="105"/>
      <c r="G101" s="105"/>
      <c r="H101" s="105"/>
      <c r="I101" s="105"/>
      <c r="J101" s="106"/>
      <c r="L101" s="103"/>
    </row>
    <row r="102" spans="2:47" s="8" customFormat="1" ht="24.95" customHeight="1">
      <c r="B102" s="103"/>
      <c r="D102" s="104" t="s">
        <v>954</v>
      </c>
      <c r="E102" s="105"/>
      <c r="F102" s="105"/>
      <c r="G102" s="105"/>
      <c r="H102" s="105"/>
      <c r="I102" s="105"/>
      <c r="J102" s="106"/>
      <c r="L102" s="103"/>
    </row>
    <row r="103" spans="2:47" s="8" customFormat="1" ht="24.95" customHeight="1">
      <c r="B103" s="103"/>
      <c r="D103" s="104" t="s">
        <v>955</v>
      </c>
      <c r="E103" s="105"/>
      <c r="F103" s="105"/>
      <c r="G103" s="105"/>
      <c r="H103" s="105"/>
      <c r="I103" s="105"/>
      <c r="J103" s="106"/>
      <c r="L103" s="103"/>
    </row>
    <row r="104" spans="2:47" s="8" customFormat="1" ht="24.95" customHeight="1">
      <c r="B104" s="103"/>
      <c r="D104" s="104" t="s">
        <v>956</v>
      </c>
      <c r="E104" s="105"/>
      <c r="F104" s="105"/>
      <c r="G104" s="105"/>
      <c r="H104" s="105"/>
      <c r="I104" s="105"/>
      <c r="J104" s="106"/>
      <c r="L104" s="103"/>
    </row>
    <row r="105" spans="2:47" s="8" customFormat="1" ht="24.95" customHeight="1">
      <c r="B105" s="103"/>
      <c r="D105" s="104" t="s">
        <v>957</v>
      </c>
      <c r="E105" s="105"/>
      <c r="F105" s="105"/>
      <c r="G105" s="105"/>
      <c r="H105" s="105"/>
      <c r="I105" s="105"/>
      <c r="J105" s="106"/>
      <c r="L105" s="103"/>
    </row>
    <row r="106" spans="2:47" s="8" customFormat="1" ht="24.95" customHeight="1">
      <c r="B106" s="103"/>
      <c r="D106" s="104" t="s">
        <v>958</v>
      </c>
      <c r="E106" s="105"/>
      <c r="F106" s="105"/>
      <c r="G106" s="105"/>
      <c r="H106" s="105"/>
      <c r="I106" s="105"/>
      <c r="J106" s="106"/>
      <c r="L106" s="103"/>
    </row>
    <row r="107" spans="2:47" s="8" customFormat="1" ht="24.95" customHeight="1">
      <c r="B107" s="103"/>
      <c r="D107" s="104" t="s">
        <v>959</v>
      </c>
      <c r="E107" s="105"/>
      <c r="F107" s="105"/>
      <c r="G107" s="105"/>
      <c r="H107" s="105"/>
      <c r="I107" s="105"/>
      <c r="J107" s="106"/>
      <c r="L107" s="103"/>
    </row>
    <row r="108" spans="2:47" s="1" customFormat="1" ht="21.75" customHeight="1">
      <c r="B108" s="25"/>
      <c r="L108" s="25"/>
    </row>
    <row r="109" spans="2:47" s="1" customFormat="1" ht="6.95" customHeight="1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25"/>
    </row>
    <row r="113" spans="2:20" s="1" customFormat="1" ht="6.95" customHeight="1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25"/>
    </row>
    <row r="114" spans="2:20" s="1" customFormat="1" ht="24.95" customHeight="1">
      <c r="B114" s="25"/>
      <c r="C114" s="17" t="s">
        <v>148</v>
      </c>
      <c r="L114" s="25"/>
    </row>
    <row r="115" spans="2:20" s="1" customFormat="1" ht="6.95" customHeight="1">
      <c r="B115" s="25"/>
      <c r="L115" s="25"/>
    </row>
    <row r="116" spans="2:20" s="1" customFormat="1" ht="12" customHeight="1">
      <c r="B116" s="25"/>
      <c r="C116" s="22" t="s">
        <v>13</v>
      </c>
      <c r="L116" s="25"/>
    </row>
    <row r="117" spans="2:20" s="1" customFormat="1" ht="26.25" customHeight="1">
      <c r="B117" s="25"/>
      <c r="E117" s="227" t="str">
        <f>E7</f>
        <v>Košice, ÚKT, Rampová 7 - Rekonštrukcia budovy U1 a výstavba garáže</v>
      </c>
      <c r="F117" s="228"/>
      <c r="G117" s="228"/>
      <c r="H117" s="228"/>
      <c r="L117" s="25"/>
    </row>
    <row r="118" spans="2:20" ht="12" customHeight="1">
      <c r="B118" s="16"/>
      <c r="C118" s="22" t="s">
        <v>126</v>
      </c>
      <c r="L118" s="16"/>
    </row>
    <row r="119" spans="2:20" s="1" customFormat="1" ht="16.5" customHeight="1">
      <c r="B119" s="25"/>
      <c r="E119" s="227" t="s">
        <v>127</v>
      </c>
      <c r="F119" s="229"/>
      <c r="G119" s="229"/>
      <c r="H119" s="229"/>
      <c r="L119" s="25"/>
    </row>
    <row r="120" spans="2:20" s="1" customFormat="1" ht="12" customHeight="1">
      <c r="B120" s="25"/>
      <c r="C120" s="22" t="s">
        <v>128</v>
      </c>
      <c r="L120" s="25"/>
    </row>
    <row r="121" spans="2:20" s="1" customFormat="1" ht="16.5" customHeight="1">
      <c r="B121" s="25"/>
      <c r="E121" s="185" t="str">
        <f>E11</f>
        <v>001.2 - 2. časť ZTI</v>
      </c>
      <c r="F121" s="229"/>
      <c r="G121" s="229"/>
      <c r="H121" s="229"/>
      <c r="L121" s="25"/>
    </row>
    <row r="122" spans="2:20" s="1" customFormat="1" ht="6.95" customHeight="1">
      <c r="B122" s="25"/>
      <c r="L122" s="25"/>
    </row>
    <row r="123" spans="2:20" s="1" customFormat="1" ht="12" customHeight="1">
      <c r="B123" s="25"/>
      <c r="C123" s="22" t="s">
        <v>17</v>
      </c>
      <c r="F123" s="20" t="str">
        <f>F14</f>
        <v>Košice</v>
      </c>
      <c r="I123" s="22" t="s">
        <v>19</v>
      </c>
      <c r="J123" s="48"/>
      <c r="L123" s="25"/>
    </row>
    <row r="124" spans="2:20" s="1" customFormat="1" ht="6.95" customHeight="1">
      <c r="B124" s="25"/>
      <c r="L124" s="25"/>
    </row>
    <row r="125" spans="2:20" s="1" customFormat="1" ht="15.2" customHeight="1">
      <c r="B125" s="25"/>
      <c r="C125" s="22" t="s">
        <v>20</v>
      </c>
      <c r="F125" s="20" t="str">
        <f>E17</f>
        <v>Ministerstvo vnútra SR, Bratislava</v>
      </c>
      <c r="I125" s="22" t="s">
        <v>26</v>
      </c>
      <c r="J125" s="23" t="str">
        <f>E23</f>
        <v>KApAR, s.r.o., Prešov</v>
      </c>
      <c r="L125" s="25"/>
    </row>
    <row r="126" spans="2:20" s="1" customFormat="1" ht="15.2" customHeight="1">
      <c r="B126" s="25"/>
      <c r="C126" s="22" t="s">
        <v>24</v>
      </c>
      <c r="F126" s="20" t="str">
        <f>IF(E20="","",E20)</f>
        <v xml:space="preserve"> </v>
      </c>
      <c r="I126" s="22" t="s">
        <v>29</v>
      </c>
      <c r="J126" s="23"/>
      <c r="L126" s="25"/>
    </row>
    <row r="127" spans="2:20" s="1" customFormat="1" ht="10.35" customHeight="1">
      <c r="B127" s="25"/>
      <c r="L127" s="25"/>
    </row>
    <row r="128" spans="2:20" s="10" customFormat="1" ht="29.25" customHeight="1">
      <c r="B128" s="111"/>
      <c r="C128" s="112" t="s">
        <v>149</v>
      </c>
      <c r="D128" s="113" t="s">
        <v>57</v>
      </c>
      <c r="E128" s="113" t="s">
        <v>53</v>
      </c>
      <c r="F128" s="113" t="s">
        <v>54</v>
      </c>
      <c r="G128" s="113" t="s">
        <v>150</v>
      </c>
      <c r="H128" s="113" t="s">
        <v>151</v>
      </c>
      <c r="I128" s="113" t="s">
        <v>152</v>
      </c>
      <c r="J128" s="114" t="s">
        <v>135</v>
      </c>
      <c r="K128" s="115" t="s">
        <v>153</v>
      </c>
      <c r="L128" s="111"/>
      <c r="M128" s="54" t="s">
        <v>1</v>
      </c>
      <c r="N128" s="55" t="s">
        <v>36</v>
      </c>
      <c r="O128" s="55" t="s">
        <v>154</v>
      </c>
      <c r="P128" s="55" t="s">
        <v>155</v>
      </c>
      <c r="Q128" s="55" t="s">
        <v>156</v>
      </c>
      <c r="R128" s="55" t="s">
        <v>157</v>
      </c>
      <c r="S128" s="55" t="s">
        <v>158</v>
      </c>
      <c r="T128" s="56" t="s">
        <v>159</v>
      </c>
    </row>
    <row r="129" spans="1:65" s="1" customFormat="1" ht="22.9" customHeight="1">
      <c r="B129" s="25"/>
      <c r="C129" s="59" t="s">
        <v>136</v>
      </c>
      <c r="J129" s="116"/>
      <c r="L129" s="25"/>
      <c r="M129" s="57"/>
      <c r="N129" s="49"/>
      <c r="O129" s="49"/>
      <c r="P129" s="117">
        <f>P130+P146+P172+P191+P243+P249+P253+P263+P268</f>
        <v>0.84240000000000004</v>
      </c>
      <c r="Q129" s="49"/>
      <c r="R129" s="117">
        <f>R130+R146+R172+R191+R243+R249+R253+R263+R268</f>
        <v>0</v>
      </c>
      <c r="S129" s="49"/>
      <c r="T129" s="118">
        <f>T130+T146+T172+T191+T243+T249+T253+T263+T268</f>
        <v>0</v>
      </c>
      <c r="AT129" s="13" t="s">
        <v>71</v>
      </c>
      <c r="AU129" s="13" t="s">
        <v>137</v>
      </c>
      <c r="BK129" s="119">
        <f>BK130+BK146+BK172+BK191+BK243+BK249+BK253+BK263+BK268</f>
        <v>0</v>
      </c>
    </row>
    <row r="130" spans="1:65" s="11" customFormat="1" ht="25.9" customHeight="1">
      <c r="B130" s="120"/>
      <c r="D130" s="121" t="s">
        <v>71</v>
      </c>
      <c r="E130" s="122" t="s">
        <v>960</v>
      </c>
      <c r="F130" s="122" t="s">
        <v>961</v>
      </c>
      <c r="J130" s="123"/>
      <c r="L130" s="120"/>
      <c r="M130" s="124"/>
      <c r="P130" s="125">
        <f>SUM(P131:P145)</f>
        <v>0</v>
      </c>
      <c r="R130" s="125">
        <f>SUM(R131:R145)</f>
        <v>0</v>
      </c>
      <c r="T130" s="126">
        <f>SUM(T131:T145)</f>
        <v>0</v>
      </c>
      <c r="AR130" s="121" t="s">
        <v>79</v>
      </c>
      <c r="AT130" s="127" t="s">
        <v>71</v>
      </c>
      <c r="AU130" s="127" t="s">
        <v>72</v>
      </c>
      <c r="AY130" s="121" t="s">
        <v>162</v>
      </c>
      <c r="BK130" s="128">
        <f>SUM(BK131:BK145)</f>
        <v>0</v>
      </c>
    </row>
    <row r="131" spans="1:65" s="1" customFormat="1" ht="24.2" customHeight="1">
      <c r="B131" s="131"/>
      <c r="C131" s="149" t="s">
        <v>79</v>
      </c>
      <c r="D131" s="149" t="s">
        <v>492</v>
      </c>
      <c r="E131" s="150" t="s">
        <v>962</v>
      </c>
      <c r="F131" s="151" t="s">
        <v>2646</v>
      </c>
      <c r="G131" s="152" t="s">
        <v>212</v>
      </c>
      <c r="H131" s="153">
        <v>37</v>
      </c>
      <c r="I131" s="154"/>
      <c r="J131" s="154"/>
      <c r="K131" s="155"/>
      <c r="L131" s="156"/>
      <c r="M131" s="157" t="s">
        <v>1</v>
      </c>
      <c r="N131" s="158" t="s">
        <v>38</v>
      </c>
      <c r="O131" s="141">
        <v>0</v>
      </c>
      <c r="P131" s="141">
        <f t="shared" ref="P131:P145" si="0">O131*H131</f>
        <v>0</v>
      </c>
      <c r="Q131" s="141">
        <v>0</v>
      </c>
      <c r="R131" s="141">
        <f t="shared" ref="R131:R145" si="1">Q131*H131</f>
        <v>0</v>
      </c>
      <c r="S131" s="141">
        <v>0</v>
      </c>
      <c r="T131" s="142">
        <f t="shared" ref="T131:T145" si="2">S131*H131</f>
        <v>0</v>
      </c>
      <c r="AR131" s="143" t="s">
        <v>193</v>
      </c>
      <c r="AT131" s="143" t="s">
        <v>492</v>
      </c>
      <c r="AU131" s="143" t="s">
        <v>79</v>
      </c>
      <c r="AY131" s="13" t="s">
        <v>162</v>
      </c>
      <c r="BE131" s="144">
        <f t="shared" ref="BE131:BE145" si="3">IF(N131="základná",J131,0)</f>
        <v>0</v>
      </c>
      <c r="BF131" s="144">
        <f t="shared" ref="BF131:BF145" si="4">IF(N131="znížená",J131,0)</f>
        <v>0</v>
      </c>
      <c r="BG131" s="144">
        <f t="shared" ref="BG131:BG145" si="5">IF(N131="zákl. prenesená",J131,0)</f>
        <v>0</v>
      </c>
      <c r="BH131" s="144">
        <f t="shared" ref="BH131:BH145" si="6">IF(N131="zníž. prenesená",J131,0)</f>
        <v>0</v>
      </c>
      <c r="BI131" s="144">
        <f t="shared" ref="BI131:BI145" si="7">IF(N131="nulová",J131,0)</f>
        <v>0</v>
      </c>
      <c r="BJ131" s="13" t="s">
        <v>84</v>
      </c>
      <c r="BK131" s="144">
        <f t="shared" ref="BK131:BK145" si="8">ROUND(I131*H131,2)</f>
        <v>0</v>
      </c>
      <c r="BL131" s="13" t="s">
        <v>169</v>
      </c>
      <c r="BM131" s="143" t="s">
        <v>963</v>
      </c>
    </row>
    <row r="132" spans="1:65" s="1" customFormat="1" ht="24.2" customHeight="1">
      <c r="B132" s="131"/>
      <c r="C132" s="149" t="s">
        <v>84</v>
      </c>
      <c r="D132" s="149" t="s">
        <v>492</v>
      </c>
      <c r="E132" s="150" t="s">
        <v>964</v>
      </c>
      <c r="F132" s="151" t="s">
        <v>2647</v>
      </c>
      <c r="G132" s="152" t="s">
        <v>212</v>
      </c>
      <c r="H132" s="153">
        <v>25</v>
      </c>
      <c r="I132" s="154"/>
      <c r="J132" s="154"/>
      <c r="K132" s="155"/>
      <c r="L132" s="156"/>
      <c r="M132" s="157" t="s">
        <v>1</v>
      </c>
      <c r="N132" s="158" t="s">
        <v>38</v>
      </c>
      <c r="O132" s="141">
        <v>0</v>
      </c>
      <c r="P132" s="141">
        <f t="shared" si="0"/>
        <v>0</v>
      </c>
      <c r="Q132" s="141">
        <v>0</v>
      </c>
      <c r="R132" s="141">
        <f t="shared" si="1"/>
        <v>0</v>
      </c>
      <c r="S132" s="141">
        <v>0</v>
      </c>
      <c r="T132" s="142">
        <f t="shared" si="2"/>
        <v>0</v>
      </c>
      <c r="AR132" s="143" t="s">
        <v>193</v>
      </c>
      <c r="AT132" s="143" t="s">
        <v>492</v>
      </c>
      <c r="AU132" s="143" t="s">
        <v>79</v>
      </c>
      <c r="AY132" s="13" t="s">
        <v>162</v>
      </c>
      <c r="BE132" s="144">
        <f t="shared" si="3"/>
        <v>0</v>
      </c>
      <c r="BF132" s="144">
        <f t="shared" si="4"/>
        <v>0</v>
      </c>
      <c r="BG132" s="144">
        <f t="shared" si="5"/>
        <v>0</v>
      </c>
      <c r="BH132" s="144">
        <f t="shared" si="6"/>
        <v>0</v>
      </c>
      <c r="BI132" s="144">
        <f t="shared" si="7"/>
        <v>0</v>
      </c>
      <c r="BJ132" s="13" t="s">
        <v>84</v>
      </c>
      <c r="BK132" s="144">
        <f t="shared" si="8"/>
        <v>0</v>
      </c>
      <c r="BL132" s="13" t="s">
        <v>169</v>
      </c>
      <c r="BM132" s="143" t="s">
        <v>965</v>
      </c>
    </row>
    <row r="133" spans="1:65" s="1" customFormat="1" ht="24.2" customHeight="1">
      <c r="B133" s="131"/>
      <c r="C133" s="149" t="s">
        <v>89</v>
      </c>
      <c r="D133" s="149" t="s">
        <v>492</v>
      </c>
      <c r="E133" s="150" t="s">
        <v>966</v>
      </c>
      <c r="F133" s="151" t="s">
        <v>2648</v>
      </c>
      <c r="G133" s="152" t="s">
        <v>212</v>
      </c>
      <c r="H133" s="153">
        <v>4</v>
      </c>
      <c r="I133" s="154"/>
      <c r="J133" s="154"/>
      <c r="K133" s="155"/>
      <c r="L133" s="156"/>
      <c r="M133" s="157" t="s">
        <v>1</v>
      </c>
      <c r="N133" s="158" t="s">
        <v>38</v>
      </c>
      <c r="O133" s="141">
        <v>0</v>
      </c>
      <c r="P133" s="141">
        <f t="shared" si="0"/>
        <v>0</v>
      </c>
      <c r="Q133" s="141">
        <v>0</v>
      </c>
      <c r="R133" s="141">
        <f t="shared" si="1"/>
        <v>0</v>
      </c>
      <c r="S133" s="141">
        <v>0</v>
      </c>
      <c r="T133" s="142">
        <f t="shared" si="2"/>
        <v>0</v>
      </c>
      <c r="AR133" s="143" t="s">
        <v>193</v>
      </c>
      <c r="AT133" s="143" t="s">
        <v>492</v>
      </c>
      <c r="AU133" s="143" t="s">
        <v>79</v>
      </c>
      <c r="AY133" s="13" t="s">
        <v>162</v>
      </c>
      <c r="BE133" s="144">
        <f t="shared" si="3"/>
        <v>0</v>
      </c>
      <c r="BF133" s="144">
        <f t="shared" si="4"/>
        <v>0</v>
      </c>
      <c r="BG133" s="144">
        <f t="shared" si="5"/>
        <v>0</v>
      </c>
      <c r="BH133" s="144">
        <f t="shared" si="6"/>
        <v>0</v>
      </c>
      <c r="BI133" s="144">
        <f t="shared" si="7"/>
        <v>0</v>
      </c>
      <c r="BJ133" s="13" t="s">
        <v>84</v>
      </c>
      <c r="BK133" s="144">
        <f t="shared" si="8"/>
        <v>0</v>
      </c>
      <c r="BL133" s="13" t="s">
        <v>169</v>
      </c>
      <c r="BM133" s="143" t="s">
        <v>967</v>
      </c>
    </row>
    <row r="134" spans="1:65" s="1" customFormat="1" ht="33" customHeight="1">
      <c r="B134" s="131"/>
      <c r="C134" s="149" t="s">
        <v>169</v>
      </c>
      <c r="D134" s="149" t="s">
        <v>492</v>
      </c>
      <c r="E134" s="150" t="s">
        <v>968</v>
      </c>
      <c r="F134" s="151" t="s">
        <v>2649</v>
      </c>
      <c r="G134" s="152" t="s">
        <v>212</v>
      </c>
      <c r="H134" s="153">
        <v>48</v>
      </c>
      <c r="I134" s="154"/>
      <c r="J134" s="154"/>
      <c r="K134" s="155"/>
      <c r="L134" s="156"/>
      <c r="M134" s="157" t="s">
        <v>1</v>
      </c>
      <c r="N134" s="158" t="s">
        <v>38</v>
      </c>
      <c r="O134" s="141">
        <v>0</v>
      </c>
      <c r="P134" s="141">
        <f t="shared" si="0"/>
        <v>0</v>
      </c>
      <c r="Q134" s="141">
        <v>0</v>
      </c>
      <c r="R134" s="141">
        <f t="shared" si="1"/>
        <v>0</v>
      </c>
      <c r="S134" s="141">
        <v>0</v>
      </c>
      <c r="T134" s="142">
        <f t="shared" si="2"/>
        <v>0</v>
      </c>
      <c r="AR134" s="143" t="s">
        <v>193</v>
      </c>
      <c r="AT134" s="143" t="s">
        <v>492</v>
      </c>
      <c r="AU134" s="143" t="s">
        <v>79</v>
      </c>
      <c r="AY134" s="13" t="s">
        <v>162</v>
      </c>
      <c r="BE134" s="144">
        <f t="shared" si="3"/>
        <v>0</v>
      </c>
      <c r="BF134" s="144">
        <f t="shared" si="4"/>
        <v>0</v>
      </c>
      <c r="BG134" s="144">
        <f t="shared" si="5"/>
        <v>0</v>
      </c>
      <c r="BH134" s="144">
        <f t="shared" si="6"/>
        <v>0</v>
      </c>
      <c r="BI134" s="144">
        <f t="shared" si="7"/>
        <v>0</v>
      </c>
      <c r="BJ134" s="13" t="s">
        <v>84</v>
      </c>
      <c r="BK134" s="144">
        <f t="shared" si="8"/>
        <v>0</v>
      </c>
      <c r="BL134" s="13" t="s">
        <v>169</v>
      </c>
      <c r="BM134" s="143" t="s">
        <v>969</v>
      </c>
    </row>
    <row r="135" spans="1:65" s="1" customFormat="1" ht="33" customHeight="1">
      <c r="B135" s="131"/>
      <c r="C135" s="149" t="s">
        <v>181</v>
      </c>
      <c r="D135" s="149" t="s">
        <v>492</v>
      </c>
      <c r="E135" s="150" t="s">
        <v>970</v>
      </c>
      <c r="F135" s="151" t="s">
        <v>2650</v>
      </c>
      <c r="G135" s="152" t="s">
        <v>212</v>
      </c>
      <c r="H135" s="153">
        <v>11</v>
      </c>
      <c r="I135" s="154"/>
      <c r="J135" s="154"/>
      <c r="K135" s="155"/>
      <c r="L135" s="156"/>
      <c r="M135" s="157" t="s">
        <v>1</v>
      </c>
      <c r="N135" s="158" t="s">
        <v>38</v>
      </c>
      <c r="O135" s="141">
        <v>0</v>
      </c>
      <c r="P135" s="141">
        <f t="shared" si="0"/>
        <v>0</v>
      </c>
      <c r="Q135" s="141">
        <v>0</v>
      </c>
      <c r="R135" s="141">
        <f t="shared" si="1"/>
        <v>0</v>
      </c>
      <c r="S135" s="141">
        <v>0</v>
      </c>
      <c r="T135" s="142">
        <f t="shared" si="2"/>
        <v>0</v>
      </c>
      <c r="AR135" s="143" t="s">
        <v>193</v>
      </c>
      <c r="AT135" s="143" t="s">
        <v>492</v>
      </c>
      <c r="AU135" s="143" t="s">
        <v>79</v>
      </c>
      <c r="AY135" s="13" t="s">
        <v>162</v>
      </c>
      <c r="BE135" s="144">
        <f t="shared" si="3"/>
        <v>0</v>
      </c>
      <c r="BF135" s="144">
        <f t="shared" si="4"/>
        <v>0</v>
      </c>
      <c r="BG135" s="144">
        <f t="shared" si="5"/>
        <v>0</v>
      </c>
      <c r="BH135" s="144">
        <f t="shared" si="6"/>
        <v>0</v>
      </c>
      <c r="BI135" s="144">
        <f t="shared" si="7"/>
        <v>0</v>
      </c>
      <c r="BJ135" s="13" t="s">
        <v>84</v>
      </c>
      <c r="BK135" s="144">
        <f t="shared" si="8"/>
        <v>0</v>
      </c>
      <c r="BL135" s="13" t="s">
        <v>169</v>
      </c>
      <c r="BM135" s="143" t="s">
        <v>971</v>
      </c>
    </row>
    <row r="136" spans="1:65" s="1" customFormat="1" ht="33" customHeight="1">
      <c r="B136" s="131"/>
      <c r="C136" s="149" t="s">
        <v>185</v>
      </c>
      <c r="D136" s="149" t="s">
        <v>492</v>
      </c>
      <c r="E136" s="150" t="s">
        <v>972</v>
      </c>
      <c r="F136" s="151" t="s">
        <v>2651</v>
      </c>
      <c r="G136" s="152" t="s">
        <v>212</v>
      </c>
      <c r="H136" s="153">
        <v>18</v>
      </c>
      <c r="I136" s="154"/>
      <c r="J136" s="154"/>
      <c r="K136" s="155"/>
      <c r="L136" s="156"/>
      <c r="M136" s="157" t="s">
        <v>1</v>
      </c>
      <c r="N136" s="158" t="s">
        <v>38</v>
      </c>
      <c r="O136" s="141">
        <v>0</v>
      </c>
      <c r="P136" s="141">
        <f t="shared" si="0"/>
        <v>0</v>
      </c>
      <c r="Q136" s="141">
        <v>0</v>
      </c>
      <c r="R136" s="141">
        <f t="shared" si="1"/>
        <v>0</v>
      </c>
      <c r="S136" s="141">
        <v>0</v>
      </c>
      <c r="T136" s="142">
        <f t="shared" si="2"/>
        <v>0</v>
      </c>
      <c r="AR136" s="143" t="s">
        <v>193</v>
      </c>
      <c r="AT136" s="143" t="s">
        <v>492</v>
      </c>
      <c r="AU136" s="143" t="s">
        <v>79</v>
      </c>
      <c r="AY136" s="13" t="s">
        <v>162</v>
      </c>
      <c r="BE136" s="144">
        <f t="shared" si="3"/>
        <v>0</v>
      </c>
      <c r="BF136" s="144">
        <f t="shared" si="4"/>
        <v>0</v>
      </c>
      <c r="BG136" s="144">
        <f t="shared" si="5"/>
        <v>0</v>
      </c>
      <c r="BH136" s="144">
        <f t="shared" si="6"/>
        <v>0</v>
      </c>
      <c r="BI136" s="144">
        <f t="shared" si="7"/>
        <v>0</v>
      </c>
      <c r="BJ136" s="13" t="s">
        <v>84</v>
      </c>
      <c r="BK136" s="144">
        <f t="shared" si="8"/>
        <v>0</v>
      </c>
      <c r="BL136" s="13" t="s">
        <v>169</v>
      </c>
      <c r="BM136" s="143" t="s">
        <v>973</v>
      </c>
    </row>
    <row r="137" spans="1:65" s="1" customFormat="1" ht="33" customHeight="1">
      <c r="B137" s="131"/>
      <c r="C137" s="149" t="s">
        <v>189</v>
      </c>
      <c r="D137" s="149" t="s">
        <v>492</v>
      </c>
      <c r="E137" s="150" t="s">
        <v>974</v>
      </c>
      <c r="F137" s="151" t="s">
        <v>2652</v>
      </c>
      <c r="G137" s="152" t="s">
        <v>212</v>
      </c>
      <c r="H137" s="153">
        <v>18</v>
      </c>
      <c r="I137" s="154"/>
      <c r="J137" s="154"/>
      <c r="K137" s="155"/>
      <c r="L137" s="156"/>
      <c r="M137" s="157" t="s">
        <v>1</v>
      </c>
      <c r="N137" s="158" t="s">
        <v>38</v>
      </c>
      <c r="O137" s="141">
        <v>0</v>
      </c>
      <c r="P137" s="141">
        <f t="shared" si="0"/>
        <v>0</v>
      </c>
      <c r="Q137" s="141">
        <v>0</v>
      </c>
      <c r="R137" s="141">
        <f t="shared" si="1"/>
        <v>0</v>
      </c>
      <c r="S137" s="141">
        <v>0</v>
      </c>
      <c r="T137" s="142">
        <f t="shared" si="2"/>
        <v>0</v>
      </c>
      <c r="AR137" s="143" t="s">
        <v>193</v>
      </c>
      <c r="AT137" s="143" t="s">
        <v>492</v>
      </c>
      <c r="AU137" s="143" t="s">
        <v>79</v>
      </c>
      <c r="AY137" s="13" t="s">
        <v>162</v>
      </c>
      <c r="BE137" s="144">
        <f t="shared" si="3"/>
        <v>0</v>
      </c>
      <c r="BF137" s="144">
        <f t="shared" si="4"/>
        <v>0</v>
      </c>
      <c r="BG137" s="144">
        <f t="shared" si="5"/>
        <v>0</v>
      </c>
      <c r="BH137" s="144">
        <f t="shared" si="6"/>
        <v>0</v>
      </c>
      <c r="BI137" s="144">
        <f t="shared" si="7"/>
        <v>0</v>
      </c>
      <c r="BJ137" s="13" t="s">
        <v>84</v>
      </c>
      <c r="BK137" s="144">
        <f t="shared" si="8"/>
        <v>0</v>
      </c>
      <c r="BL137" s="13" t="s">
        <v>169</v>
      </c>
      <c r="BM137" s="143" t="s">
        <v>975</v>
      </c>
    </row>
    <row r="138" spans="1:65" s="1" customFormat="1" ht="33" customHeight="1">
      <c r="B138" s="131"/>
      <c r="C138" s="149" t="s">
        <v>193</v>
      </c>
      <c r="D138" s="149" t="s">
        <v>492</v>
      </c>
      <c r="E138" s="150" t="s">
        <v>976</v>
      </c>
      <c r="F138" s="151" t="s">
        <v>2653</v>
      </c>
      <c r="G138" s="152" t="s">
        <v>212</v>
      </c>
      <c r="H138" s="153">
        <v>29</v>
      </c>
      <c r="I138" s="154"/>
      <c r="J138" s="154"/>
      <c r="K138" s="155"/>
      <c r="L138" s="156"/>
      <c r="M138" s="157" t="s">
        <v>1</v>
      </c>
      <c r="N138" s="158" t="s">
        <v>38</v>
      </c>
      <c r="O138" s="141">
        <v>0</v>
      </c>
      <c r="P138" s="141">
        <f t="shared" si="0"/>
        <v>0</v>
      </c>
      <c r="Q138" s="141">
        <v>0</v>
      </c>
      <c r="R138" s="141">
        <f t="shared" si="1"/>
        <v>0</v>
      </c>
      <c r="S138" s="141">
        <v>0</v>
      </c>
      <c r="T138" s="142">
        <f t="shared" si="2"/>
        <v>0</v>
      </c>
      <c r="AR138" s="143" t="s">
        <v>193</v>
      </c>
      <c r="AT138" s="143" t="s">
        <v>492</v>
      </c>
      <c r="AU138" s="143" t="s">
        <v>79</v>
      </c>
      <c r="AY138" s="13" t="s">
        <v>162</v>
      </c>
      <c r="BE138" s="144">
        <f t="shared" si="3"/>
        <v>0</v>
      </c>
      <c r="BF138" s="144">
        <f t="shared" si="4"/>
        <v>0</v>
      </c>
      <c r="BG138" s="144">
        <f t="shared" si="5"/>
        <v>0</v>
      </c>
      <c r="BH138" s="144">
        <f t="shared" si="6"/>
        <v>0</v>
      </c>
      <c r="BI138" s="144">
        <f t="shared" si="7"/>
        <v>0</v>
      </c>
      <c r="BJ138" s="13" t="s">
        <v>84</v>
      </c>
      <c r="BK138" s="144">
        <f t="shared" si="8"/>
        <v>0</v>
      </c>
      <c r="BL138" s="13" t="s">
        <v>169</v>
      </c>
      <c r="BM138" s="143" t="s">
        <v>977</v>
      </c>
    </row>
    <row r="139" spans="1:65" s="1" customFormat="1" ht="33" customHeight="1">
      <c r="B139" s="131"/>
      <c r="C139" s="149" t="s">
        <v>163</v>
      </c>
      <c r="D139" s="149" t="s">
        <v>492</v>
      </c>
      <c r="E139" s="150" t="s">
        <v>978</v>
      </c>
      <c r="F139" s="151" t="s">
        <v>2654</v>
      </c>
      <c r="G139" s="152" t="s">
        <v>212</v>
      </c>
      <c r="H139" s="153">
        <v>18</v>
      </c>
      <c r="I139" s="154"/>
      <c r="J139" s="154"/>
      <c r="K139" s="155"/>
      <c r="L139" s="156"/>
      <c r="M139" s="157" t="s">
        <v>1</v>
      </c>
      <c r="N139" s="158" t="s">
        <v>38</v>
      </c>
      <c r="O139" s="141">
        <v>0</v>
      </c>
      <c r="P139" s="141">
        <f t="shared" si="0"/>
        <v>0</v>
      </c>
      <c r="Q139" s="141">
        <v>0</v>
      </c>
      <c r="R139" s="141">
        <f t="shared" si="1"/>
        <v>0</v>
      </c>
      <c r="S139" s="141">
        <v>0</v>
      </c>
      <c r="T139" s="142">
        <f t="shared" si="2"/>
        <v>0</v>
      </c>
      <c r="AR139" s="143" t="s">
        <v>193</v>
      </c>
      <c r="AT139" s="143" t="s">
        <v>492</v>
      </c>
      <c r="AU139" s="143" t="s">
        <v>79</v>
      </c>
      <c r="AY139" s="13" t="s">
        <v>162</v>
      </c>
      <c r="BE139" s="144">
        <f t="shared" si="3"/>
        <v>0</v>
      </c>
      <c r="BF139" s="144">
        <f t="shared" si="4"/>
        <v>0</v>
      </c>
      <c r="BG139" s="144">
        <f t="shared" si="5"/>
        <v>0</v>
      </c>
      <c r="BH139" s="144">
        <f t="shared" si="6"/>
        <v>0</v>
      </c>
      <c r="BI139" s="144">
        <f t="shared" si="7"/>
        <v>0</v>
      </c>
      <c r="BJ139" s="13" t="s">
        <v>84</v>
      </c>
      <c r="BK139" s="144">
        <f t="shared" si="8"/>
        <v>0</v>
      </c>
      <c r="BL139" s="13" t="s">
        <v>169</v>
      </c>
      <c r="BM139" s="143" t="s">
        <v>979</v>
      </c>
    </row>
    <row r="140" spans="1:65" s="1" customFormat="1" ht="24.2" customHeight="1">
      <c r="A140" s="162"/>
      <c r="B140" s="131"/>
      <c r="C140" s="132" t="s">
        <v>201</v>
      </c>
      <c r="D140" s="132" t="s">
        <v>165</v>
      </c>
      <c r="E140" s="133" t="s">
        <v>980</v>
      </c>
      <c r="F140" s="134" t="s">
        <v>981</v>
      </c>
      <c r="G140" s="135" t="s">
        <v>212</v>
      </c>
      <c r="H140" s="136">
        <v>125</v>
      </c>
      <c r="I140" s="137"/>
      <c r="J140" s="137"/>
      <c r="K140" s="138"/>
      <c r="L140" s="25"/>
      <c r="M140" s="139" t="s">
        <v>1</v>
      </c>
      <c r="N140" s="140" t="s">
        <v>38</v>
      </c>
      <c r="O140" s="141">
        <v>0</v>
      </c>
      <c r="P140" s="141">
        <f t="shared" si="0"/>
        <v>0</v>
      </c>
      <c r="Q140" s="141">
        <v>0</v>
      </c>
      <c r="R140" s="141">
        <f t="shared" si="1"/>
        <v>0</v>
      </c>
      <c r="S140" s="141">
        <v>0</v>
      </c>
      <c r="T140" s="142">
        <f t="shared" si="2"/>
        <v>0</v>
      </c>
      <c r="AR140" s="143" t="s">
        <v>169</v>
      </c>
      <c r="AT140" s="143" t="s">
        <v>165</v>
      </c>
      <c r="AU140" s="143" t="s">
        <v>79</v>
      </c>
      <c r="AY140" s="13" t="s">
        <v>162</v>
      </c>
      <c r="BE140" s="144">
        <f t="shared" si="3"/>
        <v>0</v>
      </c>
      <c r="BF140" s="144">
        <f t="shared" si="4"/>
        <v>0</v>
      </c>
      <c r="BG140" s="144">
        <f t="shared" si="5"/>
        <v>0</v>
      </c>
      <c r="BH140" s="144">
        <f t="shared" si="6"/>
        <v>0</v>
      </c>
      <c r="BI140" s="144">
        <f t="shared" si="7"/>
        <v>0</v>
      </c>
      <c r="BJ140" s="13" t="s">
        <v>84</v>
      </c>
      <c r="BK140" s="144">
        <f t="shared" si="8"/>
        <v>0</v>
      </c>
      <c r="BL140" s="13" t="s">
        <v>169</v>
      </c>
      <c r="BM140" s="143" t="s">
        <v>982</v>
      </c>
    </row>
    <row r="141" spans="1:65" s="1" customFormat="1" ht="24.2" customHeight="1">
      <c r="B141" s="131"/>
      <c r="C141" s="132" t="s">
        <v>205</v>
      </c>
      <c r="D141" s="132" t="s">
        <v>165</v>
      </c>
      <c r="E141" s="133" t="s">
        <v>983</v>
      </c>
      <c r="F141" s="134" t="s">
        <v>984</v>
      </c>
      <c r="G141" s="135" t="s">
        <v>212</v>
      </c>
      <c r="H141" s="136">
        <v>18</v>
      </c>
      <c r="I141" s="137"/>
      <c r="J141" s="137"/>
      <c r="K141" s="138"/>
      <c r="L141" s="25"/>
      <c r="M141" s="139" t="s">
        <v>1</v>
      </c>
      <c r="N141" s="140" t="s">
        <v>38</v>
      </c>
      <c r="O141" s="141">
        <v>0</v>
      </c>
      <c r="P141" s="141">
        <f t="shared" si="0"/>
        <v>0</v>
      </c>
      <c r="Q141" s="141">
        <v>0</v>
      </c>
      <c r="R141" s="141">
        <f t="shared" si="1"/>
        <v>0</v>
      </c>
      <c r="S141" s="141">
        <v>0</v>
      </c>
      <c r="T141" s="142">
        <f t="shared" si="2"/>
        <v>0</v>
      </c>
      <c r="AR141" s="143" t="s">
        <v>169</v>
      </c>
      <c r="AT141" s="143" t="s">
        <v>165</v>
      </c>
      <c r="AU141" s="143" t="s">
        <v>79</v>
      </c>
      <c r="AY141" s="13" t="s">
        <v>162</v>
      </c>
      <c r="BE141" s="144">
        <f t="shared" si="3"/>
        <v>0</v>
      </c>
      <c r="BF141" s="144">
        <f t="shared" si="4"/>
        <v>0</v>
      </c>
      <c r="BG141" s="144">
        <f t="shared" si="5"/>
        <v>0</v>
      </c>
      <c r="BH141" s="144">
        <f t="shared" si="6"/>
        <v>0</v>
      </c>
      <c r="BI141" s="144">
        <f t="shared" si="7"/>
        <v>0</v>
      </c>
      <c r="BJ141" s="13" t="s">
        <v>84</v>
      </c>
      <c r="BK141" s="144">
        <f t="shared" si="8"/>
        <v>0</v>
      </c>
      <c r="BL141" s="13" t="s">
        <v>169</v>
      </c>
      <c r="BM141" s="143" t="s">
        <v>985</v>
      </c>
    </row>
    <row r="142" spans="1:65" s="1" customFormat="1" ht="24.2" customHeight="1">
      <c r="A142" s="162"/>
      <c r="B142" s="131"/>
      <c r="C142" s="132" t="s">
        <v>209</v>
      </c>
      <c r="D142" s="132" t="s">
        <v>165</v>
      </c>
      <c r="E142" s="133" t="s">
        <v>986</v>
      </c>
      <c r="F142" s="134" t="s">
        <v>987</v>
      </c>
      <c r="G142" s="135" t="s">
        <v>212</v>
      </c>
      <c r="H142" s="136">
        <v>47</v>
      </c>
      <c r="I142" s="137"/>
      <c r="J142" s="137"/>
      <c r="K142" s="138"/>
      <c r="L142" s="25"/>
      <c r="M142" s="139" t="s">
        <v>1</v>
      </c>
      <c r="N142" s="140" t="s">
        <v>38</v>
      </c>
      <c r="O142" s="141">
        <v>0</v>
      </c>
      <c r="P142" s="141">
        <f t="shared" si="0"/>
        <v>0</v>
      </c>
      <c r="Q142" s="141">
        <v>0</v>
      </c>
      <c r="R142" s="141">
        <f t="shared" si="1"/>
        <v>0</v>
      </c>
      <c r="S142" s="141">
        <v>0</v>
      </c>
      <c r="T142" s="142">
        <f t="shared" si="2"/>
        <v>0</v>
      </c>
      <c r="AR142" s="143" t="s">
        <v>169</v>
      </c>
      <c r="AT142" s="143" t="s">
        <v>165</v>
      </c>
      <c r="AU142" s="143" t="s">
        <v>79</v>
      </c>
      <c r="AY142" s="13" t="s">
        <v>162</v>
      </c>
      <c r="BE142" s="144">
        <f t="shared" si="3"/>
        <v>0</v>
      </c>
      <c r="BF142" s="144">
        <f t="shared" si="4"/>
        <v>0</v>
      </c>
      <c r="BG142" s="144">
        <f t="shared" si="5"/>
        <v>0</v>
      </c>
      <c r="BH142" s="144">
        <f t="shared" si="6"/>
        <v>0</v>
      </c>
      <c r="BI142" s="144">
        <f t="shared" si="7"/>
        <v>0</v>
      </c>
      <c r="BJ142" s="13" t="s">
        <v>84</v>
      </c>
      <c r="BK142" s="144">
        <f t="shared" si="8"/>
        <v>0</v>
      </c>
      <c r="BL142" s="13" t="s">
        <v>169</v>
      </c>
      <c r="BM142" s="143" t="s">
        <v>988</v>
      </c>
    </row>
    <row r="143" spans="1:65" s="1" customFormat="1" ht="24.2" customHeight="1">
      <c r="B143" s="131"/>
      <c r="C143" s="132" t="s">
        <v>214</v>
      </c>
      <c r="D143" s="132" t="s">
        <v>165</v>
      </c>
      <c r="E143" s="133" t="s">
        <v>989</v>
      </c>
      <c r="F143" s="134" t="s">
        <v>990</v>
      </c>
      <c r="G143" s="135" t="s">
        <v>212</v>
      </c>
      <c r="H143" s="136">
        <v>18</v>
      </c>
      <c r="I143" s="137"/>
      <c r="J143" s="137"/>
      <c r="K143" s="138"/>
      <c r="L143" s="25"/>
      <c r="M143" s="139" t="s">
        <v>1</v>
      </c>
      <c r="N143" s="140" t="s">
        <v>38</v>
      </c>
      <c r="O143" s="141">
        <v>0</v>
      </c>
      <c r="P143" s="141">
        <f t="shared" si="0"/>
        <v>0</v>
      </c>
      <c r="Q143" s="141">
        <v>0</v>
      </c>
      <c r="R143" s="141">
        <f t="shared" si="1"/>
        <v>0</v>
      </c>
      <c r="S143" s="141">
        <v>0</v>
      </c>
      <c r="T143" s="142">
        <f t="shared" si="2"/>
        <v>0</v>
      </c>
      <c r="AR143" s="143" t="s">
        <v>169</v>
      </c>
      <c r="AT143" s="143" t="s">
        <v>165</v>
      </c>
      <c r="AU143" s="143" t="s">
        <v>79</v>
      </c>
      <c r="AY143" s="13" t="s">
        <v>162</v>
      </c>
      <c r="BE143" s="144">
        <f t="shared" si="3"/>
        <v>0</v>
      </c>
      <c r="BF143" s="144">
        <f t="shared" si="4"/>
        <v>0</v>
      </c>
      <c r="BG143" s="144">
        <f t="shared" si="5"/>
        <v>0</v>
      </c>
      <c r="BH143" s="144">
        <f t="shared" si="6"/>
        <v>0</v>
      </c>
      <c r="BI143" s="144">
        <f t="shared" si="7"/>
        <v>0</v>
      </c>
      <c r="BJ143" s="13" t="s">
        <v>84</v>
      </c>
      <c r="BK143" s="144">
        <f t="shared" si="8"/>
        <v>0</v>
      </c>
      <c r="BL143" s="13" t="s">
        <v>169</v>
      </c>
      <c r="BM143" s="143" t="s">
        <v>991</v>
      </c>
    </row>
    <row r="144" spans="1:65" s="1" customFormat="1" ht="24.2" customHeight="1">
      <c r="B144" s="131"/>
      <c r="C144" s="132" t="s">
        <v>218</v>
      </c>
      <c r="D144" s="132" t="s">
        <v>165</v>
      </c>
      <c r="E144" s="133" t="s">
        <v>992</v>
      </c>
      <c r="F144" s="134" t="s">
        <v>993</v>
      </c>
      <c r="G144" s="135" t="s">
        <v>595</v>
      </c>
      <c r="H144" s="136">
        <v>10.25</v>
      </c>
      <c r="I144" s="137"/>
      <c r="J144" s="137"/>
      <c r="K144" s="138"/>
      <c r="L144" s="25"/>
      <c r="M144" s="139" t="s">
        <v>1</v>
      </c>
      <c r="N144" s="140" t="s">
        <v>38</v>
      </c>
      <c r="O144" s="141">
        <v>0</v>
      </c>
      <c r="P144" s="141">
        <f t="shared" si="0"/>
        <v>0</v>
      </c>
      <c r="Q144" s="141">
        <v>0</v>
      </c>
      <c r="R144" s="141">
        <f t="shared" si="1"/>
        <v>0</v>
      </c>
      <c r="S144" s="141">
        <v>0</v>
      </c>
      <c r="T144" s="142">
        <f t="shared" si="2"/>
        <v>0</v>
      </c>
      <c r="AR144" s="143" t="s">
        <v>169</v>
      </c>
      <c r="AT144" s="143" t="s">
        <v>165</v>
      </c>
      <c r="AU144" s="143" t="s">
        <v>79</v>
      </c>
      <c r="AY144" s="13" t="s">
        <v>162</v>
      </c>
      <c r="BE144" s="144">
        <f t="shared" si="3"/>
        <v>0</v>
      </c>
      <c r="BF144" s="144">
        <f t="shared" si="4"/>
        <v>0</v>
      </c>
      <c r="BG144" s="144">
        <f t="shared" si="5"/>
        <v>0</v>
      </c>
      <c r="BH144" s="144">
        <f t="shared" si="6"/>
        <v>0</v>
      </c>
      <c r="BI144" s="144">
        <f t="shared" si="7"/>
        <v>0</v>
      </c>
      <c r="BJ144" s="13" t="s">
        <v>84</v>
      </c>
      <c r="BK144" s="144">
        <f t="shared" si="8"/>
        <v>0</v>
      </c>
      <c r="BL144" s="13" t="s">
        <v>169</v>
      </c>
      <c r="BM144" s="143" t="s">
        <v>994</v>
      </c>
    </row>
    <row r="145" spans="2:65" s="1" customFormat="1" ht="24.2" customHeight="1">
      <c r="B145" s="131"/>
      <c r="C145" s="132" t="s">
        <v>222</v>
      </c>
      <c r="D145" s="132" t="s">
        <v>165</v>
      </c>
      <c r="E145" s="133" t="s">
        <v>995</v>
      </c>
      <c r="F145" s="134" t="s">
        <v>996</v>
      </c>
      <c r="G145" s="135" t="s">
        <v>595</v>
      </c>
      <c r="H145" s="136">
        <v>10.25</v>
      </c>
      <c r="I145" s="137"/>
      <c r="J145" s="137"/>
      <c r="K145" s="138"/>
      <c r="L145" s="25"/>
      <c r="M145" s="139" t="s">
        <v>1</v>
      </c>
      <c r="N145" s="140" t="s">
        <v>38</v>
      </c>
      <c r="O145" s="141">
        <v>0</v>
      </c>
      <c r="P145" s="141">
        <f t="shared" si="0"/>
        <v>0</v>
      </c>
      <c r="Q145" s="141">
        <v>0</v>
      </c>
      <c r="R145" s="141">
        <f t="shared" si="1"/>
        <v>0</v>
      </c>
      <c r="S145" s="141">
        <v>0</v>
      </c>
      <c r="T145" s="142">
        <f t="shared" si="2"/>
        <v>0</v>
      </c>
      <c r="AR145" s="143" t="s">
        <v>169</v>
      </c>
      <c r="AT145" s="143" t="s">
        <v>165</v>
      </c>
      <c r="AU145" s="143" t="s">
        <v>79</v>
      </c>
      <c r="AY145" s="13" t="s">
        <v>162</v>
      </c>
      <c r="BE145" s="144">
        <f t="shared" si="3"/>
        <v>0</v>
      </c>
      <c r="BF145" s="144">
        <f t="shared" si="4"/>
        <v>0</v>
      </c>
      <c r="BG145" s="144">
        <f t="shared" si="5"/>
        <v>0</v>
      </c>
      <c r="BH145" s="144">
        <f t="shared" si="6"/>
        <v>0</v>
      </c>
      <c r="BI145" s="144">
        <f t="shared" si="7"/>
        <v>0</v>
      </c>
      <c r="BJ145" s="13" t="s">
        <v>84</v>
      </c>
      <c r="BK145" s="144">
        <f t="shared" si="8"/>
        <v>0</v>
      </c>
      <c r="BL145" s="13" t="s">
        <v>169</v>
      </c>
      <c r="BM145" s="143" t="s">
        <v>997</v>
      </c>
    </row>
    <row r="146" spans="2:65" s="11" customFormat="1" ht="25.9" customHeight="1">
      <c r="B146" s="120"/>
      <c r="D146" s="121" t="s">
        <v>71</v>
      </c>
      <c r="E146" s="122" t="s">
        <v>998</v>
      </c>
      <c r="F146" s="122" t="s">
        <v>999</v>
      </c>
      <c r="J146" s="123"/>
      <c r="L146" s="120"/>
      <c r="M146" s="124"/>
      <c r="P146" s="125">
        <f>SUM(P147:P171)</f>
        <v>0</v>
      </c>
      <c r="R146" s="125">
        <f>SUM(R147:R171)</f>
        <v>0</v>
      </c>
      <c r="T146" s="126">
        <f>SUM(T147:T171)</f>
        <v>0</v>
      </c>
      <c r="AR146" s="121" t="s">
        <v>79</v>
      </c>
      <c r="AT146" s="127" t="s">
        <v>71</v>
      </c>
      <c r="AU146" s="127" t="s">
        <v>72</v>
      </c>
      <c r="AY146" s="121" t="s">
        <v>162</v>
      </c>
      <c r="BK146" s="128">
        <f>SUM(BK147:BK171)</f>
        <v>0</v>
      </c>
    </row>
    <row r="147" spans="2:65" s="1" customFormat="1" ht="21.75" customHeight="1">
      <c r="B147" s="131"/>
      <c r="C147" s="149" t="s">
        <v>226</v>
      </c>
      <c r="D147" s="149" t="s">
        <v>492</v>
      </c>
      <c r="E147" s="150" t="s">
        <v>1000</v>
      </c>
      <c r="F147" s="151" t="s">
        <v>1001</v>
      </c>
      <c r="G147" s="152" t="s">
        <v>212</v>
      </c>
      <c r="H147" s="153">
        <v>63</v>
      </c>
      <c r="I147" s="154"/>
      <c r="J147" s="154"/>
      <c r="K147" s="155"/>
      <c r="L147" s="156"/>
      <c r="M147" s="157" t="s">
        <v>1</v>
      </c>
      <c r="N147" s="158" t="s">
        <v>38</v>
      </c>
      <c r="O147" s="141">
        <v>0</v>
      </c>
      <c r="P147" s="141">
        <f t="shared" ref="P147:P171" si="9">O147*H147</f>
        <v>0</v>
      </c>
      <c r="Q147" s="141">
        <v>0</v>
      </c>
      <c r="R147" s="141">
        <f t="shared" ref="R147:R171" si="10">Q147*H147</f>
        <v>0</v>
      </c>
      <c r="S147" s="141">
        <v>0</v>
      </c>
      <c r="T147" s="142">
        <f t="shared" ref="T147:T171" si="11">S147*H147</f>
        <v>0</v>
      </c>
      <c r="AR147" s="143" t="s">
        <v>193</v>
      </c>
      <c r="AT147" s="143" t="s">
        <v>492</v>
      </c>
      <c r="AU147" s="143" t="s">
        <v>79</v>
      </c>
      <c r="AY147" s="13" t="s">
        <v>162</v>
      </c>
      <c r="BE147" s="144">
        <f t="shared" ref="BE147:BE171" si="12">IF(N147="základná",J147,0)</f>
        <v>0</v>
      </c>
      <c r="BF147" s="144">
        <f t="shared" ref="BF147:BF171" si="13">IF(N147="znížená",J147,0)</f>
        <v>0</v>
      </c>
      <c r="BG147" s="144">
        <f t="shared" ref="BG147:BG171" si="14">IF(N147="zákl. prenesená",J147,0)</f>
        <v>0</v>
      </c>
      <c r="BH147" s="144">
        <f t="shared" ref="BH147:BH171" si="15">IF(N147="zníž. prenesená",J147,0)</f>
        <v>0</v>
      </c>
      <c r="BI147" s="144">
        <f t="shared" ref="BI147:BI171" si="16">IF(N147="nulová",J147,0)</f>
        <v>0</v>
      </c>
      <c r="BJ147" s="13" t="s">
        <v>84</v>
      </c>
      <c r="BK147" s="144">
        <f t="shared" ref="BK147:BK171" si="17">ROUND(I147*H147,2)</f>
        <v>0</v>
      </c>
      <c r="BL147" s="13" t="s">
        <v>169</v>
      </c>
      <c r="BM147" s="143" t="s">
        <v>1002</v>
      </c>
    </row>
    <row r="148" spans="2:65" s="1" customFormat="1" ht="21.75" customHeight="1">
      <c r="B148" s="131"/>
      <c r="C148" s="149" t="s">
        <v>230</v>
      </c>
      <c r="D148" s="149" t="s">
        <v>492</v>
      </c>
      <c r="E148" s="150" t="s">
        <v>1003</v>
      </c>
      <c r="F148" s="151" t="s">
        <v>1004</v>
      </c>
      <c r="G148" s="152" t="s">
        <v>212</v>
      </c>
      <c r="H148" s="153">
        <v>25</v>
      </c>
      <c r="I148" s="154"/>
      <c r="J148" s="154"/>
      <c r="K148" s="155"/>
      <c r="L148" s="156"/>
      <c r="M148" s="157" t="s">
        <v>1</v>
      </c>
      <c r="N148" s="158" t="s">
        <v>38</v>
      </c>
      <c r="O148" s="141">
        <v>0</v>
      </c>
      <c r="P148" s="141">
        <f t="shared" si="9"/>
        <v>0</v>
      </c>
      <c r="Q148" s="141">
        <v>0</v>
      </c>
      <c r="R148" s="141">
        <f t="shared" si="10"/>
        <v>0</v>
      </c>
      <c r="S148" s="141">
        <v>0</v>
      </c>
      <c r="T148" s="142">
        <f t="shared" si="11"/>
        <v>0</v>
      </c>
      <c r="AR148" s="143" t="s">
        <v>193</v>
      </c>
      <c r="AT148" s="143" t="s">
        <v>492</v>
      </c>
      <c r="AU148" s="143" t="s">
        <v>79</v>
      </c>
      <c r="AY148" s="13" t="s">
        <v>162</v>
      </c>
      <c r="BE148" s="144">
        <f t="shared" si="12"/>
        <v>0</v>
      </c>
      <c r="BF148" s="144">
        <f t="shared" si="13"/>
        <v>0</v>
      </c>
      <c r="BG148" s="144">
        <f t="shared" si="14"/>
        <v>0</v>
      </c>
      <c r="BH148" s="144">
        <f t="shared" si="15"/>
        <v>0</v>
      </c>
      <c r="BI148" s="144">
        <f t="shared" si="16"/>
        <v>0</v>
      </c>
      <c r="BJ148" s="13" t="s">
        <v>84</v>
      </c>
      <c r="BK148" s="144">
        <f t="shared" si="17"/>
        <v>0</v>
      </c>
      <c r="BL148" s="13" t="s">
        <v>169</v>
      </c>
      <c r="BM148" s="143" t="s">
        <v>1005</v>
      </c>
    </row>
    <row r="149" spans="2:65" s="1" customFormat="1" ht="21.75" customHeight="1">
      <c r="B149" s="131"/>
      <c r="C149" s="149" t="s">
        <v>234</v>
      </c>
      <c r="D149" s="149" t="s">
        <v>492</v>
      </c>
      <c r="E149" s="150" t="s">
        <v>1006</v>
      </c>
      <c r="F149" s="151" t="s">
        <v>1007</v>
      </c>
      <c r="G149" s="152" t="s">
        <v>212</v>
      </c>
      <c r="H149" s="153">
        <v>19</v>
      </c>
      <c r="I149" s="154"/>
      <c r="J149" s="154"/>
      <c r="K149" s="155"/>
      <c r="L149" s="156"/>
      <c r="M149" s="157" t="s">
        <v>1</v>
      </c>
      <c r="N149" s="158" t="s">
        <v>38</v>
      </c>
      <c r="O149" s="141">
        <v>0</v>
      </c>
      <c r="P149" s="141">
        <f t="shared" si="9"/>
        <v>0</v>
      </c>
      <c r="Q149" s="141">
        <v>0</v>
      </c>
      <c r="R149" s="141">
        <f t="shared" si="10"/>
        <v>0</v>
      </c>
      <c r="S149" s="141">
        <v>0</v>
      </c>
      <c r="T149" s="142">
        <f t="shared" si="11"/>
        <v>0</v>
      </c>
      <c r="AR149" s="143" t="s">
        <v>193</v>
      </c>
      <c r="AT149" s="143" t="s">
        <v>492</v>
      </c>
      <c r="AU149" s="143" t="s">
        <v>79</v>
      </c>
      <c r="AY149" s="13" t="s">
        <v>162</v>
      </c>
      <c r="BE149" s="144">
        <f t="shared" si="12"/>
        <v>0</v>
      </c>
      <c r="BF149" s="144">
        <f t="shared" si="13"/>
        <v>0</v>
      </c>
      <c r="BG149" s="144">
        <f t="shared" si="14"/>
        <v>0</v>
      </c>
      <c r="BH149" s="144">
        <f t="shared" si="15"/>
        <v>0</v>
      </c>
      <c r="BI149" s="144">
        <f t="shared" si="16"/>
        <v>0</v>
      </c>
      <c r="BJ149" s="13" t="s">
        <v>84</v>
      </c>
      <c r="BK149" s="144">
        <f t="shared" si="17"/>
        <v>0</v>
      </c>
      <c r="BL149" s="13" t="s">
        <v>169</v>
      </c>
      <c r="BM149" s="143" t="s">
        <v>1008</v>
      </c>
    </row>
    <row r="150" spans="2:65" s="1" customFormat="1" ht="21.75" customHeight="1">
      <c r="B150" s="131"/>
      <c r="C150" s="149" t="s">
        <v>238</v>
      </c>
      <c r="D150" s="149" t="s">
        <v>492</v>
      </c>
      <c r="E150" s="150" t="s">
        <v>1009</v>
      </c>
      <c r="F150" s="151" t="s">
        <v>1010</v>
      </c>
      <c r="G150" s="152" t="s">
        <v>212</v>
      </c>
      <c r="H150" s="153">
        <v>38</v>
      </c>
      <c r="I150" s="154"/>
      <c r="J150" s="154"/>
      <c r="K150" s="155"/>
      <c r="L150" s="156"/>
      <c r="M150" s="157" t="s">
        <v>1</v>
      </c>
      <c r="N150" s="158" t="s">
        <v>38</v>
      </c>
      <c r="O150" s="141">
        <v>0</v>
      </c>
      <c r="P150" s="141">
        <f t="shared" si="9"/>
        <v>0</v>
      </c>
      <c r="Q150" s="141">
        <v>0</v>
      </c>
      <c r="R150" s="141">
        <f t="shared" si="10"/>
        <v>0</v>
      </c>
      <c r="S150" s="141">
        <v>0</v>
      </c>
      <c r="T150" s="142">
        <f t="shared" si="11"/>
        <v>0</v>
      </c>
      <c r="AR150" s="143" t="s">
        <v>193</v>
      </c>
      <c r="AT150" s="143" t="s">
        <v>492</v>
      </c>
      <c r="AU150" s="143" t="s">
        <v>79</v>
      </c>
      <c r="AY150" s="13" t="s">
        <v>162</v>
      </c>
      <c r="BE150" s="144">
        <f t="shared" si="12"/>
        <v>0</v>
      </c>
      <c r="BF150" s="144">
        <f t="shared" si="13"/>
        <v>0</v>
      </c>
      <c r="BG150" s="144">
        <f t="shared" si="14"/>
        <v>0</v>
      </c>
      <c r="BH150" s="144">
        <f t="shared" si="15"/>
        <v>0</v>
      </c>
      <c r="BI150" s="144">
        <f t="shared" si="16"/>
        <v>0</v>
      </c>
      <c r="BJ150" s="13" t="s">
        <v>84</v>
      </c>
      <c r="BK150" s="144">
        <f t="shared" si="17"/>
        <v>0</v>
      </c>
      <c r="BL150" s="13" t="s">
        <v>169</v>
      </c>
      <c r="BM150" s="143" t="s">
        <v>1011</v>
      </c>
    </row>
    <row r="151" spans="2:65" s="1" customFormat="1" ht="21.75" customHeight="1">
      <c r="B151" s="131"/>
      <c r="C151" s="149" t="s">
        <v>7</v>
      </c>
      <c r="D151" s="149" t="s">
        <v>492</v>
      </c>
      <c r="E151" s="150" t="s">
        <v>1012</v>
      </c>
      <c r="F151" s="151" t="s">
        <v>1013</v>
      </c>
      <c r="G151" s="152" t="s">
        <v>212</v>
      </c>
      <c r="H151" s="153">
        <v>26</v>
      </c>
      <c r="I151" s="154"/>
      <c r="J151" s="154"/>
      <c r="K151" s="155"/>
      <c r="L151" s="156"/>
      <c r="M151" s="157" t="s">
        <v>1</v>
      </c>
      <c r="N151" s="158" t="s">
        <v>38</v>
      </c>
      <c r="O151" s="141">
        <v>0</v>
      </c>
      <c r="P151" s="141">
        <f t="shared" si="9"/>
        <v>0</v>
      </c>
      <c r="Q151" s="141">
        <v>0</v>
      </c>
      <c r="R151" s="141">
        <f t="shared" si="10"/>
        <v>0</v>
      </c>
      <c r="S151" s="141">
        <v>0</v>
      </c>
      <c r="T151" s="142">
        <f t="shared" si="11"/>
        <v>0</v>
      </c>
      <c r="AR151" s="143" t="s">
        <v>193</v>
      </c>
      <c r="AT151" s="143" t="s">
        <v>492</v>
      </c>
      <c r="AU151" s="143" t="s">
        <v>79</v>
      </c>
      <c r="AY151" s="13" t="s">
        <v>162</v>
      </c>
      <c r="BE151" s="144">
        <f t="shared" si="12"/>
        <v>0</v>
      </c>
      <c r="BF151" s="144">
        <f t="shared" si="13"/>
        <v>0</v>
      </c>
      <c r="BG151" s="144">
        <f t="shared" si="14"/>
        <v>0</v>
      </c>
      <c r="BH151" s="144">
        <f t="shared" si="15"/>
        <v>0</v>
      </c>
      <c r="BI151" s="144">
        <f t="shared" si="16"/>
        <v>0</v>
      </c>
      <c r="BJ151" s="13" t="s">
        <v>84</v>
      </c>
      <c r="BK151" s="144">
        <f t="shared" si="17"/>
        <v>0</v>
      </c>
      <c r="BL151" s="13" t="s">
        <v>169</v>
      </c>
      <c r="BM151" s="143" t="s">
        <v>1014</v>
      </c>
    </row>
    <row r="152" spans="2:65" s="1" customFormat="1" ht="21.75" customHeight="1">
      <c r="B152" s="131"/>
      <c r="C152" s="149" t="s">
        <v>245</v>
      </c>
      <c r="D152" s="149" t="s">
        <v>492</v>
      </c>
      <c r="E152" s="150" t="s">
        <v>1015</v>
      </c>
      <c r="F152" s="151" t="s">
        <v>1016</v>
      </c>
      <c r="G152" s="152" t="s">
        <v>212</v>
      </c>
      <c r="H152" s="153">
        <v>12</v>
      </c>
      <c r="I152" s="154"/>
      <c r="J152" s="154"/>
      <c r="K152" s="155"/>
      <c r="L152" s="156"/>
      <c r="M152" s="157" t="s">
        <v>1</v>
      </c>
      <c r="N152" s="158" t="s">
        <v>38</v>
      </c>
      <c r="O152" s="141">
        <v>0</v>
      </c>
      <c r="P152" s="141">
        <f t="shared" si="9"/>
        <v>0</v>
      </c>
      <c r="Q152" s="141">
        <v>0</v>
      </c>
      <c r="R152" s="141">
        <f t="shared" si="10"/>
        <v>0</v>
      </c>
      <c r="S152" s="141">
        <v>0</v>
      </c>
      <c r="T152" s="142">
        <f t="shared" si="11"/>
        <v>0</v>
      </c>
      <c r="AR152" s="143" t="s">
        <v>193</v>
      </c>
      <c r="AT152" s="143" t="s">
        <v>492</v>
      </c>
      <c r="AU152" s="143" t="s">
        <v>79</v>
      </c>
      <c r="AY152" s="13" t="s">
        <v>162</v>
      </c>
      <c r="BE152" s="144">
        <f t="shared" si="12"/>
        <v>0</v>
      </c>
      <c r="BF152" s="144">
        <f t="shared" si="13"/>
        <v>0</v>
      </c>
      <c r="BG152" s="144">
        <f t="shared" si="14"/>
        <v>0</v>
      </c>
      <c r="BH152" s="144">
        <f t="shared" si="15"/>
        <v>0</v>
      </c>
      <c r="BI152" s="144">
        <f t="shared" si="16"/>
        <v>0</v>
      </c>
      <c r="BJ152" s="13" t="s">
        <v>84</v>
      </c>
      <c r="BK152" s="144">
        <f t="shared" si="17"/>
        <v>0</v>
      </c>
      <c r="BL152" s="13" t="s">
        <v>169</v>
      </c>
      <c r="BM152" s="143" t="s">
        <v>1017</v>
      </c>
    </row>
    <row r="153" spans="2:65" s="1" customFormat="1" ht="16.5" customHeight="1">
      <c r="B153" s="131"/>
      <c r="C153" s="149" t="s">
        <v>249</v>
      </c>
      <c r="D153" s="149" t="s">
        <v>492</v>
      </c>
      <c r="E153" s="150" t="s">
        <v>1018</v>
      </c>
      <c r="F153" s="151" t="s">
        <v>1019</v>
      </c>
      <c r="G153" s="152" t="s">
        <v>196</v>
      </c>
      <c r="H153" s="153">
        <v>2</v>
      </c>
      <c r="I153" s="154"/>
      <c r="J153" s="154"/>
      <c r="K153" s="155"/>
      <c r="L153" s="156"/>
      <c r="M153" s="157" t="s">
        <v>1</v>
      </c>
      <c r="N153" s="158" t="s">
        <v>38</v>
      </c>
      <c r="O153" s="141">
        <v>0</v>
      </c>
      <c r="P153" s="141">
        <f t="shared" si="9"/>
        <v>0</v>
      </c>
      <c r="Q153" s="141">
        <v>0</v>
      </c>
      <c r="R153" s="141">
        <f t="shared" si="10"/>
        <v>0</v>
      </c>
      <c r="S153" s="141">
        <v>0</v>
      </c>
      <c r="T153" s="142">
        <f t="shared" si="11"/>
        <v>0</v>
      </c>
      <c r="AR153" s="143" t="s">
        <v>193</v>
      </c>
      <c r="AT153" s="143" t="s">
        <v>492</v>
      </c>
      <c r="AU153" s="143" t="s">
        <v>79</v>
      </c>
      <c r="AY153" s="13" t="s">
        <v>162</v>
      </c>
      <c r="BE153" s="144">
        <f t="shared" si="12"/>
        <v>0</v>
      </c>
      <c r="BF153" s="144">
        <f t="shared" si="13"/>
        <v>0</v>
      </c>
      <c r="BG153" s="144">
        <f t="shared" si="14"/>
        <v>0</v>
      </c>
      <c r="BH153" s="144">
        <f t="shared" si="15"/>
        <v>0</v>
      </c>
      <c r="BI153" s="144">
        <f t="shared" si="16"/>
        <v>0</v>
      </c>
      <c r="BJ153" s="13" t="s">
        <v>84</v>
      </c>
      <c r="BK153" s="144">
        <f t="shared" si="17"/>
        <v>0</v>
      </c>
      <c r="BL153" s="13" t="s">
        <v>169</v>
      </c>
      <c r="BM153" s="143" t="s">
        <v>1020</v>
      </c>
    </row>
    <row r="154" spans="2:65" s="1" customFormat="1" ht="24.2" customHeight="1">
      <c r="B154" s="131"/>
      <c r="C154" s="132" t="s">
        <v>253</v>
      </c>
      <c r="D154" s="132" t="s">
        <v>165</v>
      </c>
      <c r="E154" s="133" t="s">
        <v>1021</v>
      </c>
      <c r="F154" s="134" t="s">
        <v>1022</v>
      </c>
      <c r="G154" s="135" t="s">
        <v>196</v>
      </c>
      <c r="H154" s="136">
        <v>2</v>
      </c>
      <c r="I154" s="137"/>
      <c r="J154" s="137"/>
      <c r="K154" s="138"/>
      <c r="L154" s="25"/>
      <c r="M154" s="139" t="s">
        <v>1</v>
      </c>
      <c r="N154" s="140" t="s">
        <v>38</v>
      </c>
      <c r="O154" s="141">
        <v>0</v>
      </c>
      <c r="P154" s="141">
        <f t="shared" si="9"/>
        <v>0</v>
      </c>
      <c r="Q154" s="141">
        <v>0</v>
      </c>
      <c r="R154" s="141">
        <f t="shared" si="10"/>
        <v>0</v>
      </c>
      <c r="S154" s="141">
        <v>0</v>
      </c>
      <c r="T154" s="142">
        <f t="shared" si="11"/>
        <v>0</v>
      </c>
      <c r="AR154" s="143" t="s">
        <v>169</v>
      </c>
      <c r="AT154" s="143" t="s">
        <v>165</v>
      </c>
      <c r="AU154" s="143" t="s">
        <v>79</v>
      </c>
      <c r="AY154" s="13" t="s">
        <v>162</v>
      </c>
      <c r="BE154" s="144">
        <f t="shared" si="12"/>
        <v>0</v>
      </c>
      <c r="BF154" s="144">
        <f t="shared" si="13"/>
        <v>0</v>
      </c>
      <c r="BG154" s="144">
        <f t="shared" si="14"/>
        <v>0</v>
      </c>
      <c r="BH154" s="144">
        <f t="shared" si="15"/>
        <v>0</v>
      </c>
      <c r="BI154" s="144">
        <f t="shared" si="16"/>
        <v>0</v>
      </c>
      <c r="BJ154" s="13" t="s">
        <v>84</v>
      </c>
      <c r="BK154" s="144">
        <f t="shared" si="17"/>
        <v>0</v>
      </c>
      <c r="BL154" s="13" t="s">
        <v>169</v>
      </c>
      <c r="BM154" s="143" t="s">
        <v>1023</v>
      </c>
    </row>
    <row r="155" spans="2:65" s="1" customFormat="1" ht="16.5" customHeight="1">
      <c r="B155" s="131"/>
      <c r="C155" s="149" t="s">
        <v>257</v>
      </c>
      <c r="D155" s="149" t="s">
        <v>492</v>
      </c>
      <c r="E155" s="150" t="s">
        <v>1024</v>
      </c>
      <c r="F155" s="151" t="s">
        <v>1025</v>
      </c>
      <c r="G155" s="152" t="s">
        <v>196</v>
      </c>
      <c r="H155" s="153">
        <v>3</v>
      </c>
      <c r="I155" s="154"/>
      <c r="J155" s="154"/>
      <c r="K155" s="155"/>
      <c r="L155" s="156"/>
      <c r="M155" s="157" t="s">
        <v>1</v>
      </c>
      <c r="N155" s="158" t="s">
        <v>38</v>
      </c>
      <c r="O155" s="141">
        <v>0</v>
      </c>
      <c r="P155" s="141">
        <f t="shared" si="9"/>
        <v>0</v>
      </c>
      <c r="Q155" s="141">
        <v>0</v>
      </c>
      <c r="R155" s="141">
        <f t="shared" si="10"/>
        <v>0</v>
      </c>
      <c r="S155" s="141">
        <v>0</v>
      </c>
      <c r="T155" s="142">
        <f t="shared" si="11"/>
        <v>0</v>
      </c>
      <c r="AR155" s="143" t="s">
        <v>193</v>
      </c>
      <c r="AT155" s="143" t="s">
        <v>492</v>
      </c>
      <c r="AU155" s="143" t="s">
        <v>79</v>
      </c>
      <c r="AY155" s="13" t="s">
        <v>162</v>
      </c>
      <c r="BE155" s="144">
        <f t="shared" si="12"/>
        <v>0</v>
      </c>
      <c r="BF155" s="144">
        <f t="shared" si="13"/>
        <v>0</v>
      </c>
      <c r="BG155" s="144">
        <f t="shared" si="14"/>
        <v>0</v>
      </c>
      <c r="BH155" s="144">
        <f t="shared" si="15"/>
        <v>0</v>
      </c>
      <c r="BI155" s="144">
        <f t="shared" si="16"/>
        <v>0</v>
      </c>
      <c r="BJ155" s="13" t="s">
        <v>84</v>
      </c>
      <c r="BK155" s="144">
        <f t="shared" si="17"/>
        <v>0</v>
      </c>
      <c r="BL155" s="13" t="s">
        <v>169</v>
      </c>
      <c r="BM155" s="143" t="s">
        <v>1026</v>
      </c>
    </row>
    <row r="156" spans="2:65" s="1" customFormat="1" ht="24.2" customHeight="1">
      <c r="B156" s="131"/>
      <c r="C156" s="132" t="s">
        <v>261</v>
      </c>
      <c r="D156" s="132" t="s">
        <v>165</v>
      </c>
      <c r="E156" s="133" t="s">
        <v>1027</v>
      </c>
      <c r="F156" s="134" t="s">
        <v>1028</v>
      </c>
      <c r="G156" s="135" t="s">
        <v>196</v>
      </c>
      <c r="H156" s="136">
        <v>3</v>
      </c>
      <c r="I156" s="137"/>
      <c r="J156" s="137"/>
      <c r="K156" s="138"/>
      <c r="L156" s="25"/>
      <c r="M156" s="139" t="s">
        <v>1</v>
      </c>
      <c r="N156" s="140" t="s">
        <v>38</v>
      </c>
      <c r="O156" s="141">
        <v>0</v>
      </c>
      <c r="P156" s="141">
        <f t="shared" si="9"/>
        <v>0</v>
      </c>
      <c r="Q156" s="141">
        <v>0</v>
      </c>
      <c r="R156" s="141">
        <f t="shared" si="10"/>
        <v>0</v>
      </c>
      <c r="S156" s="141">
        <v>0</v>
      </c>
      <c r="T156" s="142">
        <f t="shared" si="11"/>
        <v>0</v>
      </c>
      <c r="AR156" s="143" t="s">
        <v>169</v>
      </c>
      <c r="AT156" s="143" t="s">
        <v>165</v>
      </c>
      <c r="AU156" s="143" t="s">
        <v>79</v>
      </c>
      <c r="AY156" s="13" t="s">
        <v>162</v>
      </c>
      <c r="BE156" s="144">
        <f t="shared" si="12"/>
        <v>0</v>
      </c>
      <c r="BF156" s="144">
        <f t="shared" si="13"/>
        <v>0</v>
      </c>
      <c r="BG156" s="144">
        <f t="shared" si="14"/>
        <v>0</v>
      </c>
      <c r="BH156" s="144">
        <f t="shared" si="15"/>
        <v>0</v>
      </c>
      <c r="BI156" s="144">
        <f t="shared" si="16"/>
        <v>0</v>
      </c>
      <c r="BJ156" s="13" t="s">
        <v>84</v>
      </c>
      <c r="BK156" s="144">
        <f t="shared" si="17"/>
        <v>0</v>
      </c>
      <c r="BL156" s="13" t="s">
        <v>169</v>
      </c>
      <c r="BM156" s="143" t="s">
        <v>1029</v>
      </c>
    </row>
    <row r="157" spans="2:65" s="1" customFormat="1" ht="16.5" customHeight="1">
      <c r="B157" s="131"/>
      <c r="C157" s="149" t="s">
        <v>265</v>
      </c>
      <c r="D157" s="149" t="s">
        <v>492</v>
      </c>
      <c r="E157" s="150" t="s">
        <v>1030</v>
      </c>
      <c r="F157" s="151" t="s">
        <v>1031</v>
      </c>
      <c r="G157" s="152" t="s">
        <v>196</v>
      </c>
      <c r="H157" s="153">
        <v>3</v>
      </c>
      <c r="I157" s="154"/>
      <c r="J157" s="154"/>
      <c r="K157" s="155"/>
      <c r="L157" s="156"/>
      <c r="M157" s="157" t="s">
        <v>1</v>
      </c>
      <c r="N157" s="158" t="s">
        <v>38</v>
      </c>
      <c r="O157" s="141">
        <v>0</v>
      </c>
      <c r="P157" s="141">
        <f t="shared" si="9"/>
        <v>0</v>
      </c>
      <c r="Q157" s="141">
        <v>0</v>
      </c>
      <c r="R157" s="141">
        <f t="shared" si="10"/>
        <v>0</v>
      </c>
      <c r="S157" s="141">
        <v>0</v>
      </c>
      <c r="T157" s="142">
        <f t="shared" si="11"/>
        <v>0</v>
      </c>
      <c r="AR157" s="143" t="s">
        <v>193</v>
      </c>
      <c r="AT157" s="143" t="s">
        <v>492</v>
      </c>
      <c r="AU157" s="143" t="s">
        <v>79</v>
      </c>
      <c r="AY157" s="13" t="s">
        <v>162</v>
      </c>
      <c r="BE157" s="144">
        <f t="shared" si="12"/>
        <v>0</v>
      </c>
      <c r="BF157" s="144">
        <f t="shared" si="13"/>
        <v>0</v>
      </c>
      <c r="BG157" s="144">
        <f t="shared" si="14"/>
        <v>0</v>
      </c>
      <c r="BH157" s="144">
        <f t="shared" si="15"/>
        <v>0</v>
      </c>
      <c r="BI157" s="144">
        <f t="shared" si="16"/>
        <v>0</v>
      </c>
      <c r="BJ157" s="13" t="s">
        <v>84</v>
      </c>
      <c r="BK157" s="144">
        <f t="shared" si="17"/>
        <v>0</v>
      </c>
      <c r="BL157" s="13" t="s">
        <v>169</v>
      </c>
      <c r="BM157" s="143" t="s">
        <v>1032</v>
      </c>
    </row>
    <row r="158" spans="2:65" s="1" customFormat="1" ht="24.2" customHeight="1">
      <c r="B158" s="131"/>
      <c r="C158" s="132" t="s">
        <v>269</v>
      </c>
      <c r="D158" s="132" t="s">
        <v>165</v>
      </c>
      <c r="E158" s="133" t="s">
        <v>1033</v>
      </c>
      <c r="F158" s="134" t="s">
        <v>1034</v>
      </c>
      <c r="G158" s="135" t="s">
        <v>196</v>
      </c>
      <c r="H158" s="136">
        <v>3</v>
      </c>
      <c r="I158" s="137"/>
      <c r="J158" s="137"/>
      <c r="K158" s="138"/>
      <c r="L158" s="25"/>
      <c r="M158" s="139" t="s">
        <v>1</v>
      </c>
      <c r="N158" s="140" t="s">
        <v>38</v>
      </c>
      <c r="O158" s="141">
        <v>0</v>
      </c>
      <c r="P158" s="141">
        <f t="shared" si="9"/>
        <v>0</v>
      </c>
      <c r="Q158" s="141">
        <v>0</v>
      </c>
      <c r="R158" s="141">
        <f t="shared" si="10"/>
        <v>0</v>
      </c>
      <c r="S158" s="141">
        <v>0</v>
      </c>
      <c r="T158" s="142">
        <f t="shared" si="11"/>
        <v>0</v>
      </c>
      <c r="AR158" s="143" t="s">
        <v>169</v>
      </c>
      <c r="AT158" s="143" t="s">
        <v>165</v>
      </c>
      <c r="AU158" s="143" t="s">
        <v>79</v>
      </c>
      <c r="AY158" s="13" t="s">
        <v>162</v>
      </c>
      <c r="BE158" s="144">
        <f t="shared" si="12"/>
        <v>0</v>
      </c>
      <c r="BF158" s="144">
        <f t="shared" si="13"/>
        <v>0</v>
      </c>
      <c r="BG158" s="144">
        <f t="shared" si="14"/>
        <v>0</v>
      </c>
      <c r="BH158" s="144">
        <f t="shared" si="15"/>
        <v>0</v>
      </c>
      <c r="BI158" s="144">
        <f t="shared" si="16"/>
        <v>0</v>
      </c>
      <c r="BJ158" s="13" t="s">
        <v>84</v>
      </c>
      <c r="BK158" s="144">
        <f t="shared" si="17"/>
        <v>0</v>
      </c>
      <c r="BL158" s="13" t="s">
        <v>169</v>
      </c>
      <c r="BM158" s="143" t="s">
        <v>1035</v>
      </c>
    </row>
    <row r="159" spans="2:65" s="1" customFormat="1" ht="16.5" customHeight="1">
      <c r="B159" s="131"/>
      <c r="C159" s="149" t="s">
        <v>273</v>
      </c>
      <c r="D159" s="149" t="s">
        <v>492</v>
      </c>
      <c r="E159" s="150" t="s">
        <v>1036</v>
      </c>
      <c r="F159" s="151" t="s">
        <v>1037</v>
      </c>
      <c r="G159" s="152" t="s">
        <v>196</v>
      </c>
      <c r="H159" s="153">
        <v>1</v>
      </c>
      <c r="I159" s="154"/>
      <c r="J159" s="154"/>
      <c r="K159" s="155"/>
      <c r="L159" s="156"/>
      <c r="M159" s="157" t="s">
        <v>1</v>
      </c>
      <c r="N159" s="158" t="s">
        <v>38</v>
      </c>
      <c r="O159" s="141">
        <v>0</v>
      </c>
      <c r="P159" s="141">
        <f t="shared" si="9"/>
        <v>0</v>
      </c>
      <c r="Q159" s="141">
        <v>0</v>
      </c>
      <c r="R159" s="141">
        <f t="shared" si="10"/>
        <v>0</v>
      </c>
      <c r="S159" s="141">
        <v>0</v>
      </c>
      <c r="T159" s="142">
        <f t="shared" si="11"/>
        <v>0</v>
      </c>
      <c r="AR159" s="143" t="s">
        <v>193</v>
      </c>
      <c r="AT159" s="143" t="s">
        <v>492</v>
      </c>
      <c r="AU159" s="143" t="s">
        <v>79</v>
      </c>
      <c r="AY159" s="13" t="s">
        <v>162</v>
      </c>
      <c r="BE159" s="144">
        <f t="shared" si="12"/>
        <v>0</v>
      </c>
      <c r="BF159" s="144">
        <f t="shared" si="13"/>
        <v>0</v>
      </c>
      <c r="BG159" s="144">
        <f t="shared" si="14"/>
        <v>0</v>
      </c>
      <c r="BH159" s="144">
        <f t="shared" si="15"/>
        <v>0</v>
      </c>
      <c r="BI159" s="144">
        <f t="shared" si="16"/>
        <v>0</v>
      </c>
      <c r="BJ159" s="13" t="s">
        <v>84</v>
      </c>
      <c r="BK159" s="144">
        <f t="shared" si="17"/>
        <v>0</v>
      </c>
      <c r="BL159" s="13" t="s">
        <v>169</v>
      </c>
      <c r="BM159" s="143" t="s">
        <v>1038</v>
      </c>
    </row>
    <row r="160" spans="2:65" s="1" customFormat="1" ht="24.2" customHeight="1">
      <c r="B160" s="131"/>
      <c r="C160" s="132" t="s">
        <v>277</v>
      </c>
      <c r="D160" s="132" t="s">
        <v>165</v>
      </c>
      <c r="E160" s="133" t="s">
        <v>1039</v>
      </c>
      <c r="F160" s="134" t="s">
        <v>1040</v>
      </c>
      <c r="G160" s="135" t="s">
        <v>196</v>
      </c>
      <c r="H160" s="136">
        <v>1</v>
      </c>
      <c r="I160" s="137"/>
      <c r="J160" s="137"/>
      <c r="K160" s="138"/>
      <c r="L160" s="25"/>
      <c r="M160" s="139" t="s">
        <v>1</v>
      </c>
      <c r="N160" s="140" t="s">
        <v>38</v>
      </c>
      <c r="O160" s="141">
        <v>0</v>
      </c>
      <c r="P160" s="141">
        <f t="shared" si="9"/>
        <v>0</v>
      </c>
      <c r="Q160" s="141">
        <v>0</v>
      </c>
      <c r="R160" s="141">
        <f t="shared" si="10"/>
        <v>0</v>
      </c>
      <c r="S160" s="141">
        <v>0</v>
      </c>
      <c r="T160" s="142">
        <f t="shared" si="11"/>
        <v>0</v>
      </c>
      <c r="AR160" s="143" t="s">
        <v>169</v>
      </c>
      <c r="AT160" s="143" t="s">
        <v>165</v>
      </c>
      <c r="AU160" s="143" t="s">
        <v>79</v>
      </c>
      <c r="AY160" s="13" t="s">
        <v>162</v>
      </c>
      <c r="BE160" s="144">
        <f t="shared" si="12"/>
        <v>0</v>
      </c>
      <c r="BF160" s="144">
        <f t="shared" si="13"/>
        <v>0</v>
      </c>
      <c r="BG160" s="144">
        <f t="shared" si="14"/>
        <v>0</v>
      </c>
      <c r="BH160" s="144">
        <f t="shared" si="15"/>
        <v>0</v>
      </c>
      <c r="BI160" s="144">
        <f t="shared" si="16"/>
        <v>0</v>
      </c>
      <c r="BJ160" s="13" t="s">
        <v>84</v>
      </c>
      <c r="BK160" s="144">
        <f t="shared" si="17"/>
        <v>0</v>
      </c>
      <c r="BL160" s="13" t="s">
        <v>169</v>
      </c>
      <c r="BM160" s="143" t="s">
        <v>1041</v>
      </c>
    </row>
    <row r="161" spans="2:65" s="1" customFormat="1" ht="24.2" customHeight="1">
      <c r="B161" s="131"/>
      <c r="C161" s="132" t="s">
        <v>281</v>
      </c>
      <c r="D161" s="132" t="s">
        <v>165</v>
      </c>
      <c r="E161" s="133" t="s">
        <v>1042</v>
      </c>
      <c r="F161" s="134" t="s">
        <v>1043</v>
      </c>
      <c r="G161" s="135" t="s">
        <v>196</v>
      </c>
      <c r="H161" s="136">
        <v>14</v>
      </c>
      <c r="I161" s="137"/>
      <c r="J161" s="137"/>
      <c r="K161" s="138"/>
      <c r="L161" s="25"/>
      <c r="M161" s="139" t="s">
        <v>1</v>
      </c>
      <c r="N161" s="140" t="s">
        <v>38</v>
      </c>
      <c r="O161" s="141">
        <v>0</v>
      </c>
      <c r="P161" s="141">
        <f t="shared" si="9"/>
        <v>0</v>
      </c>
      <c r="Q161" s="141">
        <v>0</v>
      </c>
      <c r="R161" s="141">
        <f t="shared" si="10"/>
        <v>0</v>
      </c>
      <c r="S161" s="141">
        <v>0</v>
      </c>
      <c r="T161" s="142">
        <f t="shared" si="11"/>
        <v>0</v>
      </c>
      <c r="AR161" s="143" t="s">
        <v>169</v>
      </c>
      <c r="AT161" s="143" t="s">
        <v>165</v>
      </c>
      <c r="AU161" s="143" t="s">
        <v>79</v>
      </c>
      <c r="AY161" s="13" t="s">
        <v>162</v>
      </c>
      <c r="BE161" s="144">
        <f t="shared" si="12"/>
        <v>0</v>
      </c>
      <c r="BF161" s="144">
        <f t="shared" si="13"/>
        <v>0</v>
      </c>
      <c r="BG161" s="144">
        <f t="shared" si="14"/>
        <v>0</v>
      </c>
      <c r="BH161" s="144">
        <f t="shared" si="15"/>
        <v>0</v>
      </c>
      <c r="BI161" s="144">
        <f t="shared" si="16"/>
        <v>0</v>
      </c>
      <c r="BJ161" s="13" t="s">
        <v>84</v>
      </c>
      <c r="BK161" s="144">
        <f t="shared" si="17"/>
        <v>0</v>
      </c>
      <c r="BL161" s="13" t="s">
        <v>169</v>
      </c>
      <c r="BM161" s="143" t="s">
        <v>1044</v>
      </c>
    </row>
    <row r="162" spans="2:65" s="1" customFormat="1" ht="24.2" customHeight="1">
      <c r="B162" s="131"/>
      <c r="C162" s="132" t="s">
        <v>285</v>
      </c>
      <c r="D162" s="132" t="s">
        <v>165</v>
      </c>
      <c r="E162" s="133" t="s">
        <v>1045</v>
      </c>
      <c r="F162" s="134" t="s">
        <v>1046</v>
      </c>
      <c r="G162" s="135" t="s">
        <v>196</v>
      </c>
      <c r="H162" s="136">
        <v>5</v>
      </c>
      <c r="I162" s="137"/>
      <c r="J162" s="137"/>
      <c r="K162" s="138"/>
      <c r="L162" s="25"/>
      <c r="M162" s="139" t="s">
        <v>1</v>
      </c>
      <c r="N162" s="140" t="s">
        <v>38</v>
      </c>
      <c r="O162" s="141">
        <v>0</v>
      </c>
      <c r="P162" s="141">
        <f t="shared" si="9"/>
        <v>0</v>
      </c>
      <c r="Q162" s="141">
        <v>0</v>
      </c>
      <c r="R162" s="141">
        <f t="shared" si="10"/>
        <v>0</v>
      </c>
      <c r="S162" s="141">
        <v>0</v>
      </c>
      <c r="T162" s="142">
        <f t="shared" si="11"/>
        <v>0</v>
      </c>
      <c r="AR162" s="143" t="s">
        <v>169</v>
      </c>
      <c r="AT162" s="143" t="s">
        <v>165</v>
      </c>
      <c r="AU162" s="143" t="s">
        <v>79</v>
      </c>
      <c r="AY162" s="13" t="s">
        <v>162</v>
      </c>
      <c r="BE162" s="144">
        <f t="shared" si="12"/>
        <v>0</v>
      </c>
      <c r="BF162" s="144">
        <f t="shared" si="13"/>
        <v>0</v>
      </c>
      <c r="BG162" s="144">
        <f t="shared" si="14"/>
        <v>0</v>
      </c>
      <c r="BH162" s="144">
        <f t="shared" si="15"/>
        <v>0</v>
      </c>
      <c r="BI162" s="144">
        <f t="shared" si="16"/>
        <v>0</v>
      </c>
      <c r="BJ162" s="13" t="s">
        <v>84</v>
      </c>
      <c r="BK162" s="144">
        <f t="shared" si="17"/>
        <v>0</v>
      </c>
      <c r="BL162" s="13" t="s">
        <v>169</v>
      </c>
      <c r="BM162" s="143" t="s">
        <v>1047</v>
      </c>
    </row>
    <row r="163" spans="2:65" s="1" customFormat="1" ht="54" customHeight="1">
      <c r="B163" s="131"/>
      <c r="C163" s="149" t="s">
        <v>289</v>
      </c>
      <c r="D163" s="149" t="s">
        <v>492</v>
      </c>
      <c r="E163" s="150" t="s">
        <v>1048</v>
      </c>
      <c r="F163" s="151" t="s">
        <v>2739</v>
      </c>
      <c r="G163" s="152" t="s">
        <v>196</v>
      </c>
      <c r="H163" s="153">
        <v>1</v>
      </c>
      <c r="I163" s="154"/>
      <c r="J163" s="154"/>
      <c r="K163" s="155"/>
      <c r="L163" s="156"/>
      <c r="M163" s="157" t="s">
        <v>1</v>
      </c>
      <c r="N163" s="158" t="s">
        <v>38</v>
      </c>
      <c r="O163" s="141">
        <v>0</v>
      </c>
      <c r="P163" s="141">
        <f t="shared" si="9"/>
        <v>0</v>
      </c>
      <c r="Q163" s="141">
        <v>0</v>
      </c>
      <c r="R163" s="141">
        <f t="shared" si="10"/>
        <v>0</v>
      </c>
      <c r="S163" s="141">
        <v>0</v>
      </c>
      <c r="T163" s="142">
        <f t="shared" si="11"/>
        <v>0</v>
      </c>
      <c r="AR163" s="143" t="s">
        <v>193</v>
      </c>
      <c r="AT163" s="143" t="s">
        <v>492</v>
      </c>
      <c r="AU163" s="143" t="s">
        <v>79</v>
      </c>
      <c r="AY163" s="13" t="s">
        <v>162</v>
      </c>
      <c r="BE163" s="144">
        <f t="shared" si="12"/>
        <v>0</v>
      </c>
      <c r="BF163" s="144">
        <f t="shared" si="13"/>
        <v>0</v>
      </c>
      <c r="BG163" s="144">
        <f t="shared" si="14"/>
        <v>0</v>
      </c>
      <c r="BH163" s="144">
        <f t="shared" si="15"/>
        <v>0</v>
      </c>
      <c r="BI163" s="144">
        <f t="shared" si="16"/>
        <v>0</v>
      </c>
      <c r="BJ163" s="13" t="s">
        <v>84</v>
      </c>
      <c r="BK163" s="144">
        <f t="shared" si="17"/>
        <v>0</v>
      </c>
      <c r="BL163" s="13" t="s">
        <v>169</v>
      </c>
      <c r="BM163" s="143" t="s">
        <v>1049</v>
      </c>
    </row>
    <row r="164" spans="2:65" s="1" customFormat="1" ht="24.2" customHeight="1">
      <c r="B164" s="131"/>
      <c r="C164" s="132" t="s">
        <v>293</v>
      </c>
      <c r="D164" s="132" t="s">
        <v>165</v>
      </c>
      <c r="E164" s="133" t="s">
        <v>1050</v>
      </c>
      <c r="F164" s="134" t="s">
        <v>1051</v>
      </c>
      <c r="G164" s="135" t="s">
        <v>196</v>
      </c>
      <c r="H164" s="136">
        <v>1</v>
      </c>
      <c r="I164" s="137"/>
      <c r="J164" s="137"/>
      <c r="K164" s="138"/>
      <c r="L164" s="25"/>
      <c r="M164" s="139" t="s">
        <v>1</v>
      </c>
      <c r="N164" s="140" t="s">
        <v>38</v>
      </c>
      <c r="O164" s="141">
        <v>0</v>
      </c>
      <c r="P164" s="141">
        <f t="shared" si="9"/>
        <v>0</v>
      </c>
      <c r="Q164" s="141">
        <v>0</v>
      </c>
      <c r="R164" s="141">
        <f t="shared" si="10"/>
        <v>0</v>
      </c>
      <c r="S164" s="141">
        <v>0</v>
      </c>
      <c r="T164" s="142">
        <f t="shared" si="11"/>
        <v>0</v>
      </c>
      <c r="AR164" s="143" t="s">
        <v>169</v>
      </c>
      <c r="AT164" s="143" t="s">
        <v>165</v>
      </c>
      <c r="AU164" s="143" t="s">
        <v>79</v>
      </c>
      <c r="AY164" s="13" t="s">
        <v>162</v>
      </c>
      <c r="BE164" s="144">
        <f t="shared" si="12"/>
        <v>0</v>
      </c>
      <c r="BF164" s="144">
        <f t="shared" si="13"/>
        <v>0</v>
      </c>
      <c r="BG164" s="144">
        <f t="shared" si="14"/>
        <v>0</v>
      </c>
      <c r="BH164" s="144">
        <f t="shared" si="15"/>
        <v>0</v>
      </c>
      <c r="BI164" s="144">
        <f t="shared" si="16"/>
        <v>0</v>
      </c>
      <c r="BJ164" s="13" t="s">
        <v>84</v>
      </c>
      <c r="BK164" s="144">
        <f t="shared" si="17"/>
        <v>0</v>
      </c>
      <c r="BL164" s="13" t="s">
        <v>169</v>
      </c>
      <c r="BM164" s="143" t="s">
        <v>1052</v>
      </c>
    </row>
    <row r="165" spans="2:65" s="1" customFormat="1" ht="37.9" customHeight="1">
      <c r="B165" s="131"/>
      <c r="C165" s="149" t="s">
        <v>297</v>
      </c>
      <c r="D165" s="149" t="s">
        <v>492</v>
      </c>
      <c r="E165" s="150" t="s">
        <v>1053</v>
      </c>
      <c r="F165" s="151" t="s">
        <v>2664</v>
      </c>
      <c r="G165" s="152" t="s">
        <v>196</v>
      </c>
      <c r="H165" s="153">
        <v>3</v>
      </c>
      <c r="I165" s="154"/>
      <c r="J165" s="154"/>
      <c r="K165" s="155"/>
      <c r="L165" s="156"/>
      <c r="M165" s="157" t="s">
        <v>1</v>
      </c>
      <c r="N165" s="158" t="s">
        <v>38</v>
      </c>
      <c r="O165" s="141">
        <v>0</v>
      </c>
      <c r="P165" s="141">
        <f t="shared" si="9"/>
        <v>0</v>
      </c>
      <c r="Q165" s="141">
        <v>0</v>
      </c>
      <c r="R165" s="141">
        <f t="shared" si="10"/>
        <v>0</v>
      </c>
      <c r="S165" s="141">
        <v>0</v>
      </c>
      <c r="T165" s="142">
        <f t="shared" si="11"/>
        <v>0</v>
      </c>
      <c r="AR165" s="143" t="s">
        <v>193</v>
      </c>
      <c r="AT165" s="143" t="s">
        <v>492</v>
      </c>
      <c r="AU165" s="143" t="s">
        <v>79</v>
      </c>
      <c r="AY165" s="13" t="s">
        <v>162</v>
      </c>
      <c r="BE165" s="144">
        <f t="shared" si="12"/>
        <v>0</v>
      </c>
      <c r="BF165" s="144">
        <f t="shared" si="13"/>
        <v>0</v>
      </c>
      <c r="BG165" s="144">
        <f t="shared" si="14"/>
        <v>0</v>
      </c>
      <c r="BH165" s="144">
        <f t="shared" si="15"/>
        <v>0</v>
      </c>
      <c r="BI165" s="144">
        <f t="shared" si="16"/>
        <v>0</v>
      </c>
      <c r="BJ165" s="13" t="s">
        <v>84</v>
      </c>
      <c r="BK165" s="144">
        <f t="shared" si="17"/>
        <v>0</v>
      </c>
      <c r="BL165" s="13" t="s">
        <v>169</v>
      </c>
      <c r="BM165" s="143" t="s">
        <v>1054</v>
      </c>
    </row>
    <row r="166" spans="2:65" s="1" customFormat="1" ht="24.2" customHeight="1">
      <c r="B166" s="131"/>
      <c r="C166" s="132" t="s">
        <v>302</v>
      </c>
      <c r="D166" s="132" t="s">
        <v>165</v>
      </c>
      <c r="E166" s="133" t="s">
        <v>1055</v>
      </c>
      <c r="F166" s="134" t="s">
        <v>1056</v>
      </c>
      <c r="G166" s="135" t="s">
        <v>196</v>
      </c>
      <c r="H166" s="136">
        <v>3</v>
      </c>
      <c r="I166" s="137"/>
      <c r="J166" s="137"/>
      <c r="K166" s="138"/>
      <c r="L166" s="25"/>
      <c r="M166" s="139" t="s">
        <v>1</v>
      </c>
      <c r="N166" s="140" t="s">
        <v>38</v>
      </c>
      <c r="O166" s="141">
        <v>0</v>
      </c>
      <c r="P166" s="141">
        <f t="shared" si="9"/>
        <v>0</v>
      </c>
      <c r="Q166" s="141">
        <v>0</v>
      </c>
      <c r="R166" s="141">
        <f t="shared" si="10"/>
        <v>0</v>
      </c>
      <c r="S166" s="141">
        <v>0</v>
      </c>
      <c r="T166" s="142">
        <f t="shared" si="11"/>
        <v>0</v>
      </c>
      <c r="AR166" s="143" t="s">
        <v>169</v>
      </c>
      <c r="AT166" s="143" t="s">
        <v>165</v>
      </c>
      <c r="AU166" s="143" t="s">
        <v>79</v>
      </c>
      <c r="AY166" s="13" t="s">
        <v>162</v>
      </c>
      <c r="BE166" s="144">
        <f t="shared" si="12"/>
        <v>0</v>
      </c>
      <c r="BF166" s="144">
        <f t="shared" si="13"/>
        <v>0</v>
      </c>
      <c r="BG166" s="144">
        <f t="shared" si="14"/>
        <v>0</v>
      </c>
      <c r="BH166" s="144">
        <f t="shared" si="15"/>
        <v>0</v>
      </c>
      <c r="BI166" s="144">
        <f t="shared" si="16"/>
        <v>0</v>
      </c>
      <c r="BJ166" s="13" t="s">
        <v>84</v>
      </c>
      <c r="BK166" s="144">
        <f t="shared" si="17"/>
        <v>0</v>
      </c>
      <c r="BL166" s="13" t="s">
        <v>169</v>
      </c>
      <c r="BM166" s="143" t="s">
        <v>1057</v>
      </c>
    </row>
    <row r="167" spans="2:65" s="1" customFormat="1" ht="41.25" customHeight="1">
      <c r="B167" s="131"/>
      <c r="C167" s="149" t="s">
        <v>306</v>
      </c>
      <c r="D167" s="149" t="s">
        <v>492</v>
      </c>
      <c r="E167" s="150" t="s">
        <v>1058</v>
      </c>
      <c r="F167" s="151" t="s">
        <v>2665</v>
      </c>
      <c r="G167" s="152" t="s">
        <v>196</v>
      </c>
      <c r="H167" s="153">
        <v>1</v>
      </c>
      <c r="I167" s="154"/>
      <c r="J167" s="154"/>
      <c r="K167" s="155"/>
      <c r="L167" s="156"/>
      <c r="M167" s="157" t="s">
        <v>1</v>
      </c>
      <c r="N167" s="158" t="s">
        <v>38</v>
      </c>
      <c r="O167" s="141">
        <v>0</v>
      </c>
      <c r="P167" s="141">
        <f t="shared" si="9"/>
        <v>0</v>
      </c>
      <c r="Q167" s="141">
        <v>0</v>
      </c>
      <c r="R167" s="141">
        <f t="shared" si="10"/>
        <v>0</v>
      </c>
      <c r="S167" s="141">
        <v>0</v>
      </c>
      <c r="T167" s="142">
        <f t="shared" si="11"/>
        <v>0</v>
      </c>
      <c r="AR167" s="143" t="s">
        <v>193</v>
      </c>
      <c r="AT167" s="143" t="s">
        <v>492</v>
      </c>
      <c r="AU167" s="143" t="s">
        <v>79</v>
      </c>
      <c r="AY167" s="13" t="s">
        <v>162</v>
      </c>
      <c r="BE167" s="144">
        <f t="shared" si="12"/>
        <v>0</v>
      </c>
      <c r="BF167" s="144">
        <f t="shared" si="13"/>
        <v>0</v>
      </c>
      <c r="BG167" s="144">
        <f t="shared" si="14"/>
        <v>0</v>
      </c>
      <c r="BH167" s="144">
        <f t="shared" si="15"/>
        <v>0</v>
      </c>
      <c r="BI167" s="144">
        <f t="shared" si="16"/>
        <v>0</v>
      </c>
      <c r="BJ167" s="13" t="s">
        <v>84</v>
      </c>
      <c r="BK167" s="144">
        <f t="shared" si="17"/>
        <v>0</v>
      </c>
      <c r="BL167" s="13" t="s">
        <v>169</v>
      </c>
      <c r="BM167" s="143" t="s">
        <v>1059</v>
      </c>
    </row>
    <row r="168" spans="2:65" s="1" customFormat="1" ht="24.2" customHeight="1">
      <c r="B168" s="131"/>
      <c r="C168" s="132" t="s">
        <v>310</v>
      </c>
      <c r="D168" s="132" t="s">
        <v>165</v>
      </c>
      <c r="E168" s="133" t="s">
        <v>1060</v>
      </c>
      <c r="F168" s="134" t="s">
        <v>1061</v>
      </c>
      <c r="G168" s="135" t="s">
        <v>196</v>
      </c>
      <c r="H168" s="136">
        <v>1</v>
      </c>
      <c r="I168" s="137"/>
      <c r="J168" s="137"/>
      <c r="K168" s="138"/>
      <c r="L168" s="25"/>
      <c r="M168" s="139" t="s">
        <v>1</v>
      </c>
      <c r="N168" s="140" t="s">
        <v>38</v>
      </c>
      <c r="O168" s="141">
        <v>0</v>
      </c>
      <c r="P168" s="141">
        <f t="shared" si="9"/>
        <v>0</v>
      </c>
      <c r="Q168" s="141">
        <v>0</v>
      </c>
      <c r="R168" s="141">
        <f t="shared" si="10"/>
        <v>0</v>
      </c>
      <c r="S168" s="141">
        <v>0</v>
      </c>
      <c r="T168" s="142">
        <f t="shared" si="11"/>
        <v>0</v>
      </c>
      <c r="AR168" s="143" t="s">
        <v>169</v>
      </c>
      <c r="AT168" s="143" t="s">
        <v>165</v>
      </c>
      <c r="AU168" s="143" t="s">
        <v>79</v>
      </c>
      <c r="AY168" s="13" t="s">
        <v>162</v>
      </c>
      <c r="BE168" s="144">
        <f t="shared" si="12"/>
        <v>0</v>
      </c>
      <c r="BF168" s="144">
        <f t="shared" si="13"/>
        <v>0</v>
      </c>
      <c r="BG168" s="144">
        <f t="shared" si="14"/>
        <v>0</v>
      </c>
      <c r="BH168" s="144">
        <f t="shared" si="15"/>
        <v>0</v>
      </c>
      <c r="BI168" s="144">
        <f t="shared" si="16"/>
        <v>0</v>
      </c>
      <c r="BJ168" s="13" t="s">
        <v>84</v>
      </c>
      <c r="BK168" s="144">
        <f t="shared" si="17"/>
        <v>0</v>
      </c>
      <c r="BL168" s="13" t="s">
        <v>169</v>
      </c>
      <c r="BM168" s="143" t="s">
        <v>1062</v>
      </c>
    </row>
    <row r="169" spans="2:65" s="1" customFormat="1" ht="24.2" customHeight="1">
      <c r="B169" s="131"/>
      <c r="C169" s="132" t="s">
        <v>314</v>
      </c>
      <c r="D169" s="132" t="s">
        <v>165</v>
      </c>
      <c r="E169" s="133" t="s">
        <v>1063</v>
      </c>
      <c r="F169" s="134" t="s">
        <v>1064</v>
      </c>
      <c r="G169" s="135" t="s">
        <v>212</v>
      </c>
      <c r="H169" s="136">
        <v>183</v>
      </c>
      <c r="I169" s="137"/>
      <c r="J169" s="137"/>
      <c r="K169" s="138"/>
      <c r="L169" s="25"/>
      <c r="M169" s="139" t="s">
        <v>1</v>
      </c>
      <c r="N169" s="140" t="s">
        <v>38</v>
      </c>
      <c r="O169" s="141">
        <v>0</v>
      </c>
      <c r="P169" s="141">
        <f t="shared" si="9"/>
        <v>0</v>
      </c>
      <c r="Q169" s="141">
        <v>0</v>
      </c>
      <c r="R169" s="141">
        <f t="shared" si="10"/>
        <v>0</v>
      </c>
      <c r="S169" s="141">
        <v>0</v>
      </c>
      <c r="T169" s="142">
        <f t="shared" si="11"/>
        <v>0</v>
      </c>
      <c r="AR169" s="143" t="s">
        <v>169</v>
      </c>
      <c r="AT169" s="143" t="s">
        <v>165</v>
      </c>
      <c r="AU169" s="143" t="s">
        <v>79</v>
      </c>
      <c r="AY169" s="13" t="s">
        <v>162</v>
      </c>
      <c r="BE169" s="144">
        <f t="shared" si="12"/>
        <v>0</v>
      </c>
      <c r="BF169" s="144">
        <f t="shared" si="13"/>
        <v>0</v>
      </c>
      <c r="BG169" s="144">
        <f t="shared" si="14"/>
        <v>0</v>
      </c>
      <c r="BH169" s="144">
        <f t="shared" si="15"/>
        <v>0</v>
      </c>
      <c r="BI169" s="144">
        <f t="shared" si="16"/>
        <v>0</v>
      </c>
      <c r="BJ169" s="13" t="s">
        <v>84</v>
      </c>
      <c r="BK169" s="144">
        <f t="shared" si="17"/>
        <v>0</v>
      </c>
      <c r="BL169" s="13" t="s">
        <v>169</v>
      </c>
      <c r="BM169" s="143" t="s">
        <v>1065</v>
      </c>
    </row>
    <row r="170" spans="2:65" s="1" customFormat="1" ht="24.2" customHeight="1">
      <c r="B170" s="131"/>
      <c r="C170" s="132" t="s">
        <v>318</v>
      </c>
      <c r="D170" s="132" t="s">
        <v>165</v>
      </c>
      <c r="E170" s="133" t="s">
        <v>1066</v>
      </c>
      <c r="F170" s="134" t="s">
        <v>1067</v>
      </c>
      <c r="G170" s="135" t="s">
        <v>595</v>
      </c>
      <c r="H170" s="136">
        <v>78.34</v>
      </c>
      <c r="I170" s="137"/>
      <c r="J170" s="137"/>
      <c r="K170" s="138"/>
      <c r="L170" s="25"/>
      <c r="M170" s="139" t="s">
        <v>1</v>
      </c>
      <c r="N170" s="140" t="s">
        <v>38</v>
      </c>
      <c r="O170" s="141">
        <v>0</v>
      </c>
      <c r="P170" s="141">
        <f t="shared" si="9"/>
        <v>0</v>
      </c>
      <c r="Q170" s="141">
        <v>0</v>
      </c>
      <c r="R170" s="141">
        <f t="shared" si="10"/>
        <v>0</v>
      </c>
      <c r="S170" s="141">
        <v>0</v>
      </c>
      <c r="T170" s="142">
        <f t="shared" si="11"/>
        <v>0</v>
      </c>
      <c r="AR170" s="143" t="s">
        <v>169</v>
      </c>
      <c r="AT170" s="143" t="s">
        <v>165</v>
      </c>
      <c r="AU170" s="143" t="s">
        <v>79</v>
      </c>
      <c r="AY170" s="13" t="s">
        <v>162</v>
      </c>
      <c r="BE170" s="144">
        <f t="shared" si="12"/>
        <v>0</v>
      </c>
      <c r="BF170" s="144">
        <f t="shared" si="13"/>
        <v>0</v>
      </c>
      <c r="BG170" s="144">
        <f t="shared" si="14"/>
        <v>0</v>
      </c>
      <c r="BH170" s="144">
        <f t="shared" si="15"/>
        <v>0</v>
      </c>
      <c r="BI170" s="144">
        <f t="shared" si="16"/>
        <v>0</v>
      </c>
      <c r="BJ170" s="13" t="s">
        <v>84</v>
      </c>
      <c r="BK170" s="144">
        <f t="shared" si="17"/>
        <v>0</v>
      </c>
      <c r="BL170" s="13" t="s">
        <v>169</v>
      </c>
      <c r="BM170" s="143" t="s">
        <v>1068</v>
      </c>
    </row>
    <row r="171" spans="2:65" s="1" customFormat="1" ht="24.2" customHeight="1">
      <c r="B171" s="131"/>
      <c r="C171" s="132" t="s">
        <v>326</v>
      </c>
      <c r="D171" s="132" t="s">
        <v>165</v>
      </c>
      <c r="E171" s="133" t="s">
        <v>1069</v>
      </c>
      <c r="F171" s="134" t="s">
        <v>1070</v>
      </c>
      <c r="G171" s="135" t="s">
        <v>595</v>
      </c>
      <c r="H171" s="136">
        <v>78.34</v>
      </c>
      <c r="I171" s="137"/>
      <c r="J171" s="137"/>
      <c r="K171" s="138"/>
      <c r="L171" s="25"/>
      <c r="M171" s="139" t="s">
        <v>1</v>
      </c>
      <c r="N171" s="140" t="s">
        <v>38</v>
      </c>
      <c r="O171" s="141">
        <v>0</v>
      </c>
      <c r="P171" s="141">
        <f t="shared" si="9"/>
        <v>0</v>
      </c>
      <c r="Q171" s="141">
        <v>0</v>
      </c>
      <c r="R171" s="141">
        <f t="shared" si="10"/>
        <v>0</v>
      </c>
      <c r="S171" s="141">
        <v>0</v>
      </c>
      <c r="T171" s="142">
        <f t="shared" si="11"/>
        <v>0</v>
      </c>
      <c r="AR171" s="143" t="s">
        <v>169</v>
      </c>
      <c r="AT171" s="143" t="s">
        <v>165</v>
      </c>
      <c r="AU171" s="143" t="s">
        <v>79</v>
      </c>
      <c r="AY171" s="13" t="s">
        <v>162</v>
      </c>
      <c r="BE171" s="144">
        <f t="shared" si="12"/>
        <v>0</v>
      </c>
      <c r="BF171" s="144">
        <f t="shared" si="13"/>
        <v>0</v>
      </c>
      <c r="BG171" s="144">
        <f t="shared" si="14"/>
        <v>0</v>
      </c>
      <c r="BH171" s="144">
        <f t="shared" si="15"/>
        <v>0</v>
      </c>
      <c r="BI171" s="144">
        <f t="shared" si="16"/>
        <v>0</v>
      </c>
      <c r="BJ171" s="13" t="s">
        <v>84</v>
      </c>
      <c r="BK171" s="144">
        <f t="shared" si="17"/>
        <v>0</v>
      </c>
      <c r="BL171" s="13" t="s">
        <v>169</v>
      </c>
      <c r="BM171" s="143" t="s">
        <v>1071</v>
      </c>
    </row>
    <row r="172" spans="2:65" s="11" customFormat="1" ht="25.9" customHeight="1">
      <c r="B172" s="120"/>
      <c r="D172" s="121" t="s">
        <v>71</v>
      </c>
      <c r="E172" s="122" t="s">
        <v>1072</v>
      </c>
      <c r="F172" s="122" t="s">
        <v>1073</v>
      </c>
      <c r="J172" s="123"/>
      <c r="L172" s="120"/>
      <c r="M172" s="124"/>
      <c r="P172" s="125">
        <f>SUM(P173:P190)</f>
        <v>0</v>
      </c>
      <c r="R172" s="125">
        <f>SUM(R173:R190)</f>
        <v>0</v>
      </c>
      <c r="T172" s="126">
        <f>SUM(T173:T190)</f>
        <v>0</v>
      </c>
      <c r="AR172" s="121" t="s">
        <v>79</v>
      </c>
      <c r="AT172" s="127" t="s">
        <v>71</v>
      </c>
      <c r="AU172" s="127" t="s">
        <v>72</v>
      </c>
      <c r="AY172" s="121" t="s">
        <v>162</v>
      </c>
      <c r="BK172" s="128">
        <f>SUM(BK173:BK190)</f>
        <v>0</v>
      </c>
    </row>
    <row r="173" spans="2:65" s="1" customFormat="1" ht="24.2" customHeight="1">
      <c r="B173" s="131"/>
      <c r="C173" s="149" t="s">
        <v>332</v>
      </c>
      <c r="D173" s="149" t="s">
        <v>492</v>
      </c>
      <c r="E173" s="150" t="s">
        <v>1074</v>
      </c>
      <c r="F173" s="151" t="s">
        <v>2636</v>
      </c>
      <c r="G173" s="152" t="s">
        <v>212</v>
      </c>
      <c r="H173" s="153">
        <v>55</v>
      </c>
      <c r="I173" s="154"/>
      <c r="J173" s="154"/>
      <c r="K173" s="155"/>
      <c r="L173" s="156"/>
      <c r="M173" s="157" t="s">
        <v>1</v>
      </c>
      <c r="N173" s="158" t="s">
        <v>38</v>
      </c>
      <c r="O173" s="141">
        <v>0</v>
      </c>
      <c r="P173" s="141">
        <f t="shared" ref="P173:P190" si="18">O173*H173</f>
        <v>0</v>
      </c>
      <c r="Q173" s="141">
        <v>0</v>
      </c>
      <c r="R173" s="141">
        <f t="shared" ref="R173:R190" si="19">Q173*H173</f>
        <v>0</v>
      </c>
      <c r="S173" s="141">
        <v>0</v>
      </c>
      <c r="T173" s="142">
        <f t="shared" ref="T173:T190" si="20">S173*H173</f>
        <v>0</v>
      </c>
      <c r="AR173" s="143" t="s">
        <v>193</v>
      </c>
      <c r="AT173" s="143" t="s">
        <v>492</v>
      </c>
      <c r="AU173" s="143" t="s">
        <v>79</v>
      </c>
      <c r="AY173" s="13" t="s">
        <v>162</v>
      </c>
      <c r="BE173" s="144">
        <f t="shared" ref="BE173:BE190" si="21">IF(N173="základná",J173,0)</f>
        <v>0</v>
      </c>
      <c r="BF173" s="144">
        <f t="shared" ref="BF173:BF190" si="22">IF(N173="znížená",J173,0)</f>
        <v>0</v>
      </c>
      <c r="BG173" s="144">
        <f t="shared" ref="BG173:BG190" si="23">IF(N173="zákl. prenesená",J173,0)</f>
        <v>0</v>
      </c>
      <c r="BH173" s="144">
        <f t="shared" ref="BH173:BH190" si="24">IF(N173="zníž. prenesená",J173,0)</f>
        <v>0</v>
      </c>
      <c r="BI173" s="144">
        <f t="shared" ref="BI173:BI190" si="25">IF(N173="nulová",J173,0)</f>
        <v>0</v>
      </c>
      <c r="BJ173" s="13" t="s">
        <v>84</v>
      </c>
      <c r="BK173" s="144">
        <f t="shared" ref="BK173:BK190" si="26">ROUND(I173*H173,2)</f>
        <v>0</v>
      </c>
      <c r="BL173" s="13" t="s">
        <v>169</v>
      </c>
      <c r="BM173" s="143" t="s">
        <v>1075</v>
      </c>
    </row>
    <row r="174" spans="2:65" s="1" customFormat="1" ht="24.2" customHeight="1">
      <c r="B174" s="131"/>
      <c r="C174" s="149" t="s">
        <v>336</v>
      </c>
      <c r="D174" s="149" t="s">
        <v>492</v>
      </c>
      <c r="E174" s="150" t="s">
        <v>1076</v>
      </c>
      <c r="F174" s="151" t="s">
        <v>2637</v>
      </c>
      <c r="G174" s="152" t="s">
        <v>212</v>
      </c>
      <c r="H174" s="153">
        <v>102</v>
      </c>
      <c r="I174" s="154"/>
      <c r="J174" s="154"/>
      <c r="K174" s="155"/>
      <c r="L174" s="156"/>
      <c r="M174" s="157" t="s">
        <v>1</v>
      </c>
      <c r="N174" s="158" t="s">
        <v>38</v>
      </c>
      <c r="O174" s="141">
        <v>0</v>
      </c>
      <c r="P174" s="141">
        <f t="shared" si="18"/>
        <v>0</v>
      </c>
      <c r="Q174" s="141">
        <v>0</v>
      </c>
      <c r="R174" s="141">
        <f t="shared" si="19"/>
        <v>0</v>
      </c>
      <c r="S174" s="141">
        <v>0</v>
      </c>
      <c r="T174" s="142">
        <f t="shared" si="20"/>
        <v>0</v>
      </c>
      <c r="AR174" s="143" t="s">
        <v>193</v>
      </c>
      <c r="AT174" s="143" t="s">
        <v>492</v>
      </c>
      <c r="AU174" s="143" t="s">
        <v>79</v>
      </c>
      <c r="AY174" s="13" t="s">
        <v>162</v>
      </c>
      <c r="BE174" s="144">
        <f t="shared" si="21"/>
        <v>0</v>
      </c>
      <c r="BF174" s="144">
        <f t="shared" si="22"/>
        <v>0</v>
      </c>
      <c r="BG174" s="144">
        <f t="shared" si="23"/>
        <v>0</v>
      </c>
      <c r="BH174" s="144">
        <f t="shared" si="24"/>
        <v>0</v>
      </c>
      <c r="BI174" s="144">
        <f t="shared" si="25"/>
        <v>0</v>
      </c>
      <c r="BJ174" s="13" t="s">
        <v>84</v>
      </c>
      <c r="BK174" s="144">
        <f t="shared" si="26"/>
        <v>0</v>
      </c>
      <c r="BL174" s="13" t="s">
        <v>169</v>
      </c>
      <c r="BM174" s="143" t="s">
        <v>1077</v>
      </c>
    </row>
    <row r="175" spans="2:65" s="1" customFormat="1" ht="24.2" customHeight="1">
      <c r="B175" s="131"/>
      <c r="C175" s="149" t="s">
        <v>342</v>
      </c>
      <c r="D175" s="149" t="s">
        <v>492</v>
      </c>
      <c r="E175" s="150" t="s">
        <v>1078</v>
      </c>
      <c r="F175" s="151" t="s">
        <v>2655</v>
      </c>
      <c r="G175" s="152" t="s">
        <v>212</v>
      </c>
      <c r="H175" s="153">
        <v>33</v>
      </c>
      <c r="I175" s="154"/>
      <c r="J175" s="154"/>
      <c r="K175" s="155"/>
      <c r="L175" s="156"/>
      <c r="M175" s="157" t="s">
        <v>1</v>
      </c>
      <c r="N175" s="158" t="s">
        <v>38</v>
      </c>
      <c r="O175" s="141">
        <v>0</v>
      </c>
      <c r="P175" s="141">
        <f t="shared" si="18"/>
        <v>0</v>
      </c>
      <c r="Q175" s="141">
        <v>0</v>
      </c>
      <c r="R175" s="141">
        <f t="shared" si="19"/>
        <v>0</v>
      </c>
      <c r="S175" s="141">
        <v>0</v>
      </c>
      <c r="T175" s="142">
        <f t="shared" si="20"/>
        <v>0</v>
      </c>
      <c r="AR175" s="143" t="s">
        <v>193</v>
      </c>
      <c r="AT175" s="143" t="s">
        <v>492</v>
      </c>
      <c r="AU175" s="143" t="s">
        <v>79</v>
      </c>
      <c r="AY175" s="13" t="s">
        <v>162</v>
      </c>
      <c r="BE175" s="144">
        <f t="shared" si="21"/>
        <v>0</v>
      </c>
      <c r="BF175" s="144">
        <f t="shared" si="22"/>
        <v>0</v>
      </c>
      <c r="BG175" s="144">
        <f t="shared" si="23"/>
        <v>0</v>
      </c>
      <c r="BH175" s="144">
        <f t="shared" si="24"/>
        <v>0</v>
      </c>
      <c r="BI175" s="144">
        <f t="shared" si="25"/>
        <v>0</v>
      </c>
      <c r="BJ175" s="13" t="s">
        <v>84</v>
      </c>
      <c r="BK175" s="144">
        <f t="shared" si="26"/>
        <v>0</v>
      </c>
      <c r="BL175" s="13" t="s">
        <v>169</v>
      </c>
      <c r="BM175" s="143" t="s">
        <v>1079</v>
      </c>
    </row>
    <row r="176" spans="2:65" s="1" customFormat="1" ht="24.2" customHeight="1">
      <c r="B176" s="131"/>
      <c r="C176" s="149" t="s">
        <v>348</v>
      </c>
      <c r="D176" s="149" t="s">
        <v>492</v>
      </c>
      <c r="E176" s="150" t="s">
        <v>1080</v>
      </c>
      <c r="F176" s="151" t="s">
        <v>2656</v>
      </c>
      <c r="G176" s="152" t="s">
        <v>212</v>
      </c>
      <c r="H176" s="153">
        <v>18</v>
      </c>
      <c r="I176" s="154"/>
      <c r="J176" s="154"/>
      <c r="K176" s="155"/>
      <c r="L176" s="156"/>
      <c r="M176" s="157" t="s">
        <v>1</v>
      </c>
      <c r="N176" s="158" t="s">
        <v>38</v>
      </c>
      <c r="O176" s="141">
        <v>0</v>
      </c>
      <c r="P176" s="141">
        <f t="shared" si="18"/>
        <v>0</v>
      </c>
      <c r="Q176" s="141">
        <v>0</v>
      </c>
      <c r="R176" s="141">
        <f t="shared" si="19"/>
        <v>0</v>
      </c>
      <c r="S176" s="141">
        <v>0</v>
      </c>
      <c r="T176" s="142">
        <f t="shared" si="20"/>
        <v>0</v>
      </c>
      <c r="AR176" s="143" t="s">
        <v>193</v>
      </c>
      <c r="AT176" s="143" t="s">
        <v>492</v>
      </c>
      <c r="AU176" s="143" t="s">
        <v>79</v>
      </c>
      <c r="AY176" s="13" t="s">
        <v>162</v>
      </c>
      <c r="BE176" s="144">
        <f t="shared" si="21"/>
        <v>0</v>
      </c>
      <c r="BF176" s="144">
        <f t="shared" si="22"/>
        <v>0</v>
      </c>
      <c r="BG176" s="144">
        <f t="shared" si="23"/>
        <v>0</v>
      </c>
      <c r="BH176" s="144">
        <f t="shared" si="24"/>
        <v>0</v>
      </c>
      <c r="BI176" s="144">
        <f t="shared" si="25"/>
        <v>0</v>
      </c>
      <c r="BJ176" s="13" t="s">
        <v>84</v>
      </c>
      <c r="BK176" s="144">
        <f t="shared" si="26"/>
        <v>0</v>
      </c>
      <c r="BL176" s="13" t="s">
        <v>169</v>
      </c>
      <c r="BM176" s="143" t="s">
        <v>1081</v>
      </c>
    </row>
    <row r="177" spans="2:65" s="1" customFormat="1" ht="21.75" customHeight="1">
      <c r="B177" s="131"/>
      <c r="C177" s="149" t="s">
        <v>354</v>
      </c>
      <c r="D177" s="149" t="s">
        <v>492</v>
      </c>
      <c r="E177" s="150" t="s">
        <v>1082</v>
      </c>
      <c r="F177" s="151" t="s">
        <v>1083</v>
      </c>
      <c r="G177" s="152" t="s">
        <v>196</v>
      </c>
      <c r="H177" s="153">
        <v>2</v>
      </c>
      <c r="I177" s="154"/>
      <c r="J177" s="154"/>
      <c r="K177" s="155"/>
      <c r="L177" s="156"/>
      <c r="M177" s="157" t="s">
        <v>1</v>
      </c>
      <c r="N177" s="158" t="s">
        <v>38</v>
      </c>
      <c r="O177" s="141">
        <v>0</v>
      </c>
      <c r="P177" s="141">
        <f t="shared" si="18"/>
        <v>0</v>
      </c>
      <c r="Q177" s="141">
        <v>0</v>
      </c>
      <c r="R177" s="141">
        <f t="shared" si="19"/>
        <v>0</v>
      </c>
      <c r="S177" s="141">
        <v>0</v>
      </c>
      <c r="T177" s="142">
        <f t="shared" si="20"/>
        <v>0</v>
      </c>
      <c r="AR177" s="143" t="s">
        <v>193</v>
      </c>
      <c r="AT177" s="143" t="s">
        <v>492</v>
      </c>
      <c r="AU177" s="143" t="s">
        <v>79</v>
      </c>
      <c r="AY177" s="13" t="s">
        <v>162</v>
      </c>
      <c r="BE177" s="144">
        <f t="shared" si="21"/>
        <v>0</v>
      </c>
      <c r="BF177" s="144">
        <f t="shared" si="22"/>
        <v>0</v>
      </c>
      <c r="BG177" s="144">
        <f t="shared" si="23"/>
        <v>0</v>
      </c>
      <c r="BH177" s="144">
        <f t="shared" si="24"/>
        <v>0</v>
      </c>
      <c r="BI177" s="144">
        <f t="shared" si="25"/>
        <v>0</v>
      </c>
      <c r="BJ177" s="13" t="s">
        <v>84</v>
      </c>
      <c r="BK177" s="144">
        <f t="shared" si="26"/>
        <v>0</v>
      </c>
      <c r="BL177" s="13" t="s">
        <v>169</v>
      </c>
      <c r="BM177" s="143" t="s">
        <v>1084</v>
      </c>
    </row>
    <row r="178" spans="2:65" s="1" customFormat="1" ht="21.75" customHeight="1">
      <c r="B178" s="131"/>
      <c r="C178" s="149" t="s">
        <v>358</v>
      </c>
      <c r="D178" s="149" t="s">
        <v>492</v>
      </c>
      <c r="E178" s="150" t="s">
        <v>1085</v>
      </c>
      <c r="F178" s="151" t="s">
        <v>1086</v>
      </c>
      <c r="G178" s="152" t="s">
        <v>196</v>
      </c>
      <c r="H178" s="153">
        <v>8</v>
      </c>
      <c r="I178" s="154"/>
      <c r="J178" s="154"/>
      <c r="K178" s="155"/>
      <c r="L178" s="156"/>
      <c r="M178" s="157" t="s">
        <v>1</v>
      </c>
      <c r="N178" s="158" t="s">
        <v>38</v>
      </c>
      <c r="O178" s="141">
        <v>0</v>
      </c>
      <c r="P178" s="141">
        <f t="shared" si="18"/>
        <v>0</v>
      </c>
      <c r="Q178" s="141">
        <v>0</v>
      </c>
      <c r="R178" s="141">
        <f t="shared" si="19"/>
        <v>0</v>
      </c>
      <c r="S178" s="141">
        <v>0</v>
      </c>
      <c r="T178" s="142">
        <f t="shared" si="20"/>
        <v>0</v>
      </c>
      <c r="AR178" s="143" t="s">
        <v>193</v>
      </c>
      <c r="AT178" s="143" t="s">
        <v>492</v>
      </c>
      <c r="AU178" s="143" t="s">
        <v>79</v>
      </c>
      <c r="AY178" s="13" t="s">
        <v>162</v>
      </c>
      <c r="BE178" s="144">
        <f t="shared" si="21"/>
        <v>0</v>
      </c>
      <c r="BF178" s="144">
        <f t="shared" si="22"/>
        <v>0</v>
      </c>
      <c r="BG178" s="144">
        <f t="shared" si="23"/>
        <v>0</v>
      </c>
      <c r="BH178" s="144">
        <f t="shared" si="24"/>
        <v>0</v>
      </c>
      <c r="BI178" s="144">
        <f t="shared" si="25"/>
        <v>0</v>
      </c>
      <c r="BJ178" s="13" t="s">
        <v>84</v>
      </c>
      <c r="BK178" s="144">
        <f t="shared" si="26"/>
        <v>0</v>
      </c>
      <c r="BL178" s="13" t="s">
        <v>169</v>
      </c>
      <c r="BM178" s="143" t="s">
        <v>1087</v>
      </c>
    </row>
    <row r="179" spans="2:65" s="1" customFormat="1" ht="21.75" customHeight="1">
      <c r="B179" s="131"/>
      <c r="C179" s="149" t="s">
        <v>364</v>
      </c>
      <c r="D179" s="149" t="s">
        <v>492</v>
      </c>
      <c r="E179" s="150" t="s">
        <v>1088</v>
      </c>
      <c r="F179" s="151" t="s">
        <v>1089</v>
      </c>
      <c r="G179" s="152" t="s">
        <v>196</v>
      </c>
      <c r="H179" s="153">
        <v>3</v>
      </c>
      <c r="I179" s="154"/>
      <c r="J179" s="154"/>
      <c r="K179" s="155"/>
      <c r="L179" s="156"/>
      <c r="M179" s="157" t="s">
        <v>1</v>
      </c>
      <c r="N179" s="158" t="s">
        <v>38</v>
      </c>
      <c r="O179" s="141">
        <v>0</v>
      </c>
      <c r="P179" s="141">
        <f t="shared" si="18"/>
        <v>0</v>
      </c>
      <c r="Q179" s="141">
        <v>0</v>
      </c>
      <c r="R179" s="141">
        <f t="shared" si="19"/>
        <v>0</v>
      </c>
      <c r="S179" s="141">
        <v>0</v>
      </c>
      <c r="T179" s="142">
        <f t="shared" si="20"/>
        <v>0</v>
      </c>
      <c r="AR179" s="143" t="s">
        <v>193</v>
      </c>
      <c r="AT179" s="143" t="s">
        <v>492</v>
      </c>
      <c r="AU179" s="143" t="s">
        <v>79</v>
      </c>
      <c r="AY179" s="13" t="s">
        <v>162</v>
      </c>
      <c r="BE179" s="144">
        <f t="shared" si="21"/>
        <v>0</v>
      </c>
      <c r="BF179" s="144">
        <f t="shared" si="22"/>
        <v>0</v>
      </c>
      <c r="BG179" s="144">
        <f t="shared" si="23"/>
        <v>0</v>
      </c>
      <c r="BH179" s="144">
        <f t="shared" si="24"/>
        <v>0</v>
      </c>
      <c r="BI179" s="144">
        <f t="shared" si="25"/>
        <v>0</v>
      </c>
      <c r="BJ179" s="13" t="s">
        <v>84</v>
      </c>
      <c r="BK179" s="144">
        <f t="shared" si="26"/>
        <v>0</v>
      </c>
      <c r="BL179" s="13" t="s">
        <v>169</v>
      </c>
      <c r="BM179" s="143" t="s">
        <v>1090</v>
      </c>
    </row>
    <row r="180" spans="2:65" s="1" customFormat="1" ht="21.75" customHeight="1">
      <c r="B180" s="131"/>
      <c r="C180" s="149" t="s">
        <v>368</v>
      </c>
      <c r="D180" s="149" t="s">
        <v>492</v>
      </c>
      <c r="E180" s="150" t="s">
        <v>1091</v>
      </c>
      <c r="F180" s="151" t="s">
        <v>1092</v>
      </c>
      <c r="G180" s="152" t="s">
        <v>196</v>
      </c>
      <c r="H180" s="153">
        <v>2</v>
      </c>
      <c r="I180" s="154"/>
      <c r="J180" s="154"/>
      <c r="K180" s="155"/>
      <c r="L180" s="156"/>
      <c r="M180" s="157" t="s">
        <v>1</v>
      </c>
      <c r="N180" s="158" t="s">
        <v>38</v>
      </c>
      <c r="O180" s="141">
        <v>0</v>
      </c>
      <c r="P180" s="141">
        <f t="shared" si="18"/>
        <v>0</v>
      </c>
      <c r="Q180" s="141">
        <v>0</v>
      </c>
      <c r="R180" s="141">
        <f t="shared" si="19"/>
        <v>0</v>
      </c>
      <c r="S180" s="141">
        <v>0</v>
      </c>
      <c r="T180" s="142">
        <f t="shared" si="20"/>
        <v>0</v>
      </c>
      <c r="AR180" s="143" t="s">
        <v>193</v>
      </c>
      <c r="AT180" s="143" t="s">
        <v>492</v>
      </c>
      <c r="AU180" s="143" t="s">
        <v>79</v>
      </c>
      <c r="AY180" s="13" t="s">
        <v>162</v>
      </c>
      <c r="BE180" s="144">
        <f t="shared" si="21"/>
        <v>0</v>
      </c>
      <c r="BF180" s="144">
        <f t="shared" si="22"/>
        <v>0</v>
      </c>
      <c r="BG180" s="144">
        <f t="shared" si="23"/>
        <v>0</v>
      </c>
      <c r="BH180" s="144">
        <f t="shared" si="24"/>
        <v>0</v>
      </c>
      <c r="BI180" s="144">
        <f t="shared" si="25"/>
        <v>0</v>
      </c>
      <c r="BJ180" s="13" t="s">
        <v>84</v>
      </c>
      <c r="BK180" s="144">
        <f t="shared" si="26"/>
        <v>0</v>
      </c>
      <c r="BL180" s="13" t="s">
        <v>169</v>
      </c>
      <c r="BM180" s="143" t="s">
        <v>1093</v>
      </c>
    </row>
    <row r="181" spans="2:65" s="1" customFormat="1" ht="16.5" customHeight="1">
      <c r="B181" s="131"/>
      <c r="C181" s="132" t="s">
        <v>374</v>
      </c>
      <c r="D181" s="132" t="s">
        <v>165</v>
      </c>
      <c r="E181" s="133" t="s">
        <v>1094</v>
      </c>
      <c r="F181" s="134" t="s">
        <v>1095</v>
      </c>
      <c r="G181" s="135" t="s">
        <v>196</v>
      </c>
      <c r="H181" s="136">
        <v>28</v>
      </c>
      <c r="I181" s="137"/>
      <c r="J181" s="137"/>
      <c r="K181" s="138"/>
      <c r="L181" s="25"/>
      <c r="M181" s="139" t="s">
        <v>1</v>
      </c>
      <c r="N181" s="140" t="s">
        <v>38</v>
      </c>
      <c r="O181" s="141">
        <v>0</v>
      </c>
      <c r="P181" s="141">
        <f t="shared" si="18"/>
        <v>0</v>
      </c>
      <c r="Q181" s="141">
        <v>0</v>
      </c>
      <c r="R181" s="141">
        <f t="shared" si="19"/>
        <v>0</v>
      </c>
      <c r="S181" s="141">
        <v>0</v>
      </c>
      <c r="T181" s="142">
        <f t="shared" si="20"/>
        <v>0</v>
      </c>
      <c r="AR181" s="143" t="s">
        <v>169</v>
      </c>
      <c r="AT181" s="143" t="s">
        <v>165</v>
      </c>
      <c r="AU181" s="143" t="s">
        <v>79</v>
      </c>
      <c r="AY181" s="13" t="s">
        <v>162</v>
      </c>
      <c r="BE181" s="144">
        <f t="shared" si="21"/>
        <v>0</v>
      </c>
      <c r="BF181" s="144">
        <f t="shared" si="22"/>
        <v>0</v>
      </c>
      <c r="BG181" s="144">
        <f t="shared" si="23"/>
        <v>0</v>
      </c>
      <c r="BH181" s="144">
        <f t="shared" si="24"/>
        <v>0</v>
      </c>
      <c r="BI181" s="144">
        <f t="shared" si="25"/>
        <v>0</v>
      </c>
      <c r="BJ181" s="13" t="s">
        <v>84</v>
      </c>
      <c r="BK181" s="144">
        <f t="shared" si="26"/>
        <v>0</v>
      </c>
      <c r="BL181" s="13" t="s">
        <v>169</v>
      </c>
      <c r="BM181" s="143" t="s">
        <v>1096</v>
      </c>
    </row>
    <row r="182" spans="2:65" s="1" customFormat="1" ht="16.5" customHeight="1">
      <c r="B182" s="131"/>
      <c r="C182" s="132" t="s">
        <v>545</v>
      </c>
      <c r="D182" s="132" t="s">
        <v>165</v>
      </c>
      <c r="E182" s="133" t="s">
        <v>1097</v>
      </c>
      <c r="F182" s="134" t="s">
        <v>1098</v>
      </c>
      <c r="G182" s="135" t="s">
        <v>1099</v>
      </c>
      <c r="H182" s="136">
        <v>5</v>
      </c>
      <c r="I182" s="137"/>
      <c r="J182" s="137"/>
      <c r="K182" s="138"/>
      <c r="L182" s="25"/>
      <c r="M182" s="139" t="s">
        <v>1</v>
      </c>
      <c r="N182" s="140" t="s">
        <v>38</v>
      </c>
      <c r="O182" s="141">
        <v>0</v>
      </c>
      <c r="P182" s="141">
        <f t="shared" si="18"/>
        <v>0</v>
      </c>
      <c r="Q182" s="141">
        <v>0</v>
      </c>
      <c r="R182" s="141">
        <f t="shared" si="19"/>
        <v>0</v>
      </c>
      <c r="S182" s="141">
        <v>0</v>
      </c>
      <c r="T182" s="142">
        <f t="shared" si="20"/>
        <v>0</v>
      </c>
      <c r="AR182" s="143" t="s">
        <v>169</v>
      </c>
      <c r="AT182" s="143" t="s">
        <v>165</v>
      </c>
      <c r="AU182" s="143" t="s">
        <v>79</v>
      </c>
      <c r="AY182" s="13" t="s">
        <v>162</v>
      </c>
      <c r="BE182" s="144">
        <f t="shared" si="21"/>
        <v>0</v>
      </c>
      <c r="BF182" s="144">
        <f t="shared" si="22"/>
        <v>0</v>
      </c>
      <c r="BG182" s="144">
        <f t="shared" si="23"/>
        <v>0</v>
      </c>
      <c r="BH182" s="144">
        <f t="shared" si="24"/>
        <v>0</v>
      </c>
      <c r="BI182" s="144">
        <f t="shared" si="25"/>
        <v>0</v>
      </c>
      <c r="BJ182" s="13" t="s">
        <v>84</v>
      </c>
      <c r="BK182" s="144">
        <f t="shared" si="26"/>
        <v>0</v>
      </c>
      <c r="BL182" s="13" t="s">
        <v>169</v>
      </c>
      <c r="BM182" s="143" t="s">
        <v>1100</v>
      </c>
    </row>
    <row r="183" spans="2:65" s="1" customFormat="1" ht="24.2" customHeight="1">
      <c r="B183" s="131"/>
      <c r="C183" s="132" t="s">
        <v>549</v>
      </c>
      <c r="D183" s="132" t="s">
        <v>165</v>
      </c>
      <c r="E183" s="133" t="s">
        <v>1101</v>
      </c>
      <c r="F183" s="134" t="s">
        <v>1102</v>
      </c>
      <c r="G183" s="135" t="s">
        <v>196</v>
      </c>
      <c r="H183" s="136">
        <v>2</v>
      </c>
      <c r="I183" s="137"/>
      <c r="J183" s="137"/>
      <c r="K183" s="138"/>
      <c r="L183" s="25"/>
      <c r="M183" s="139" t="s">
        <v>1</v>
      </c>
      <c r="N183" s="140" t="s">
        <v>38</v>
      </c>
      <c r="O183" s="141">
        <v>0</v>
      </c>
      <c r="P183" s="141">
        <f t="shared" si="18"/>
        <v>0</v>
      </c>
      <c r="Q183" s="141">
        <v>0</v>
      </c>
      <c r="R183" s="141">
        <f t="shared" si="19"/>
        <v>0</v>
      </c>
      <c r="S183" s="141">
        <v>0</v>
      </c>
      <c r="T183" s="142">
        <f t="shared" si="20"/>
        <v>0</v>
      </c>
      <c r="AR183" s="143" t="s">
        <v>169</v>
      </c>
      <c r="AT183" s="143" t="s">
        <v>165</v>
      </c>
      <c r="AU183" s="143" t="s">
        <v>79</v>
      </c>
      <c r="AY183" s="13" t="s">
        <v>162</v>
      </c>
      <c r="BE183" s="144">
        <f t="shared" si="21"/>
        <v>0</v>
      </c>
      <c r="BF183" s="144">
        <f t="shared" si="22"/>
        <v>0</v>
      </c>
      <c r="BG183" s="144">
        <f t="shared" si="23"/>
        <v>0</v>
      </c>
      <c r="BH183" s="144">
        <f t="shared" si="24"/>
        <v>0</v>
      </c>
      <c r="BI183" s="144">
        <f t="shared" si="25"/>
        <v>0</v>
      </c>
      <c r="BJ183" s="13" t="s">
        <v>84</v>
      </c>
      <c r="BK183" s="144">
        <f t="shared" si="26"/>
        <v>0</v>
      </c>
      <c r="BL183" s="13" t="s">
        <v>169</v>
      </c>
      <c r="BM183" s="143" t="s">
        <v>1103</v>
      </c>
    </row>
    <row r="184" spans="2:65" s="1" customFormat="1" ht="24.2" customHeight="1">
      <c r="B184" s="131"/>
      <c r="C184" s="132" t="s">
        <v>553</v>
      </c>
      <c r="D184" s="132" t="s">
        <v>165</v>
      </c>
      <c r="E184" s="133" t="s">
        <v>1104</v>
      </c>
      <c r="F184" s="134" t="s">
        <v>1105</v>
      </c>
      <c r="G184" s="135" t="s">
        <v>196</v>
      </c>
      <c r="H184" s="136">
        <v>8</v>
      </c>
      <c r="I184" s="137"/>
      <c r="J184" s="137"/>
      <c r="K184" s="138"/>
      <c r="L184" s="25"/>
      <c r="M184" s="139" t="s">
        <v>1</v>
      </c>
      <c r="N184" s="140" t="s">
        <v>38</v>
      </c>
      <c r="O184" s="141">
        <v>0</v>
      </c>
      <c r="P184" s="141">
        <f t="shared" si="18"/>
        <v>0</v>
      </c>
      <c r="Q184" s="141">
        <v>0</v>
      </c>
      <c r="R184" s="141">
        <f t="shared" si="19"/>
        <v>0</v>
      </c>
      <c r="S184" s="141">
        <v>0</v>
      </c>
      <c r="T184" s="142">
        <f t="shared" si="20"/>
        <v>0</v>
      </c>
      <c r="AR184" s="143" t="s">
        <v>169</v>
      </c>
      <c r="AT184" s="143" t="s">
        <v>165</v>
      </c>
      <c r="AU184" s="143" t="s">
        <v>79</v>
      </c>
      <c r="AY184" s="13" t="s">
        <v>162</v>
      </c>
      <c r="BE184" s="144">
        <f t="shared" si="21"/>
        <v>0</v>
      </c>
      <c r="BF184" s="144">
        <f t="shared" si="22"/>
        <v>0</v>
      </c>
      <c r="BG184" s="144">
        <f t="shared" si="23"/>
        <v>0</v>
      </c>
      <c r="BH184" s="144">
        <f t="shared" si="24"/>
        <v>0</v>
      </c>
      <c r="BI184" s="144">
        <f t="shared" si="25"/>
        <v>0</v>
      </c>
      <c r="BJ184" s="13" t="s">
        <v>84</v>
      </c>
      <c r="BK184" s="144">
        <f t="shared" si="26"/>
        <v>0</v>
      </c>
      <c r="BL184" s="13" t="s">
        <v>169</v>
      </c>
      <c r="BM184" s="143" t="s">
        <v>1106</v>
      </c>
    </row>
    <row r="185" spans="2:65" s="1" customFormat="1" ht="24.2" customHeight="1">
      <c r="B185" s="131"/>
      <c r="C185" s="132" t="s">
        <v>557</v>
      </c>
      <c r="D185" s="132" t="s">
        <v>165</v>
      </c>
      <c r="E185" s="133" t="s">
        <v>1107</v>
      </c>
      <c r="F185" s="134" t="s">
        <v>1108</v>
      </c>
      <c r="G185" s="135" t="s">
        <v>196</v>
      </c>
      <c r="H185" s="136">
        <v>3</v>
      </c>
      <c r="I185" s="137"/>
      <c r="J185" s="137"/>
      <c r="K185" s="138"/>
      <c r="L185" s="25"/>
      <c r="M185" s="139" t="s">
        <v>1</v>
      </c>
      <c r="N185" s="140" t="s">
        <v>38</v>
      </c>
      <c r="O185" s="141">
        <v>0</v>
      </c>
      <c r="P185" s="141">
        <f t="shared" si="18"/>
        <v>0</v>
      </c>
      <c r="Q185" s="141">
        <v>0</v>
      </c>
      <c r="R185" s="141">
        <f t="shared" si="19"/>
        <v>0</v>
      </c>
      <c r="S185" s="141">
        <v>0</v>
      </c>
      <c r="T185" s="142">
        <f t="shared" si="20"/>
        <v>0</v>
      </c>
      <c r="AR185" s="143" t="s">
        <v>169</v>
      </c>
      <c r="AT185" s="143" t="s">
        <v>165</v>
      </c>
      <c r="AU185" s="143" t="s">
        <v>79</v>
      </c>
      <c r="AY185" s="13" t="s">
        <v>162</v>
      </c>
      <c r="BE185" s="144">
        <f t="shared" si="21"/>
        <v>0</v>
      </c>
      <c r="BF185" s="144">
        <f t="shared" si="22"/>
        <v>0</v>
      </c>
      <c r="BG185" s="144">
        <f t="shared" si="23"/>
        <v>0</v>
      </c>
      <c r="BH185" s="144">
        <f t="shared" si="24"/>
        <v>0</v>
      </c>
      <c r="BI185" s="144">
        <f t="shared" si="25"/>
        <v>0</v>
      </c>
      <c r="BJ185" s="13" t="s">
        <v>84</v>
      </c>
      <c r="BK185" s="144">
        <f t="shared" si="26"/>
        <v>0</v>
      </c>
      <c r="BL185" s="13" t="s">
        <v>169</v>
      </c>
      <c r="BM185" s="143" t="s">
        <v>1109</v>
      </c>
    </row>
    <row r="186" spans="2:65" s="1" customFormat="1" ht="24.2" customHeight="1">
      <c r="B186" s="131"/>
      <c r="C186" s="132" t="s">
        <v>561</v>
      </c>
      <c r="D186" s="132" t="s">
        <v>165</v>
      </c>
      <c r="E186" s="133" t="s">
        <v>1110</v>
      </c>
      <c r="F186" s="134" t="s">
        <v>1111</v>
      </c>
      <c r="G186" s="135" t="s">
        <v>196</v>
      </c>
      <c r="H186" s="136">
        <v>2</v>
      </c>
      <c r="I186" s="137"/>
      <c r="J186" s="137"/>
      <c r="K186" s="138"/>
      <c r="L186" s="25"/>
      <c r="M186" s="139" t="s">
        <v>1</v>
      </c>
      <c r="N186" s="140" t="s">
        <v>38</v>
      </c>
      <c r="O186" s="141">
        <v>0</v>
      </c>
      <c r="P186" s="141">
        <f t="shared" si="18"/>
        <v>0</v>
      </c>
      <c r="Q186" s="141">
        <v>0</v>
      </c>
      <c r="R186" s="141">
        <f t="shared" si="19"/>
        <v>0</v>
      </c>
      <c r="S186" s="141">
        <v>0</v>
      </c>
      <c r="T186" s="142">
        <f t="shared" si="20"/>
        <v>0</v>
      </c>
      <c r="AR186" s="143" t="s">
        <v>169</v>
      </c>
      <c r="AT186" s="143" t="s">
        <v>165</v>
      </c>
      <c r="AU186" s="143" t="s">
        <v>79</v>
      </c>
      <c r="AY186" s="13" t="s">
        <v>162</v>
      </c>
      <c r="BE186" s="144">
        <f t="shared" si="21"/>
        <v>0</v>
      </c>
      <c r="BF186" s="144">
        <f t="shared" si="22"/>
        <v>0</v>
      </c>
      <c r="BG186" s="144">
        <f t="shared" si="23"/>
        <v>0</v>
      </c>
      <c r="BH186" s="144">
        <f t="shared" si="24"/>
        <v>0</v>
      </c>
      <c r="BI186" s="144">
        <f t="shared" si="25"/>
        <v>0</v>
      </c>
      <c r="BJ186" s="13" t="s">
        <v>84</v>
      </c>
      <c r="BK186" s="144">
        <f t="shared" si="26"/>
        <v>0</v>
      </c>
      <c r="BL186" s="13" t="s">
        <v>169</v>
      </c>
      <c r="BM186" s="143" t="s">
        <v>1112</v>
      </c>
    </row>
    <row r="187" spans="2:65" s="1" customFormat="1" ht="16.5" customHeight="1">
      <c r="B187" s="131"/>
      <c r="C187" s="132" t="s">
        <v>564</v>
      </c>
      <c r="D187" s="132" t="s">
        <v>165</v>
      </c>
      <c r="E187" s="133" t="s">
        <v>1113</v>
      </c>
      <c r="F187" s="134" t="s">
        <v>1114</v>
      </c>
      <c r="G187" s="135" t="s">
        <v>212</v>
      </c>
      <c r="H187" s="136">
        <v>208</v>
      </c>
      <c r="I187" s="137"/>
      <c r="J187" s="137"/>
      <c r="K187" s="138"/>
      <c r="L187" s="25"/>
      <c r="M187" s="139" t="s">
        <v>1</v>
      </c>
      <c r="N187" s="140" t="s">
        <v>38</v>
      </c>
      <c r="O187" s="141">
        <v>0</v>
      </c>
      <c r="P187" s="141">
        <f t="shared" si="18"/>
        <v>0</v>
      </c>
      <c r="Q187" s="141">
        <v>0</v>
      </c>
      <c r="R187" s="141">
        <f t="shared" si="19"/>
        <v>0</v>
      </c>
      <c r="S187" s="141">
        <v>0</v>
      </c>
      <c r="T187" s="142">
        <f t="shared" si="20"/>
        <v>0</v>
      </c>
      <c r="AR187" s="143" t="s">
        <v>169</v>
      </c>
      <c r="AT187" s="143" t="s">
        <v>165</v>
      </c>
      <c r="AU187" s="143" t="s">
        <v>79</v>
      </c>
      <c r="AY187" s="13" t="s">
        <v>162</v>
      </c>
      <c r="BE187" s="144">
        <f t="shared" si="21"/>
        <v>0</v>
      </c>
      <c r="BF187" s="144">
        <f t="shared" si="22"/>
        <v>0</v>
      </c>
      <c r="BG187" s="144">
        <f t="shared" si="23"/>
        <v>0</v>
      </c>
      <c r="BH187" s="144">
        <f t="shared" si="24"/>
        <v>0</v>
      </c>
      <c r="BI187" s="144">
        <f t="shared" si="25"/>
        <v>0</v>
      </c>
      <c r="BJ187" s="13" t="s">
        <v>84</v>
      </c>
      <c r="BK187" s="144">
        <f t="shared" si="26"/>
        <v>0</v>
      </c>
      <c r="BL187" s="13" t="s">
        <v>169</v>
      </c>
      <c r="BM187" s="143" t="s">
        <v>1115</v>
      </c>
    </row>
    <row r="188" spans="2:65" s="1" customFormat="1" ht="24.2" customHeight="1">
      <c r="B188" s="131"/>
      <c r="C188" s="132" t="s">
        <v>568</v>
      </c>
      <c r="D188" s="132" t="s">
        <v>165</v>
      </c>
      <c r="E188" s="133" t="s">
        <v>1116</v>
      </c>
      <c r="F188" s="134" t="s">
        <v>1117</v>
      </c>
      <c r="G188" s="135" t="s">
        <v>212</v>
      </c>
      <c r="H188" s="136">
        <v>208</v>
      </c>
      <c r="I188" s="137"/>
      <c r="J188" s="137"/>
      <c r="K188" s="138"/>
      <c r="L188" s="25"/>
      <c r="M188" s="139" t="s">
        <v>1</v>
      </c>
      <c r="N188" s="140" t="s">
        <v>38</v>
      </c>
      <c r="O188" s="141">
        <v>0</v>
      </c>
      <c r="P188" s="141">
        <f t="shared" si="18"/>
        <v>0</v>
      </c>
      <c r="Q188" s="141">
        <v>0</v>
      </c>
      <c r="R188" s="141">
        <f t="shared" si="19"/>
        <v>0</v>
      </c>
      <c r="S188" s="141">
        <v>0</v>
      </c>
      <c r="T188" s="142">
        <f t="shared" si="20"/>
        <v>0</v>
      </c>
      <c r="AR188" s="143" t="s">
        <v>169</v>
      </c>
      <c r="AT188" s="143" t="s">
        <v>165</v>
      </c>
      <c r="AU188" s="143" t="s">
        <v>79</v>
      </c>
      <c r="AY188" s="13" t="s">
        <v>162</v>
      </c>
      <c r="BE188" s="144">
        <f t="shared" si="21"/>
        <v>0</v>
      </c>
      <c r="BF188" s="144">
        <f t="shared" si="22"/>
        <v>0</v>
      </c>
      <c r="BG188" s="144">
        <f t="shared" si="23"/>
        <v>0</v>
      </c>
      <c r="BH188" s="144">
        <f t="shared" si="24"/>
        <v>0</v>
      </c>
      <c r="BI188" s="144">
        <f t="shared" si="25"/>
        <v>0</v>
      </c>
      <c r="BJ188" s="13" t="s">
        <v>84</v>
      </c>
      <c r="BK188" s="144">
        <f t="shared" si="26"/>
        <v>0</v>
      </c>
      <c r="BL188" s="13" t="s">
        <v>169</v>
      </c>
      <c r="BM188" s="143" t="s">
        <v>1118</v>
      </c>
    </row>
    <row r="189" spans="2:65" s="1" customFormat="1" ht="24.2" customHeight="1">
      <c r="B189" s="131"/>
      <c r="C189" s="132" t="s">
        <v>574</v>
      </c>
      <c r="D189" s="132" t="s">
        <v>165</v>
      </c>
      <c r="E189" s="133" t="s">
        <v>593</v>
      </c>
      <c r="F189" s="134" t="s">
        <v>1119</v>
      </c>
      <c r="G189" s="135" t="s">
        <v>595</v>
      </c>
      <c r="H189" s="136">
        <v>79.47</v>
      </c>
      <c r="I189" s="137"/>
      <c r="J189" s="137"/>
      <c r="K189" s="138"/>
      <c r="L189" s="25"/>
      <c r="M189" s="139" t="s">
        <v>1</v>
      </c>
      <c r="N189" s="140" t="s">
        <v>38</v>
      </c>
      <c r="O189" s="141">
        <v>0</v>
      </c>
      <c r="P189" s="141">
        <f t="shared" si="18"/>
        <v>0</v>
      </c>
      <c r="Q189" s="141">
        <v>0</v>
      </c>
      <c r="R189" s="141">
        <f t="shared" si="19"/>
        <v>0</v>
      </c>
      <c r="S189" s="141">
        <v>0</v>
      </c>
      <c r="T189" s="142">
        <f t="shared" si="20"/>
        <v>0</v>
      </c>
      <c r="AR189" s="143" t="s">
        <v>169</v>
      </c>
      <c r="AT189" s="143" t="s">
        <v>165</v>
      </c>
      <c r="AU189" s="143" t="s">
        <v>79</v>
      </c>
      <c r="AY189" s="13" t="s">
        <v>162</v>
      </c>
      <c r="BE189" s="144">
        <f t="shared" si="21"/>
        <v>0</v>
      </c>
      <c r="BF189" s="144">
        <f t="shared" si="22"/>
        <v>0</v>
      </c>
      <c r="BG189" s="144">
        <f t="shared" si="23"/>
        <v>0</v>
      </c>
      <c r="BH189" s="144">
        <f t="shared" si="24"/>
        <v>0</v>
      </c>
      <c r="BI189" s="144">
        <f t="shared" si="25"/>
        <v>0</v>
      </c>
      <c r="BJ189" s="13" t="s">
        <v>84</v>
      </c>
      <c r="BK189" s="144">
        <f t="shared" si="26"/>
        <v>0</v>
      </c>
      <c r="BL189" s="13" t="s">
        <v>169</v>
      </c>
      <c r="BM189" s="143" t="s">
        <v>1120</v>
      </c>
    </row>
    <row r="190" spans="2:65" s="1" customFormat="1" ht="24.2" customHeight="1">
      <c r="B190" s="131"/>
      <c r="C190" s="132" t="s">
        <v>580</v>
      </c>
      <c r="D190" s="132" t="s">
        <v>165</v>
      </c>
      <c r="E190" s="133" t="s">
        <v>1121</v>
      </c>
      <c r="F190" s="134" t="s">
        <v>1122</v>
      </c>
      <c r="G190" s="135" t="s">
        <v>595</v>
      </c>
      <c r="H190" s="136">
        <v>79.47</v>
      </c>
      <c r="I190" s="137"/>
      <c r="J190" s="137"/>
      <c r="K190" s="138"/>
      <c r="L190" s="25"/>
      <c r="M190" s="139" t="s">
        <v>1</v>
      </c>
      <c r="N190" s="140" t="s">
        <v>38</v>
      </c>
      <c r="O190" s="141">
        <v>0</v>
      </c>
      <c r="P190" s="141">
        <f t="shared" si="18"/>
        <v>0</v>
      </c>
      <c r="Q190" s="141">
        <v>0</v>
      </c>
      <c r="R190" s="141">
        <f t="shared" si="19"/>
        <v>0</v>
      </c>
      <c r="S190" s="141">
        <v>0</v>
      </c>
      <c r="T190" s="142">
        <f t="shared" si="20"/>
        <v>0</v>
      </c>
      <c r="AR190" s="143" t="s">
        <v>169</v>
      </c>
      <c r="AT190" s="143" t="s">
        <v>165</v>
      </c>
      <c r="AU190" s="143" t="s">
        <v>79</v>
      </c>
      <c r="AY190" s="13" t="s">
        <v>162</v>
      </c>
      <c r="BE190" s="144">
        <f t="shared" si="21"/>
        <v>0</v>
      </c>
      <c r="BF190" s="144">
        <f t="shared" si="22"/>
        <v>0</v>
      </c>
      <c r="BG190" s="144">
        <f t="shared" si="23"/>
        <v>0</v>
      </c>
      <c r="BH190" s="144">
        <f t="shared" si="24"/>
        <v>0</v>
      </c>
      <c r="BI190" s="144">
        <f t="shared" si="25"/>
        <v>0</v>
      </c>
      <c r="BJ190" s="13" t="s">
        <v>84</v>
      </c>
      <c r="BK190" s="144">
        <f t="shared" si="26"/>
        <v>0</v>
      </c>
      <c r="BL190" s="13" t="s">
        <v>169</v>
      </c>
      <c r="BM190" s="143" t="s">
        <v>1123</v>
      </c>
    </row>
    <row r="191" spans="2:65" s="11" customFormat="1" ht="25.9" customHeight="1">
      <c r="B191" s="120"/>
      <c r="D191" s="121" t="s">
        <v>71</v>
      </c>
      <c r="E191" s="122" t="s">
        <v>1124</v>
      </c>
      <c r="F191" s="122" t="s">
        <v>1125</v>
      </c>
      <c r="J191" s="123"/>
      <c r="L191" s="120"/>
      <c r="M191" s="124"/>
      <c r="P191" s="125">
        <f>SUM(P192:P242)</f>
        <v>0</v>
      </c>
      <c r="R191" s="125">
        <f>SUM(R192:R242)</f>
        <v>0</v>
      </c>
      <c r="T191" s="126">
        <f>SUM(T192:T242)</f>
        <v>0</v>
      </c>
      <c r="AR191" s="121" t="s">
        <v>79</v>
      </c>
      <c r="AT191" s="127" t="s">
        <v>71</v>
      </c>
      <c r="AU191" s="127" t="s">
        <v>72</v>
      </c>
      <c r="AY191" s="121" t="s">
        <v>162</v>
      </c>
      <c r="BK191" s="128">
        <f>SUM(BK192:BK242)</f>
        <v>0</v>
      </c>
    </row>
    <row r="192" spans="2:65" s="1" customFormat="1" ht="32.25" customHeight="1">
      <c r="B192" s="131"/>
      <c r="C192" s="149" t="s">
        <v>584</v>
      </c>
      <c r="D192" s="149" t="s">
        <v>492</v>
      </c>
      <c r="E192" s="150" t="s">
        <v>1126</v>
      </c>
      <c r="F192" s="151" t="s">
        <v>2666</v>
      </c>
      <c r="G192" s="152" t="s">
        <v>196</v>
      </c>
      <c r="H192" s="153">
        <v>1</v>
      </c>
      <c r="I192" s="154"/>
      <c r="J192" s="154"/>
      <c r="K192" s="155"/>
      <c r="L192" s="156"/>
      <c r="M192" s="157" t="s">
        <v>1</v>
      </c>
      <c r="N192" s="158" t="s">
        <v>38</v>
      </c>
      <c r="O192" s="141">
        <v>0</v>
      </c>
      <c r="P192" s="141">
        <f t="shared" ref="P192:P223" si="27">O192*H192</f>
        <v>0</v>
      </c>
      <c r="Q192" s="141">
        <v>0</v>
      </c>
      <c r="R192" s="141">
        <f t="shared" ref="R192:R223" si="28">Q192*H192</f>
        <v>0</v>
      </c>
      <c r="S192" s="141">
        <v>0</v>
      </c>
      <c r="T192" s="142">
        <f t="shared" ref="T192:T223" si="29">S192*H192</f>
        <v>0</v>
      </c>
      <c r="AR192" s="143" t="s">
        <v>193</v>
      </c>
      <c r="AT192" s="143" t="s">
        <v>492</v>
      </c>
      <c r="AU192" s="143" t="s">
        <v>79</v>
      </c>
      <c r="AY192" s="13" t="s">
        <v>162</v>
      </c>
      <c r="BE192" s="144">
        <f t="shared" ref="BE192:BE223" si="30">IF(N192="základná",J192,0)</f>
        <v>0</v>
      </c>
      <c r="BF192" s="144">
        <f t="shared" ref="BF192:BF223" si="31">IF(N192="znížená",J192,0)</f>
        <v>0</v>
      </c>
      <c r="BG192" s="144">
        <f t="shared" ref="BG192:BG223" si="32">IF(N192="zákl. prenesená",J192,0)</f>
        <v>0</v>
      </c>
      <c r="BH192" s="144">
        <f t="shared" ref="BH192:BH223" si="33">IF(N192="zníž. prenesená",J192,0)</f>
        <v>0</v>
      </c>
      <c r="BI192" s="144">
        <f t="shared" ref="BI192:BI223" si="34">IF(N192="nulová",J192,0)</f>
        <v>0</v>
      </c>
      <c r="BJ192" s="13" t="s">
        <v>84</v>
      </c>
      <c r="BK192" s="144">
        <f t="shared" ref="BK192:BK223" si="35">ROUND(I192*H192,2)</f>
        <v>0</v>
      </c>
      <c r="BL192" s="13" t="s">
        <v>169</v>
      </c>
      <c r="BM192" s="143" t="s">
        <v>1127</v>
      </c>
    </row>
    <row r="193" spans="2:65" s="1" customFormat="1" ht="16.5" customHeight="1">
      <c r="B193" s="131"/>
      <c r="C193" s="132" t="s">
        <v>588</v>
      </c>
      <c r="D193" s="132" t="s">
        <v>165</v>
      </c>
      <c r="E193" s="133" t="s">
        <v>1128</v>
      </c>
      <c r="F193" s="134" t="s">
        <v>1129</v>
      </c>
      <c r="G193" s="135" t="s">
        <v>196</v>
      </c>
      <c r="H193" s="136">
        <v>1</v>
      </c>
      <c r="I193" s="137"/>
      <c r="J193" s="137"/>
      <c r="K193" s="138"/>
      <c r="L193" s="25"/>
      <c r="M193" s="139" t="s">
        <v>1</v>
      </c>
      <c r="N193" s="140" t="s">
        <v>38</v>
      </c>
      <c r="O193" s="141">
        <v>0</v>
      </c>
      <c r="P193" s="141">
        <f t="shared" si="27"/>
        <v>0</v>
      </c>
      <c r="Q193" s="141">
        <v>0</v>
      </c>
      <c r="R193" s="141">
        <f t="shared" si="28"/>
        <v>0</v>
      </c>
      <c r="S193" s="141">
        <v>0</v>
      </c>
      <c r="T193" s="142">
        <f t="shared" si="29"/>
        <v>0</v>
      </c>
      <c r="AR193" s="143" t="s">
        <v>169</v>
      </c>
      <c r="AT193" s="143" t="s">
        <v>165</v>
      </c>
      <c r="AU193" s="143" t="s">
        <v>79</v>
      </c>
      <c r="AY193" s="13" t="s">
        <v>162</v>
      </c>
      <c r="BE193" s="144">
        <f t="shared" si="30"/>
        <v>0</v>
      </c>
      <c r="BF193" s="144">
        <f t="shared" si="31"/>
        <v>0</v>
      </c>
      <c r="BG193" s="144">
        <f t="shared" si="32"/>
        <v>0</v>
      </c>
      <c r="BH193" s="144">
        <f t="shared" si="33"/>
        <v>0</v>
      </c>
      <c r="BI193" s="144">
        <f t="shared" si="34"/>
        <v>0</v>
      </c>
      <c r="BJ193" s="13" t="s">
        <v>84</v>
      </c>
      <c r="BK193" s="144">
        <f t="shared" si="35"/>
        <v>0</v>
      </c>
      <c r="BL193" s="13" t="s">
        <v>169</v>
      </c>
      <c r="BM193" s="143" t="s">
        <v>1130</v>
      </c>
    </row>
    <row r="194" spans="2:65" s="1" customFormat="1" ht="37.9" customHeight="1">
      <c r="B194" s="131"/>
      <c r="C194" s="149" t="s">
        <v>592</v>
      </c>
      <c r="D194" s="149" t="s">
        <v>492</v>
      </c>
      <c r="E194" s="150" t="s">
        <v>1131</v>
      </c>
      <c r="F194" s="151" t="s">
        <v>2667</v>
      </c>
      <c r="G194" s="152" t="s">
        <v>196</v>
      </c>
      <c r="H194" s="153">
        <v>3</v>
      </c>
      <c r="I194" s="154"/>
      <c r="J194" s="154"/>
      <c r="K194" s="155"/>
      <c r="L194" s="156"/>
      <c r="M194" s="157" t="s">
        <v>1</v>
      </c>
      <c r="N194" s="158" t="s">
        <v>38</v>
      </c>
      <c r="O194" s="141">
        <v>0</v>
      </c>
      <c r="P194" s="141">
        <f t="shared" si="27"/>
        <v>0</v>
      </c>
      <c r="Q194" s="141">
        <v>0</v>
      </c>
      <c r="R194" s="141">
        <f t="shared" si="28"/>
        <v>0</v>
      </c>
      <c r="S194" s="141">
        <v>0</v>
      </c>
      <c r="T194" s="142">
        <f t="shared" si="29"/>
        <v>0</v>
      </c>
      <c r="AR194" s="143" t="s">
        <v>193</v>
      </c>
      <c r="AT194" s="143" t="s">
        <v>492</v>
      </c>
      <c r="AU194" s="143" t="s">
        <v>79</v>
      </c>
      <c r="AY194" s="13" t="s">
        <v>162</v>
      </c>
      <c r="BE194" s="144">
        <f t="shared" si="30"/>
        <v>0</v>
      </c>
      <c r="BF194" s="144">
        <f t="shared" si="31"/>
        <v>0</v>
      </c>
      <c r="BG194" s="144">
        <f t="shared" si="32"/>
        <v>0</v>
      </c>
      <c r="BH194" s="144">
        <f t="shared" si="33"/>
        <v>0</v>
      </c>
      <c r="BI194" s="144">
        <f t="shared" si="34"/>
        <v>0</v>
      </c>
      <c r="BJ194" s="13" t="s">
        <v>84</v>
      </c>
      <c r="BK194" s="144">
        <f t="shared" si="35"/>
        <v>0</v>
      </c>
      <c r="BL194" s="13" t="s">
        <v>169</v>
      </c>
      <c r="BM194" s="143" t="s">
        <v>1132</v>
      </c>
    </row>
    <row r="195" spans="2:65" s="1" customFormat="1" ht="44.25" customHeight="1">
      <c r="B195" s="131"/>
      <c r="C195" s="149" t="s">
        <v>599</v>
      </c>
      <c r="D195" s="149" t="s">
        <v>492</v>
      </c>
      <c r="E195" s="150" t="s">
        <v>1133</v>
      </c>
      <c r="F195" s="151" t="s">
        <v>2668</v>
      </c>
      <c r="G195" s="152" t="s">
        <v>196</v>
      </c>
      <c r="H195" s="153">
        <v>1</v>
      </c>
      <c r="I195" s="154"/>
      <c r="J195" s="154"/>
      <c r="K195" s="155"/>
      <c r="L195" s="156"/>
      <c r="M195" s="157" t="s">
        <v>1</v>
      </c>
      <c r="N195" s="158" t="s">
        <v>38</v>
      </c>
      <c r="O195" s="141">
        <v>0</v>
      </c>
      <c r="P195" s="141">
        <f t="shared" si="27"/>
        <v>0</v>
      </c>
      <c r="Q195" s="141">
        <v>0</v>
      </c>
      <c r="R195" s="141">
        <f t="shared" si="28"/>
        <v>0</v>
      </c>
      <c r="S195" s="141">
        <v>0</v>
      </c>
      <c r="T195" s="142">
        <f t="shared" si="29"/>
        <v>0</v>
      </c>
      <c r="AR195" s="143" t="s">
        <v>193</v>
      </c>
      <c r="AT195" s="143" t="s">
        <v>492</v>
      </c>
      <c r="AU195" s="143" t="s">
        <v>79</v>
      </c>
      <c r="AY195" s="13" t="s">
        <v>162</v>
      </c>
      <c r="BE195" s="144">
        <f t="shared" si="30"/>
        <v>0</v>
      </c>
      <c r="BF195" s="144">
        <f t="shared" si="31"/>
        <v>0</v>
      </c>
      <c r="BG195" s="144">
        <f t="shared" si="32"/>
        <v>0</v>
      </c>
      <c r="BH195" s="144">
        <f t="shared" si="33"/>
        <v>0</v>
      </c>
      <c r="BI195" s="144">
        <f t="shared" si="34"/>
        <v>0</v>
      </c>
      <c r="BJ195" s="13" t="s">
        <v>84</v>
      </c>
      <c r="BK195" s="144">
        <f t="shared" si="35"/>
        <v>0</v>
      </c>
      <c r="BL195" s="13" t="s">
        <v>169</v>
      </c>
      <c r="BM195" s="143" t="s">
        <v>1134</v>
      </c>
    </row>
    <row r="196" spans="2:65" s="1" customFormat="1" ht="33" customHeight="1">
      <c r="B196" s="131"/>
      <c r="C196" s="149" t="s">
        <v>603</v>
      </c>
      <c r="D196" s="149" t="s">
        <v>492</v>
      </c>
      <c r="E196" s="150" t="s">
        <v>1135</v>
      </c>
      <c r="F196" s="151" t="s">
        <v>2669</v>
      </c>
      <c r="G196" s="152" t="s">
        <v>196</v>
      </c>
      <c r="H196" s="153">
        <v>1</v>
      </c>
      <c r="I196" s="154"/>
      <c r="J196" s="154"/>
      <c r="K196" s="155"/>
      <c r="L196" s="156"/>
      <c r="M196" s="157" t="s">
        <v>1</v>
      </c>
      <c r="N196" s="158" t="s">
        <v>38</v>
      </c>
      <c r="O196" s="141">
        <v>0</v>
      </c>
      <c r="P196" s="141">
        <f t="shared" si="27"/>
        <v>0</v>
      </c>
      <c r="Q196" s="141">
        <v>0</v>
      </c>
      <c r="R196" s="141">
        <f t="shared" si="28"/>
        <v>0</v>
      </c>
      <c r="S196" s="141">
        <v>0</v>
      </c>
      <c r="T196" s="142">
        <f t="shared" si="29"/>
        <v>0</v>
      </c>
      <c r="AR196" s="143" t="s">
        <v>193</v>
      </c>
      <c r="AT196" s="143" t="s">
        <v>492</v>
      </c>
      <c r="AU196" s="143" t="s">
        <v>79</v>
      </c>
      <c r="AY196" s="13" t="s">
        <v>162</v>
      </c>
      <c r="BE196" s="144">
        <f t="shared" si="30"/>
        <v>0</v>
      </c>
      <c r="BF196" s="144">
        <f t="shared" si="31"/>
        <v>0</v>
      </c>
      <c r="BG196" s="144">
        <f t="shared" si="32"/>
        <v>0</v>
      </c>
      <c r="BH196" s="144">
        <f t="shared" si="33"/>
        <v>0</v>
      </c>
      <c r="BI196" s="144">
        <f t="shared" si="34"/>
        <v>0</v>
      </c>
      <c r="BJ196" s="13" t="s">
        <v>84</v>
      </c>
      <c r="BK196" s="144">
        <f t="shared" si="35"/>
        <v>0</v>
      </c>
      <c r="BL196" s="13" t="s">
        <v>169</v>
      </c>
      <c r="BM196" s="143" t="s">
        <v>1136</v>
      </c>
    </row>
    <row r="197" spans="2:65" s="1" customFormat="1" ht="33" customHeight="1">
      <c r="B197" s="131"/>
      <c r="C197" s="149" t="s">
        <v>606</v>
      </c>
      <c r="D197" s="149" t="s">
        <v>492</v>
      </c>
      <c r="E197" s="150" t="s">
        <v>1137</v>
      </c>
      <c r="F197" s="151" t="s">
        <v>2669</v>
      </c>
      <c r="G197" s="152" t="s">
        <v>196</v>
      </c>
      <c r="H197" s="153">
        <v>3</v>
      </c>
      <c r="I197" s="154"/>
      <c r="J197" s="154"/>
      <c r="K197" s="155"/>
      <c r="L197" s="156"/>
      <c r="M197" s="157" t="s">
        <v>1</v>
      </c>
      <c r="N197" s="158" t="s">
        <v>38</v>
      </c>
      <c r="O197" s="141">
        <v>0</v>
      </c>
      <c r="P197" s="141">
        <f t="shared" si="27"/>
        <v>0</v>
      </c>
      <c r="Q197" s="141">
        <v>0</v>
      </c>
      <c r="R197" s="141">
        <f t="shared" si="28"/>
        <v>0</v>
      </c>
      <c r="S197" s="141">
        <v>0</v>
      </c>
      <c r="T197" s="142">
        <f t="shared" si="29"/>
        <v>0</v>
      </c>
      <c r="AR197" s="143" t="s">
        <v>193</v>
      </c>
      <c r="AT197" s="143" t="s">
        <v>492</v>
      </c>
      <c r="AU197" s="143" t="s">
        <v>79</v>
      </c>
      <c r="AY197" s="13" t="s">
        <v>162</v>
      </c>
      <c r="BE197" s="144">
        <f t="shared" si="30"/>
        <v>0</v>
      </c>
      <c r="BF197" s="144">
        <f t="shared" si="31"/>
        <v>0</v>
      </c>
      <c r="BG197" s="144">
        <f t="shared" si="32"/>
        <v>0</v>
      </c>
      <c r="BH197" s="144">
        <f t="shared" si="33"/>
        <v>0</v>
      </c>
      <c r="BI197" s="144">
        <f t="shared" si="34"/>
        <v>0</v>
      </c>
      <c r="BJ197" s="13" t="s">
        <v>84</v>
      </c>
      <c r="BK197" s="144">
        <f t="shared" si="35"/>
        <v>0</v>
      </c>
      <c r="BL197" s="13" t="s">
        <v>169</v>
      </c>
      <c r="BM197" s="143" t="s">
        <v>1138</v>
      </c>
    </row>
    <row r="198" spans="2:65" s="1" customFormat="1" ht="24.2" customHeight="1">
      <c r="B198" s="131"/>
      <c r="C198" s="132" t="s">
        <v>610</v>
      </c>
      <c r="D198" s="132" t="s">
        <v>165</v>
      </c>
      <c r="E198" s="133" t="s">
        <v>1139</v>
      </c>
      <c r="F198" s="134" t="s">
        <v>1140</v>
      </c>
      <c r="G198" s="135" t="s">
        <v>196</v>
      </c>
      <c r="H198" s="136">
        <v>1</v>
      </c>
      <c r="I198" s="137"/>
      <c r="J198" s="137"/>
      <c r="K198" s="138"/>
      <c r="L198" s="25"/>
      <c r="M198" s="139" t="s">
        <v>1</v>
      </c>
      <c r="N198" s="140" t="s">
        <v>38</v>
      </c>
      <c r="O198" s="141">
        <v>0</v>
      </c>
      <c r="P198" s="141">
        <f t="shared" si="27"/>
        <v>0</v>
      </c>
      <c r="Q198" s="141">
        <v>0</v>
      </c>
      <c r="R198" s="141">
        <f t="shared" si="28"/>
        <v>0</v>
      </c>
      <c r="S198" s="141">
        <v>0</v>
      </c>
      <c r="T198" s="142">
        <f t="shared" si="29"/>
        <v>0</v>
      </c>
      <c r="AR198" s="143" t="s">
        <v>169</v>
      </c>
      <c r="AT198" s="143" t="s">
        <v>165</v>
      </c>
      <c r="AU198" s="143" t="s">
        <v>79</v>
      </c>
      <c r="AY198" s="13" t="s">
        <v>162</v>
      </c>
      <c r="BE198" s="144">
        <f t="shared" si="30"/>
        <v>0</v>
      </c>
      <c r="BF198" s="144">
        <f t="shared" si="31"/>
        <v>0</v>
      </c>
      <c r="BG198" s="144">
        <f t="shared" si="32"/>
        <v>0</v>
      </c>
      <c r="BH198" s="144">
        <f t="shared" si="33"/>
        <v>0</v>
      </c>
      <c r="BI198" s="144">
        <f t="shared" si="34"/>
        <v>0</v>
      </c>
      <c r="BJ198" s="13" t="s">
        <v>84</v>
      </c>
      <c r="BK198" s="144">
        <f t="shared" si="35"/>
        <v>0</v>
      </c>
      <c r="BL198" s="13" t="s">
        <v>169</v>
      </c>
      <c r="BM198" s="143" t="s">
        <v>1141</v>
      </c>
    </row>
    <row r="199" spans="2:65" s="1" customFormat="1" ht="24.2" customHeight="1">
      <c r="B199" s="131"/>
      <c r="C199" s="132" t="s">
        <v>613</v>
      </c>
      <c r="D199" s="132" t="s">
        <v>165</v>
      </c>
      <c r="E199" s="133" t="s">
        <v>1142</v>
      </c>
      <c r="F199" s="134" t="s">
        <v>1143</v>
      </c>
      <c r="G199" s="135" t="s">
        <v>196</v>
      </c>
      <c r="H199" s="136">
        <v>3</v>
      </c>
      <c r="I199" s="137"/>
      <c r="J199" s="137"/>
      <c r="K199" s="138"/>
      <c r="L199" s="25"/>
      <c r="M199" s="139" t="s">
        <v>1</v>
      </c>
      <c r="N199" s="140" t="s">
        <v>38</v>
      </c>
      <c r="O199" s="141">
        <v>0</v>
      </c>
      <c r="P199" s="141">
        <f t="shared" si="27"/>
        <v>0</v>
      </c>
      <c r="Q199" s="141">
        <v>0</v>
      </c>
      <c r="R199" s="141">
        <f t="shared" si="28"/>
        <v>0</v>
      </c>
      <c r="S199" s="141">
        <v>0</v>
      </c>
      <c r="T199" s="142">
        <f t="shared" si="29"/>
        <v>0</v>
      </c>
      <c r="AR199" s="143" t="s">
        <v>169</v>
      </c>
      <c r="AT199" s="143" t="s">
        <v>165</v>
      </c>
      <c r="AU199" s="143" t="s">
        <v>79</v>
      </c>
      <c r="AY199" s="13" t="s">
        <v>162</v>
      </c>
      <c r="BE199" s="144">
        <f t="shared" si="30"/>
        <v>0</v>
      </c>
      <c r="BF199" s="144">
        <f t="shared" si="31"/>
        <v>0</v>
      </c>
      <c r="BG199" s="144">
        <f t="shared" si="32"/>
        <v>0</v>
      </c>
      <c r="BH199" s="144">
        <f t="shared" si="33"/>
        <v>0</v>
      </c>
      <c r="BI199" s="144">
        <f t="shared" si="34"/>
        <v>0</v>
      </c>
      <c r="BJ199" s="13" t="s">
        <v>84</v>
      </c>
      <c r="BK199" s="144">
        <f t="shared" si="35"/>
        <v>0</v>
      </c>
      <c r="BL199" s="13" t="s">
        <v>169</v>
      </c>
      <c r="BM199" s="143" t="s">
        <v>1144</v>
      </c>
    </row>
    <row r="200" spans="2:65" s="1" customFormat="1" ht="24.2" customHeight="1">
      <c r="B200" s="131"/>
      <c r="C200" s="132" t="s">
        <v>617</v>
      </c>
      <c r="D200" s="132" t="s">
        <v>165</v>
      </c>
      <c r="E200" s="133" t="s">
        <v>1145</v>
      </c>
      <c r="F200" s="134" t="s">
        <v>1146</v>
      </c>
      <c r="G200" s="135" t="s">
        <v>196</v>
      </c>
      <c r="H200" s="136">
        <v>4</v>
      </c>
      <c r="I200" s="137"/>
      <c r="J200" s="137"/>
      <c r="K200" s="138"/>
      <c r="L200" s="25"/>
      <c r="M200" s="139" t="s">
        <v>1</v>
      </c>
      <c r="N200" s="140" t="s">
        <v>38</v>
      </c>
      <c r="O200" s="141">
        <v>0</v>
      </c>
      <c r="P200" s="141">
        <f t="shared" si="27"/>
        <v>0</v>
      </c>
      <c r="Q200" s="141">
        <v>0</v>
      </c>
      <c r="R200" s="141">
        <f t="shared" si="28"/>
        <v>0</v>
      </c>
      <c r="S200" s="141">
        <v>0</v>
      </c>
      <c r="T200" s="142">
        <f t="shared" si="29"/>
        <v>0</v>
      </c>
      <c r="AR200" s="143" t="s">
        <v>169</v>
      </c>
      <c r="AT200" s="143" t="s">
        <v>165</v>
      </c>
      <c r="AU200" s="143" t="s">
        <v>79</v>
      </c>
      <c r="AY200" s="13" t="s">
        <v>162</v>
      </c>
      <c r="BE200" s="144">
        <f t="shared" si="30"/>
        <v>0</v>
      </c>
      <c r="BF200" s="144">
        <f t="shared" si="31"/>
        <v>0</v>
      </c>
      <c r="BG200" s="144">
        <f t="shared" si="32"/>
        <v>0</v>
      </c>
      <c r="BH200" s="144">
        <f t="shared" si="33"/>
        <v>0</v>
      </c>
      <c r="BI200" s="144">
        <f t="shared" si="34"/>
        <v>0</v>
      </c>
      <c r="BJ200" s="13" t="s">
        <v>84</v>
      </c>
      <c r="BK200" s="144">
        <f t="shared" si="35"/>
        <v>0</v>
      </c>
      <c r="BL200" s="13" t="s">
        <v>169</v>
      </c>
      <c r="BM200" s="143" t="s">
        <v>1147</v>
      </c>
    </row>
    <row r="201" spans="2:65" s="1" customFormat="1" ht="24.2" customHeight="1">
      <c r="B201" s="131"/>
      <c r="C201" s="149" t="s">
        <v>621</v>
      </c>
      <c r="D201" s="149" t="s">
        <v>492</v>
      </c>
      <c r="E201" s="150" t="s">
        <v>1148</v>
      </c>
      <c r="F201" s="151" t="s">
        <v>2670</v>
      </c>
      <c r="G201" s="152" t="s">
        <v>196</v>
      </c>
      <c r="H201" s="153">
        <v>6</v>
      </c>
      <c r="I201" s="154"/>
      <c r="J201" s="154"/>
      <c r="K201" s="155"/>
      <c r="L201" s="156"/>
      <c r="M201" s="157" t="s">
        <v>1</v>
      </c>
      <c r="N201" s="158" t="s">
        <v>38</v>
      </c>
      <c r="O201" s="141">
        <v>0</v>
      </c>
      <c r="P201" s="141">
        <f t="shared" si="27"/>
        <v>0</v>
      </c>
      <c r="Q201" s="141">
        <v>0</v>
      </c>
      <c r="R201" s="141">
        <f t="shared" si="28"/>
        <v>0</v>
      </c>
      <c r="S201" s="141">
        <v>0</v>
      </c>
      <c r="T201" s="142">
        <f t="shared" si="29"/>
        <v>0</v>
      </c>
      <c r="AR201" s="143" t="s">
        <v>193</v>
      </c>
      <c r="AT201" s="143" t="s">
        <v>492</v>
      </c>
      <c r="AU201" s="143" t="s">
        <v>79</v>
      </c>
      <c r="AY201" s="13" t="s">
        <v>162</v>
      </c>
      <c r="BE201" s="144">
        <f t="shared" si="30"/>
        <v>0</v>
      </c>
      <c r="BF201" s="144">
        <f t="shared" si="31"/>
        <v>0</v>
      </c>
      <c r="BG201" s="144">
        <f t="shared" si="32"/>
        <v>0</v>
      </c>
      <c r="BH201" s="144">
        <f t="shared" si="33"/>
        <v>0</v>
      </c>
      <c r="BI201" s="144">
        <f t="shared" si="34"/>
        <v>0</v>
      </c>
      <c r="BJ201" s="13" t="s">
        <v>84</v>
      </c>
      <c r="BK201" s="144">
        <f t="shared" si="35"/>
        <v>0</v>
      </c>
      <c r="BL201" s="13" t="s">
        <v>169</v>
      </c>
      <c r="BM201" s="143" t="s">
        <v>1149</v>
      </c>
    </row>
    <row r="202" spans="2:65" s="1" customFormat="1" ht="33" customHeight="1">
      <c r="B202" s="131"/>
      <c r="C202" s="149" t="s">
        <v>625</v>
      </c>
      <c r="D202" s="149" t="s">
        <v>492</v>
      </c>
      <c r="E202" s="150" t="s">
        <v>1150</v>
      </c>
      <c r="F202" s="151" t="s">
        <v>2671</v>
      </c>
      <c r="G202" s="152" t="s">
        <v>196</v>
      </c>
      <c r="H202" s="153">
        <v>1</v>
      </c>
      <c r="I202" s="154"/>
      <c r="J202" s="154"/>
      <c r="K202" s="155"/>
      <c r="L202" s="156"/>
      <c r="M202" s="157" t="s">
        <v>1</v>
      </c>
      <c r="N202" s="158" t="s">
        <v>38</v>
      </c>
      <c r="O202" s="141">
        <v>0</v>
      </c>
      <c r="P202" s="141">
        <f t="shared" si="27"/>
        <v>0</v>
      </c>
      <c r="Q202" s="141">
        <v>0</v>
      </c>
      <c r="R202" s="141">
        <f t="shared" si="28"/>
        <v>0</v>
      </c>
      <c r="S202" s="141">
        <v>0</v>
      </c>
      <c r="T202" s="142">
        <f t="shared" si="29"/>
        <v>0</v>
      </c>
      <c r="AR202" s="143" t="s">
        <v>193</v>
      </c>
      <c r="AT202" s="143" t="s">
        <v>492</v>
      </c>
      <c r="AU202" s="143" t="s">
        <v>79</v>
      </c>
      <c r="AY202" s="13" t="s">
        <v>162</v>
      </c>
      <c r="BE202" s="144">
        <f t="shared" si="30"/>
        <v>0</v>
      </c>
      <c r="BF202" s="144">
        <f t="shared" si="31"/>
        <v>0</v>
      </c>
      <c r="BG202" s="144">
        <f t="shared" si="32"/>
        <v>0</v>
      </c>
      <c r="BH202" s="144">
        <f t="shared" si="33"/>
        <v>0</v>
      </c>
      <c r="BI202" s="144">
        <f t="shared" si="34"/>
        <v>0</v>
      </c>
      <c r="BJ202" s="13" t="s">
        <v>84</v>
      </c>
      <c r="BK202" s="144">
        <f t="shared" si="35"/>
        <v>0</v>
      </c>
      <c r="BL202" s="13" t="s">
        <v>169</v>
      </c>
      <c r="BM202" s="143" t="s">
        <v>1151</v>
      </c>
    </row>
    <row r="203" spans="2:65" s="1" customFormat="1" ht="24.2" customHeight="1">
      <c r="B203" s="131"/>
      <c r="C203" s="149" t="s">
        <v>629</v>
      </c>
      <c r="D203" s="149" t="s">
        <v>492</v>
      </c>
      <c r="E203" s="150" t="s">
        <v>1152</v>
      </c>
      <c r="F203" s="151" t="s">
        <v>2672</v>
      </c>
      <c r="G203" s="152" t="s">
        <v>196</v>
      </c>
      <c r="H203" s="153">
        <v>6</v>
      </c>
      <c r="I203" s="154"/>
      <c r="J203" s="154"/>
      <c r="K203" s="155"/>
      <c r="L203" s="156"/>
      <c r="M203" s="157" t="s">
        <v>1</v>
      </c>
      <c r="N203" s="158" t="s">
        <v>38</v>
      </c>
      <c r="O203" s="141">
        <v>0</v>
      </c>
      <c r="P203" s="141">
        <f t="shared" si="27"/>
        <v>0</v>
      </c>
      <c r="Q203" s="141">
        <v>0</v>
      </c>
      <c r="R203" s="141">
        <f t="shared" si="28"/>
        <v>0</v>
      </c>
      <c r="S203" s="141">
        <v>0</v>
      </c>
      <c r="T203" s="142">
        <f t="shared" si="29"/>
        <v>0</v>
      </c>
      <c r="AR203" s="143" t="s">
        <v>193</v>
      </c>
      <c r="AT203" s="143" t="s">
        <v>492</v>
      </c>
      <c r="AU203" s="143" t="s">
        <v>79</v>
      </c>
      <c r="AY203" s="13" t="s">
        <v>162</v>
      </c>
      <c r="BE203" s="144">
        <f t="shared" si="30"/>
        <v>0</v>
      </c>
      <c r="BF203" s="144">
        <f t="shared" si="31"/>
        <v>0</v>
      </c>
      <c r="BG203" s="144">
        <f t="shared" si="32"/>
        <v>0</v>
      </c>
      <c r="BH203" s="144">
        <f t="shared" si="33"/>
        <v>0</v>
      </c>
      <c r="BI203" s="144">
        <f t="shared" si="34"/>
        <v>0</v>
      </c>
      <c r="BJ203" s="13" t="s">
        <v>84</v>
      </c>
      <c r="BK203" s="144">
        <f t="shared" si="35"/>
        <v>0</v>
      </c>
      <c r="BL203" s="13" t="s">
        <v>169</v>
      </c>
      <c r="BM203" s="143" t="s">
        <v>1153</v>
      </c>
    </row>
    <row r="204" spans="2:65" s="1" customFormat="1" ht="16.5" customHeight="1">
      <c r="B204" s="131"/>
      <c r="C204" s="132" t="s">
        <v>633</v>
      </c>
      <c r="D204" s="132" t="s">
        <v>165</v>
      </c>
      <c r="E204" s="133" t="s">
        <v>1154</v>
      </c>
      <c r="F204" s="134" t="s">
        <v>1155</v>
      </c>
      <c r="G204" s="135" t="s">
        <v>196</v>
      </c>
      <c r="H204" s="136">
        <v>7</v>
      </c>
      <c r="I204" s="137"/>
      <c r="J204" s="137"/>
      <c r="K204" s="138"/>
      <c r="L204" s="25"/>
      <c r="M204" s="139" t="s">
        <v>1</v>
      </c>
      <c r="N204" s="140" t="s">
        <v>38</v>
      </c>
      <c r="O204" s="141">
        <v>0</v>
      </c>
      <c r="P204" s="141">
        <f t="shared" si="27"/>
        <v>0</v>
      </c>
      <c r="Q204" s="141">
        <v>0</v>
      </c>
      <c r="R204" s="141">
        <f t="shared" si="28"/>
        <v>0</v>
      </c>
      <c r="S204" s="141">
        <v>0</v>
      </c>
      <c r="T204" s="142">
        <f t="shared" si="29"/>
        <v>0</v>
      </c>
      <c r="AR204" s="143" t="s">
        <v>169</v>
      </c>
      <c r="AT204" s="143" t="s">
        <v>165</v>
      </c>
      <c r="AU204" s="143" t="s">
        <v>79</v>
      </c>
      <c r="AY204" s="13" t="s">
        <v>162</v>
      </c>
      <c r="BE204" s="144">
        <f t="shared" si="30"/>
        <v>0</v>
      </c>
      <c r="BF204" s="144">
        <f t="shared" si="31"/>
        <v>0</v>
      </c>
      <c r="BG204" s="144">
        <f t="shared" si="32"/>
        <v>0</v>
      </c>
      <c r="BH204" s="144">
        <f t="shared" si="33"/>
        <v>0</v>
      </c>
      <c r="BI204" s="144">
        <f t="shared" si="34"/>
        <v>0</v>
      </c>
      <c r="BJ204" s="13" t="s">
        <v>84</v>
      </c>
      <c r="BK204" s="144">
        <f t="shared" si="35"/>
        <v>0</v>
      </c>
      <c r="BL204" s="13" t="s">
        <v>169</v>
      </c>
      <c r="BM204" s="143" t="s">
        <v>1156</v>
      </c>
    </row>
    <row r="205" spans="2:65" s="1" customFormat="1" ht="16.5" customHeight="1">
      <c r="B205" s="131"/>
      <c r="C205" s="132" t="s">
        <v>637</v>
      </c>
      <c r="D205" s="132" t="s">
        <v>165</v>
      </c>
      <c r="E205" s="133" t="s">
        <v>1157</v>
      </c>
      <c r="F205" s="134" t="s">
        <v>1158</v>
      </c>
      <c r="G205" s="135" t="s">
        <v>196</v>
      </c>
      <c r="H205" s="136">
        <v>6</v>
      </c>
      <c r="I205" s="137"/>
      <c r="J205" s="137"/>
      <c r="K205" s="138"/>
      <c r="L205" s="25"/>
      <c r="M205" s="139" t="s">
        <v>1</v>
      </c>
      <c r="N205" s="140" t="s">
        <v>38</v>
      </c>
      <c r="O205" s="141">
        <v>0</v>
      </c>
      <c r="P205" s="141">
        <f t="shared" si="27"/>
        <v>0</v>
      </c>
      <c r="Q205" s="141">
        <v>0</v>
      </c>
      <c r="R205" s="141">
        <f t="shared" si="28"/>
        <v>0</v>
      </c>
      <c r="S205" s="141">
        <v>0</v>
      </c>
      <c r="T205" s="142">
        <f t="shared" si="29"/>
        <v>0</v>
      </c>
      <c r="AR205" s="143" t="s">
        <v>169</v>
      </c>
      <c r="AT205" s="143" t="s">
        <v>165</v>
      </c>
      <c r="AU205" s="143" t="s">
        <v>79</v>
      </c>
      <c r="AY205" s="13" t="s">
        <v>162</v>
      </c>
      <c r="BE205" s="144">
        <f t="shared" si="30"/>
        <v>0</v>
      </c>
      <c r="BF205" s="144">
        <f t="shared" si="31"/>
        <v>0</v>
      </c>
      <c r="BG205" s="144">
        <f t="shared" si="32"/>
        <v>0</v>
      </c>
      <c r="BH205" s="144">
        <f t="shared" si="33"/>
        <v>0</v>
      </c>
      <c r="BI205" s="144">
        <f t="shared" si="34"/>
        <v>0</v>
      </c>
      <c r="BJ205" s="13" t="s">
        <v>84</v>
      </c>
      <c r="BK205" s="144">
        <f t="shared" si="35"/>
        <v>0</v>
      </c>
      <c r="BL205" s="13" t="s">
        <v>169</v>
      </c>
      <c r="BM205" s="143" t="s">
        <v>1159</v>
      </c>
    </row>
    <row r="206" spans="2:65" s="1" customFormat="1" ht="24.2" customHeight="1">
      <c r="B206" s="131"/>
      <c r="C206" s="149" t="s">
        <v>641</v>
      </c>
      <c r="D206" s="149" t="s">
        <v>492</v>
      </c>
      <c r="E206" s="150" t="s">
        <v>1160</v>
      </c>
      <c r="F206" s="151" t="s">
        <v>2673</v>
      </c>
      <c r="G206" s="152" t="s">
        <v>196</v>
      </c>
      <c r="H206" s="153">
        <v>1</v>
      </c>
      <c r="I206" s="154"/>
      <c r="J206" s="154"/>
      <c r="K206" s="155"/>
      <c r="L206" s="156"/>
      <c r="M206" s="157" t="s">
        <v>1</v>
      </c>
      <c r="N206" s="158" t="s">
        <v>38</v>
      </c>
      <c r="O206" s="141">
        <v>0</v>
      </c>
      <c r="P206" s="141">
        <f t="shared" si="27"/>
        <v>0</v>
      </c>
      <c r="Q206" s="141">
        <v>0</v>
      </c>
      <c r="R206" s="141">
        <f t="shared" si="28"/>
        <v>0</v>
      </c>
      <c r="S206" s="141">
        <v>0</v>
      </c>
      <c r="T206" s="142">
        <f t="shared" si="29"/>
        <v>0</v>
      </c>
      <c r="AR206" s="143" t="s">
        <v>193</v>
      </c>
      <c r="AT206" s="143" t="s">
        <v>492</v>
      </c>
      <c r="AU206" s="143" t="s">
        <v>79</v>
      </c>
      <c r="AY206" s="13" t="s">
        <v>162</v>
      </c>
      <c r="BE206" s="144">
        <f t="shared" si="30"/>
        <v>0</v>
      </c>
      <c r="BF206" s="144">
        <f t="shared" si="31"/>
        <v>0</v>
      </c>
      <c r="BG206" s="144">
        <f t="shared" si="32"/>
        <v>0</v>
      </c>
      <c r="BH206" s="144">
        <f t="shared" si="33"/>
        <v>0</v>
      </c>
      <c r="BI206" s="144">
        <f t="shared" si="34"/>
        <v>0</v>
      </c>
      <c r="BJ206" s="13" t="s">
        <v>84</v>
      </c>
      <c r="BK206" s="144">
        <f t="shared" si="35"/>
        <v>0</v>
      </c>
      <c r="BL206" s="13" t="s">
        <v>169</v>
      </c>
      <c r="BM206" s="143" t="s">
        <v>1161</v>
      </c>
    </row>
    <row r="207" spans="2:65" s="1" customFormat="1" ht="16.5" customHeight="1">
      <c r="B207" s="131"/>
      <c r="C207" s="132" t="s">
        <v>645</v>
      </c>
      <c r="D207" s="132" t="s">
        <v>165</v>
      </c>
      <c r="E207" s="133" t="s">
        <v>1162</v>
      </c>
      <c r="F207" s="134" t="s">
        <v>1163</v>
      </c>
      <c r="G207" s="135" t="s">
        <v>196</v>
      </c>
      <c r="H207" s="136">
        <v>4</v>
      </c>
      <c r="I207" s="137"/>
      <c r="J207" s="137"/>
      <c r="K207" s="138"/>
      <c r="L207" s="25"/>
      <c r="M207" s="139" t="s">
        <v>1</v>
      </c>
      <c r="N207" s="140" t="s">
        <v>38</v>
      </c>
      <c r="O207" s="141">
        <v>0</v>
      </c>
      <c r="P207" s="141">
        <f t="shared" si="27"/>
        <v>0</v>
      </c>
      <c r="Q207" s="141">
        <v>0</v>
      </c>
      <c r="R207" s="141">
        <f t="shared" si="28"/>
        <v>0</v>
      </c>
      <c r="S207" s="141">
        <v>0</v>
      </c>
      <c r="T207" s="142">
        <f t="shared" si="29"/>
        <v>0</v>
      </c>
      <c r="AR207" s="143" t="s">
        <v>169</v>
      </c>
      <c r="AT207" s="143" t="s">
        <v>165</v>
      </c>
      <c r="AU207" s="143" t="s">
        <v>79</v>
      </c>
      <c r="AY207" s="13" t="s">
        <v>162</v>
      </c>
      <c r="BE207" s="144">
        <f t="shared" si="30"/>
        <v>0</v>
      </c>
      <c r="BF207" s="144">
        <f t="shared" si="31"/>
        <v>0</v>
      </c>
      <c r="BG207" s="144">
        <f t="shared" si="32"/>
        <v>0</v>
      </c>
      <c r="BH207" s="144">
        <f t="shared" si="33"/>
        <v>0</v>
      </c>
      <c r="BI207" s="144">
        <f t="shared" si="34"/>
        <v>0</v>
      </c>
      <c r="BJ207" s="13" t="s">
        <v>84</v>
      </c>
      <c r="BK207" s="144">
        <f t="shared" si="35"/>
        <v>0</v>
      </c>
      <c r="BL207" s="13" t="s">
        <v>169</v>
      </c>
      <c r="BM207" s="143" t="s">
        <v>1164</v>
      </c>
    </row>
    <row r="208" spans="2:65" s="1" customFormat="1" ht="76.349999999999994" customHeight="1">
      <c r="B208" s="131"/>
      <c r="C208" s="149" t="s">
        <v>649</v>
      </c>
      <c r="D208" s="149" t="s">
        <v>492</v>
      </c>
      <c r="E208" s="150" t="s">
        <v>1165</v>
      </c>
      <c r="F208" s="151" t="s">
        <v>2674</v>
      </c>
      <c r="G208" s="152" t="s">
        <v>196</v>
      </c>
      <c r="H208" s="153">
        <v>4</v>
      </c>
      <c r="I208" s="154"/>
      <c r="J208" s="154"/>
      <c r="K208" s="155"/>
      <c r="L208" s="156"/>
      <c r="M208" s="157" t="s">
        <v>1</v>
      </c>
      <c r="N208" s="158" t="s">
        <v>38</v>
      </c>
      <c r="O208" s="141">
        <v>0</v>
      </c>
      <c r="P208" s="141">
        <f t="shared" si="27"/>
        <v>0</v>
      </c>
      <c r="Q208" s="141">
        <v>0</v>
      </c>
      <c r="R208" s="141">
        <f t="shared" si="28"/>
        <v>0</v>
      </c>
      <c r="S208" s="141">
        <v>0</v>
      </c>
      <c r="T208" s="142">
        <f t="shared" si="29"/>
        <v>0</v>
      </c>
      <c r="AR208" s="143" t="s">
        <v>193</v>
      </c>
      <c r="AT208" s="143" t="s">
        <v>492</v>
      </c>
      <c r="AU208" s="143" t="s">
        <v>79</v>
      </c>
      <c r="AY208" s="13" t="s">
        <v>162</v>
      </c>
      <c r="BE208" s="144">
        <f t="shared" si="30"/>
        <v>0</v>
      </c>
      <c r="BF208" s="144">
        <f t="shared" si="31"/>
        <v>0</v>
      </c>
      <c r="BG208" s="144">
        <f t="shared" si="32"/>
        <v>0</v>
      </c>
      <c r="BH208" s="144">
        <f t="shared" si="33"/>
        <v>0</v>
      </c>
      <c r="BI208" s="144">
        <f t="shared" si="34"/>
        <v>0</v>
      </c>
      <c r="BJ208" s="13" t="s">
        <v>84</v>
      </c>
      <c r="BK208" s="144">
        <f t="shared" si="35"/>
        <v>0</v>
      </c>
      <c r="BL208" s="13" t="s">
        <v>169</v>
      </c>
      <c r="BM208" s="143" t="s">
        <v>1166</v>
      </c>
    </row>
    <row r="209" spans="2:65" s="1" customFormat="1" ht="16.5" customHeight="1">
      <c r="B209" s="131"/>
      <c r="C209" s="132" t="s">
        <v>653</v>
      </c>
      <c r="D209" s="132" t="s">
        <v>165</v>
      </c>
      <c r="E209" s="133" t="s">
        <v>1167</v>
      </c>
      <c r="F209" s="134" t="s">
        <v>1168</v>
      </c>
      <c r="G209" s="135" t="s">
        <v>196</v>
      </c>
      <c r="H209" s="136">
        <v>1</v>
      </c>
      <c r="I209" s="137"/>
      <c r="J209" s="137"/>
      <c r="K209" s="138"/>
      <c r="L209" s="25"/>
      <c r="M209" s="139" t="s">
        <v>1</v>
      </c>
      <c r="N209" s="140" t="s">
        <v>38</v>
      </c>
      <c r="O209" s="141">
        <v>0</v>
      </c>
      <c r="P209" s="141">
        <f t="shared" si="27"/>
        <v>0</v>
      </c>
      <c r="Q209" s="141">
        <v>0</v>
      </c>
      <c r="R209" s="141">
        <f t="shared" si="28"/>
        <v>0</v>
      </c>
      <c r="S209" s="141">
        <v>0</v>
      </c>
      <c r="T209" s="142">
        <f t="shared" si="29"/>
        <v>0</v>
      </c>
      <c r="AR209" s="143" t="s">
        <v>169</v>
      </c>
      <c r="AT209" s="143" t="s">
        <v>165</v>
      </c>
      <c r="AU209" s="143" t="s">
        <v>79</v>
      </c>
      <c r="AY209" s="13" t="s">
        <v>162</v>
      </c>
      <c r="BE209" s="144">
        <f t="shared" si="30"/>
        <v>0</v>
      </c>
      <c r="BF209" s="144">
        <f t="shared" si="31"/>
        <v>0</v>
      </c>
      <c r="BG209" s="144">
        <f t="shared" si="32"/>
        <v>0</v>
      </c>
      <c r="BH209" s="144">
        <f t="shared" si="33"/>
        <v>0</v>
      </c>
      <c r="BI209" s="144">
        <f t="shared" si="34"/>
        <v>0</v>
      </c>
      <c r="BJ209" s="13" t="s">
        <v>84</v>
      </c>
      <c r="BK209" s="144">
        <f t="shared" si="35"/>
        <v>0</v>
      </c>
      <c r="BL209" s="13" t="s">
        <v>169</v>
      </c>
      <c r="BM209" s="143" t="s">
        <v>1169</v>
      </c>
    </row>
    <row r="210" spans="2:65" s="1" customFormat="1" ht="16.5" customHeight="1">
      <c r="B210" s="131"/>
      <c r="C210" s="149" t="s">
        <v>657</v>
      </c>
      <c r="D210" s="149" t="s">
        <v>492</v>
      </c>
      <c r="E210" s="150" t="s">
        <v>1170</v>
      </c>
      <c r="F210" s="151" t="s">
        <v>1171</v>
      </c>
      <c r="G210" s="152" t="s">
        <v>196</v>
      </c>
      <c r="H210" s="153">
        <v>24</v>
      </c>
      <c r="I210" s="154"/>
      <c r="J210" s="154"/>
      <c r="K210" s="155"/>
      <c r="L210" s="156"/>
      <c r="M210" s="157" t="s">
        <v>1</v>
      </c>
      <c r="N210" s="158" t="s">
        <v>38</v>
      </c>
      <c r="O210" s="141">
        <v>0</v>
      </c>
      <c r="P210" s="141">
        <f t="shared" si="27"/>
        <v>0</v>
      </c>
      <c r="Q210" s="141">
        <v>0</v>
      </c>
      <c r="R210" s="141">
        <f t="shared" si="28"/>
        <v>0</v>
      </c>
      <c r="S210" s="141">
        <v>0</v>
      </c>
      <c r="T210" s="142">
        <f t="shared" si="29"/>
        <v>0</v>
      </c>
      <c r="AR210" s="143" t="s">
        <v>193</v>
      </c>
      <c r="AT210" s="143" t="s">
        <v>492</v>
      </c>
      <c r="AU210" s="143" t="s">
        <v>79</v>
      </c>
      <c r="AY210" s="13" t="s">
        <v>162</v>
      </c>
      <c r="BE210" s="144">
        <f t="shared" si="30"/>
        <v>0</v>
      </c>
      <c r="BF210" s="144">
        <f t="shared" si="31"/>
        <v>0</v>
      </c>
      <c r="BG210" s="144">
        <f t="shared" si="32"/>
        <v>0</v>
      </c>
      <c r="BH210" s="144">
        <f t="shared" si="33"/>
        <v>0</v>
      </c>
      <c r="BI210" s="144">
        <f t="shared" si="34"/>
        <v>0</v>
      </c>
      <c r="BJ210" s="13" t="s">
        <v>84</v>
      </c>
      <c r="BK210" s="144">
        <f t="shared" si="35"/>
        <v>0</v>
      </c>
      <c r="BL210" s="13" t="s">
        <v>169</v>
      </c>
      <c r="BM210" s="143" t="s">
        <v>1172</v>
      </c>
    </row>
    <row r="211" spans="2:65" s="1" customFormat="1" ht="16.5" customHeight="1">
      <c r="B211" s="131"/>
      <c r="C211" s="132" t="s">
        <v>659</v>
      </c>
      <c r="D211" s="132" t="s">
        <v>165</v>
      </c>
      <c r="E211" s="133" t="s">
        <v>1173</v>
      </c>
      <c r="F211" s="134" t="s">
        <v>1174</v>
      </c>
      <c r="G211" s="135" t="s">
        <v>196</v>
      </c>
      <c r="H211" s="136">
        <v>24</v>
      </c>
      <c r="I211" s="137"/>
      <c r="J211" s="137"/>
      <c r="K211" s="138"/>
      <c r="L211" s="25"/>
      <c r="M211" s="139" t="s">
        <v>1</v>
      </c>
      <c r="N211" s="140" t="s">
        <v>38</v>
      </c>
      <c r="O211" s="141">
        <v>0</v>
      </c>
      <c r="P211" s="141">
        <f t="shared" si="27"/>
        <v>0</v>
      </c>
      <c r="Q211" s="141">
        <v>0</v>
      </c>
      <c r="R211" s="141">
        <f t="shared" si="28"/>
        <v>0</v>
      </c>
      <c r="S211" s="141">
        <v>0</v>
      </c>
      <c r="T211" s="142">
        <f t="shared" si="29"/>
        <v>0</v>
      </c>
      <c r="AR211" s="143" t="s">
        <v>169</v>
      </c>
      <c r="AT211" s="143" t="s">
        <v>165</v>
      </c>
      <c r="AU211" s="143" t="s">
        <v>79</v>
      </c>
      <c r="AY211" s="13" t="s">
        <v>162</v>
      </c>
      <c r="BE211" s="144">
        <f t="shared" si="30"/>
        <v>0</v>
      </c>
      <c r="BF211" s="144">
        <f t="shared" si="31"/>
        <v>0</v>
      </c>
      <c r="BG211" s="144">
        <f t="shared" si="32"/>
        <v>0</v>
      </c>
      <c r="BH211" s="144">
        <f t="shared" si="33"/>
        <v>0</v>
      </c>
      <c r="BI211" s="144">
        <f t="shared" si="34"/>
        <v>0</v>
      </c>
      <c r="BJ211" s="13" t="s">
        <v>84</v>
      </c>
      <c r="BK211" s="144">
        <f t="shared" si="35"/>
        <v>0</v>
      </c>
      <c r="BL211" s="13" t="s">
        <v>169</v>
      </c>
      <c r="BM211" s="143" t="s">
        <v>1175</v>
      </c>
    </row>
    <row r="212" spans="2:65" s="1" customFormat="1" ht="24.2" customHeight="1">
      <c r="B212" s="131"/>
      <c r="C212" s="149" t="s">
        <v>661</v>
      </c>
      <c r="D212" s="149" t="s">
        <v>492</v>
      </c>
      <c r="E212" s="150" t="s">
        <v>1176</v>
      </c>
      <c r="F212" s="151" t="s">
        <v>2722</v>
      </c>
      <c r="G212" s="152" t="s">
        <v>196</v>
      </c>
      <c r="H212" s="153">
        <v>1</v>
      </c>
      <c r="I212" s="154"/>
      <c r="J212" s="154"/>
      <c r="K212" s="155"/>
      <c r="L212" s="156"/>
      <c r="M212" s="157" t="s">
        <v>1</v>
      </c>
      <c r="N212" s="158" t="s">
        <v>38</v>
      </c>
      <c r="O212" s="141">
        <v>0</v>
      </c>
      <c r="P212" s="141">
        <f t="shared" si="27"/>
        <v>0</v>
      </c>
      <c r="Q212" s="141">
        <v>0</v>
      </c>
      <c r="R212" s="141">
        <f t="shared" si="28"/>
        <v>0</v>
      </c>
      <c r="S212" s="141">
        <v>0</v>
      </c>
      <c r="T212" s="142">
        <f t="shared" si="29"/>
        <v>0</v>
      </c>
      <c r="AR212" s="143" t="s">
        <v>193</v>
      </c>
      <c r="AT212" s="143" t="s">
        <v>492</v>
      </c>
      <c r="AU212" s="143" t="s">
        <v>79</v>
      </c>
      <c r="AY212" s="13" t="s">
        <v>162</v>
      </c>
      <c r="BE212" s="144">
        <f t="shared" si="30"/>
        <v>0</v>
      </c>
      <c r="BF212" s="144">
        <f t="shared" si="31"/>
        <v>0</v>
      </c>
      <c r="BG212" s="144">
        <f t="shared" si="32"/>
        <v>0</v>
      </c>
      <c r="BH212" s="144">
        <f t="shared" si="33"/>
        <v>0</v>
      </c>
      <c r="BI212" s="144">
        <f t="shared" si="34"/>
        <v>0</v>
      </c>
      <c r="BJ212" s="13" t="s">
        <v>84</v>
      </c>
      <c r="BK212" s="144">
        <f t="shared" si="35"/>
        <v>0</v>
      </c>
      <c r="BL212" s="13" t="s">
        <v>169</v>
      </c>
      <c r="BM212" s="143" t="s">
        <v>1177</v>
      </c>
    </row>
    <row r="213" spans="2:65" s="1" customFormat="1" ht="24.2" customHeight="1">
      <c r="B213" s="131"/>
      <c r="C213" s="132" t="s">
        <v>665</v>
      </c>
      <c r="D213" s="132" t="s">
        <v>165</v>
      </c>
      <c r="E213" s="133" t="s">
        <v>1178</v>
      </c>
      <c r="F213" s="134" t="s">
        <v>1179</v>
      </c>
      <c r="G213" s="135" t="s">
        <v>196</v>
      </c>
      <c r="H213" s="136">
        <v>10</v>
      </c>
      <c r="I213" s="137"/>
      <c r="J213" s="137"/>
      <c r="K213" s="138"/>
      <c r="L213" s="25"/>
      <c r="M213" s="139" t="s">
        <v>1</v>
      </c>
      <c r="N213" s="140" t="s">
        <v>38</v>
      </c>
      <c r="O213" s="141">
        <v>0</v>
      </c>
      <c r="P213" s="141">
        <f t="shared" si="27"/>
        <v>0</v>
      </c>
      <c r="Q213" s="141">
        <v>0</v>
      </c>
      <c r="R213" s="141">
        <f t="shared" si="28"/>
        <v>0</v>
      </c>
      <c r="S213" s="141">
        <v>0</v>
      </c>
      <c r="T213" s="142">
        <f t="shared" si="29"/>
        <v>0</v>
      </c>
      <c r="AR213" s="143" t="s">
        <v>169</v>
      </c>
      <c r="AT213" s="143" t="s">
        <v>165</v>
      </c>
      <c r="AU213" s="143" t="s">
        <v>79</v>
      </c>
      <c r="AY213" s="13" t="s">
        <v>162</v>
      </c>
      <c r="BE213" s="144">
        <f t="shared" si="30"/>
        <v>0</v>
      </c>
      <c r="BF213" s="144">
        <f t="shared" si="31"/>
        <v>0</v>
      </c>
      <c r="BG213" s="144">
        <f t="shared" si="32"/>
        <v>0</v>
      </c>
      <c r="BH213" s="144">
        <f t="shared" si="33"/>
        <v>0</v>
      </c>
      <c r="BI213" s="144">
        <f t="shared" si="34"/>
        <v>0</v>
      </c>
      <c r="BJ213" s="13" t="s">
        <v>84</v>
      </c>
      <c r="BK213" s="144">
        <f t="shared" si="35"/>
        <v>0</v>
      </c>
      <c r="BL213" s="13" t="s">
        <v>169</v>
      </c>
      <c r="BM213" s="143" t="s">
        <v>1180</v>
      </c>
    </row>
    <row r="214" spans="2:65" s="1" customFormat="1" ht="37.9" customHeight="1">
      <c r="B214" s="131"/>
      <c r="C214" s="149" t="s">
        <v>669</v>
      </c>
      <c r="D214" s="149" t="s">
        <v>492</v>
      </c>
      <c r="E214" s="150" t="s">
        <v>1181</v>
      </c>
      <c r="F214" s="151" t="s">
        <v>2678</v>
      </c>
      <c r="G214" s="152" t="s">
        <v>196</v>
      </c>
      <c r="H214" s="153">
        <v>4</v>
      </c>
      <c r="I214" s="154"/>
      <c r="J214" s="154"/>
      <c r="K214" s="155"/>
      <c r="L214" s="156"/>
      <c r="M214" s="157" t="s">
        <v>1</v>
      </c>
      <c r="N214" s="158" t="s">
        <v>38</v>
      </c>
      <c r="O214" s="141">
        <v>0</v>
      </c>
      <c r="P214" s="141">
        <f t="shared" si="27"/>
        <v>0</v>
      </c>
      <c r="Q214" s="141">
        <v>0</v>
      </c>
      <c r="R214" s="141">
        <f t="shared" si="28"/>
        <v>0</v>
      </c>
      <c r="S214" s="141">
        <v>0</v>
      </c>
      <c r="T214" s="142">
        <f t="shared" si="29"/>
        <v>0</v>
      </c>
      <c r="AR214" s="143" t="s">
        <v>193</v>
      </c>
      <c r="AT214" s="143" t="s">
        <v>492</v>
      </c>
      <c r="AU214" s="143" t="s">
        <v>79</v>
      </c>
      <c r="AY214" s="13" t="s">
        <v>162</v>
      </c>
      <c r="BE214" s="144">
        <f t="shared" si="30"/>
        <v>0</v>
      </c>
      <c r="BF214" s="144">
        <f t="shared" si="31"/>
        <v>0</v>
      </c>
      <c r="BG214" s="144">
        <f t="shared" si="32"/>
        <v>0</v>
      </c>
      <c r="BH214" s="144">
        <f t="shared" si="33"/>
        <v>0</v>
      </c>
      <c r="BI214" s="144">
        <f t="shared" si="34"/>
        <v>0</v>
      </c>
      <c r="BJ214" s="13" t="s">
        <v>84</v>
      </c>
      <c r="BK214" s="144">
        <f t="shared" si="35"/>
        <v>0</v>
      </c>
      <c r="BL214" s="13" t="s">
        <v>169</v>
      </c>
      <c r="BM214" s="143" t="s">
        <v>1182</v>
      </c>
    </row>
    <row r="215" spans="2:65" s="1" customFormat="1" ht="24.2" customHeight="1">
      <c r="B215" s="131"/>
      <c r="C215" s="149" t="s">
        <v>672</v>
      </c>
      <c r="D215" s="149" t="s">
        <v>492</v>
      </c>
      <c r="E215" s="150" t="s">
        <v>1183</v>
      </c>
      <c r="F215" s="151" t="s">
        <v>2675</v>
      </c>
      <c r="G215" s="152" t="s">
        <v>196</v>
      </c>
      <c r="H215" s="153">
        <v>4</v>
      </c>
      <c r="I215" s="154"/>
      <c r="J215" s="154"/>
      <c r="K215" s="155"/>
      <c r="L215" s="156"/>
      <c r="M215" s="157" t="s">
        <v>1</v>
      </c>
      <c r="N215" s="158" t="s">
        <v>38</v>
      </c>
      <c r="O215" s="141">
        <v>0</v>
      </c>
      <c r="P215" s="141">
        <f t="shared" si="27"/>
        <v>0</v>
      </c>
      <c r="Q215" s="141">
        <v>0</v>
      </c>
      <c r="R215" s="141">
        <f t="shared" si="28"/>
        <v>0</v>
      </c>
      <c r="S215" s="141">
        <v>0</v>
      </c>
      <c r="T215" s="142">
        <f t="shared" si="29"/>
        <v>0</v>
      </c>
      <c r="AR215" s="143" t="s">
        <v>193</v>
      </c>
      <c r="AT215" s="143" t="s">
        <v>492</v>
      </c>
      <c r="AU215" s="143" t="s">
        <v>79</v>
      </c>
      <c r="AY215" s="13" t="s">
        <v>162</v>
      </c>
      <c r="BE215" s="144">
        <f t="shared" si="30"/>
        <v>0</v>
      </c>
      <c r="BF215" s="144">
        <f t="shared" si="31"/>
        <v>0</v>
      </c>
      <c r="BG215" s="144">
        <f t="shared" si="32"/>
        <v>0</v>
      </c>
      <c r="BH215" s="144">
        <f t="shared" si="33"/>
        <v>0</v>
      </c>
      <c r="BI215" s="144">
        <f t="shared" si="34"/>
        <v>0</v>
      </c>
      <c r="BJ215" s="13" t="s">
        <v>84</v>
      </c>
      <c r="BK215" s="144">
        <f t="shared" si="35"/>
        <v>0</v>
      </c>
      <c r="BL215" s="13" t="s">
        <v>169</v>
      </c>
      <c r="BM215" s="143" t="s">
        <v>1184</v>
      </c>
    </row>
    <row r="216" spans="2:65" s="1" customFormat="1" ht="24.2" customHeight="1">
      <c r="B216" s="131"/>
      <c r="C216" s="149" t="s">
        <v>676</v>
      </c>
      <c r="D216" s="149" t="s">
        <v>492</v>
      </c>
      <c r="E216" s="150" t="s">
        <v>1185</v>
      </c>
      <c r="F216" s="151" t="s">
        <v>2676</v>
      </c>
      <c r="G216" s="152" t="s">
        <v>196</v>
      </c>
      <c r="H216" s="153">
        <v>4</v>
      </c>
      <c r="I216" s="154"/>
      <c r="J216" s="154"/>
      <c r="K216" s="155"/>
      <c r="L216" s="156"/>
      <c r="M216" s="157" t="s">
        <v>1</v>
      </c>
      <c r="N216" s="158" t="s">
        <v>38</v>
      </c>
      <c r="O216" s="141">
        <v>0</v>
      </c>
      <c r="P216" s="141">
        <f t="shared" si="27"/>
        <v>0</v>
      </c>
      <c r="Q216" s="141">
        <v>0</v>
      </c>
      <c r="R216" s="141">
        <f t="shared" si="28"/>
        <v>0</v>
      </c>
      <c r="S216" s="141">
        <v>0</v>
      </c>
      <c r="T216" s="142">
        <f t="shared" si="29"/>
        <v>0</v>
      </c>
      <c r="AR216" s="143" t="s">
        <v>193</v>
      </c>
      <c r="AT216" s="143" t="s">
        <v>492</v>
      </c>
      <c r="AU216" s="143" t="s">
        <v>79</v>
      </c>
      <c r="AY216" s="13" t="s">
        <v>162</v>
      </c>
      <c r="BE216" s="144">
        <f t="shared" si="30"/>
        <v>0</v>
      </c>
      <c r="BF216" s="144">
        <f t="shared" si="31"/>
        <v>0</v>
      </c>
      <c r="BG216" s="144">
        <f t="shared" si="32"/>
        <v>0</v>
      </c>
      <c r="BH216" s="144">
        <f t="shared" si="33"/>
        <v>0</v>
      </c>
      <c r="BI216" s="144">
        <f t="shared" si="34"/>
        <v>0</v>
      </c>
      <c r="BJ216" s="13" t="s">
        <v>84</v>
      </c>
      <c r="BK216" s="144">
        <f t="shared" si="35"/>
        <v>0</v>
      </c>
      <c r="BL216" s="13" t="s">
        <v>169</v>
      </c>
      <c r="BM216" s="143" t="s">
        <v>1186</v>
      </c>
    </row>
    <row r="217" spans="2:65" s="1" customFormat="1" ht="24.2" customHeight="1">
      <c r="B217" s="131"/>
      <c r="C217" s="149" t="s">
        <v>680</v>
      </c>
      <c r="D217" s="149" t="s">
        <v>492</v>
      </c>
      <c r="E217" s="150" t="s">
        <v>1187</v>
      </c>
      <c r="F217" s="151" t="s">
        <v>2677</v>
      </c>
      <c r="G217" s="152" t="s">
        <v>196</v>
      </c>
      <c r="H217" s="153">
        <v>4</v>
      </c>
      <c r="I217" s="154"/>
      <c r="J217" s="154"/>
      <c r="K217" s="155"/>
      <c r="L217" s="156"/>
      <c r="M217" s="157" t="s">
        <v>1</v>
      </c>
      <c r="N217" s="158" t="s">
        <v>38</v>
      </c>
      <c r="O217" s="141">
        <v>0</v>
      </c>
      <c r="P217" s="141">
        <f t="shared" si="27"/>
        <v>0</v>
      </c>
      <c r="Q217" s="141">
        <v>0</v>
      </c>
      <c r="R217" s="141">
        <f t="shared" si="28"/>
        <v>0</v>
      </c>
      <c r="S217" s="141">
        <v>0</v>
      </c>
      <c r="T217" s="142">
        <f t="shared" si="29"/>
        <v>0</v>
      </c>
      <c r="AR217" s="143" t="s">
        <v>193</v>
      </c>
      <c r="AT217" s="143" t="s">
        <v>492</v>
      </c>
      <c r="AU217" s="143" t="s">
        <v>79</v>
      </c>
      <c r="AY217" s="13" t="s">
        <v>162</v>
      </c>
      <c r="BE217" s="144">
        <f t="shared" si="30"/>
        <v>0</v>
      </c>
      <c r="BF217" s="144">
        <f t="shared" si="31"/>
        <v>0</v>
      </c>
      <c r="BG217" s="144">
        <f t="shared" si="32"/>
        <v>0</v>
      </c>
      <c r="BH217" s="144">
        <f t="shared" si="33"/>
        <v>0</v>
      </c>
      <c r="BI217" s="144">
        <f t="shared" si="34"/>
        <v>0</v>
      </c>
      <c r="BJ217" s="13" t="s">
        <v>84</v>
      </c>
      <c r="BK217" s="144">
        <f t="shared" si="35"/>
        <v>0</v>
      </c>
      <c r="BL217" s="13" t="s">
        <v>169</v>
      </c>
      <c r="BM217" s="143" t="s">
        <v>1188</v>
      </c>
    </row>
    <row r="218" spans="2:65" s="1" customFormat="1" ht="24.2" customHeight="1">
      <c r="B218" s="131"/>
      <c r="C218" s="132" t="s">
        <v>684</v>
      </c>
      <c r="D218" s="132" t="s">
        <v>165</v>
      </c>
      <c r="E218" s="133" t="s">
        <v>1189</v>
      </c>
      <c r="F218" s="134" t="s">
        <v>1190</v>
      </c>
      <c r="G218" s="135" t="s">
        <v>196</v>
      </c>
      <c r="H218" s="136">
        <v>1</v>
      </c>
      <c r="I218" s="137"/>
      <c r="J218" s="137"/>
      <c r="K218" s="138"/>
      <c r="L218" s="25"/>
      <c r="M218" s="139" t="s">
        <v>1</v>
      </c>
      <c r="N218" s="140" t="s">
        <v>38</v>
      </c>
      <c r="O218" s="141">
        <v>0</v>
      </c>
      <c r="P218" s="141">
        <f t="shared" si="27"/>
        <v>0</v>
      </c>
      <c r="Q218" s="141">
        <v>0</v>
      </c>
      <c r="R218" s="141">
        <f t="shared" si="28"/>
        <v>0</v>
      </c>
      <c r="S218" s="141">
        <v>0</v>
      </c>
      <c r="T218" s="142">
        <f t="shared" si="29"/>
        <v>0</v>
      </c>
      <c r="AR218" s="143" t="s">
        <v>169</v>
      </c>
      <c r="AT218" s="143" t="s">
        <v>165</v>
      </c>
      <c r="AU218" s="143" t="s">
        <v>79</v>
      </c>
      <c r="AY218" s="13" t="s">
        <v>162</v>
      </c>
      <c r="BE218" s="144">
        <f t="shared" si="30"/>
        <v>0</v>
      </c>
      <c r="BF218" s="144">
        <f t="shared" si="31"/>
        <v>0</v>
      </c>
      <c r="BG218" s="144">
        <f t="shared" si="32"/>
        <v>0</v>
      </c>
      <c r="BH218" s="144">
        <f t="shared" si="33"/>
        <v>0</v>
      </c>
      <c r="BI218" s="144">
        <f t="shared" si="34"/>
        <v>0</v>
      </c>
      <c r="BJ218" s="13" t="s">
        <v>84</v>
      </c>
      <c r="BK218" s="144">
        <f t="shared" si="35"/>
        <v>0</v>
      </c>
      <c r="BL218" s="13" t="s">
        <v>169</v>
      </c>
      <c r="BM218" s="143" t="s">
        <v>1191</v>
      </c>
    </row>
    <row r="219" spans="2:65" s="1" customFormat="1" ht="24.2" customHeight="1">
      <c r="B219" s="131"/>
      <c r="C219" s="149" t="s">
        <v>688</v>
      </c>
      <c r="D219" s="149" t="s">
        <v>492</v>
      </c>
      <c r="E219" s="150" t="s">
        <v>1192</v>
      </c>
      <c r="F219" s="151" t="s">
        <v>2679</v>
      </c>
      <c r="G219" s="152" t="s">
        <v>196</v>
      </c>
      <c r="H219" s="153">
        <v>3</v>
      </c>
      <c r="I219" s="154"/>
      <c r="J219" s="154"/>
      <c r="K219" s="155"/>
      <c r="L219" s="156"/>
      <c r="M219" s="157" t="s">
        <v>1</v>
      </c>
      <c r="N219" s="158" t="s">
        <v>38</v>
      </c>
      <c r="O219" s="141">
        <v>0</v>
      </c>
      <c r="P219" s="141">
        <f t="shared" si="27"/>
        <v>0</v>
      </c>
      <c r="Q219" s="141">
        <v>0</v>
      </c>
      <c r="R219" s="141">
        <f t="shared" si="28"/>
        <v>0</v>
      </c>
      <c r="S219" s="141">
        <v>0</v>
      </c>
      <c r="T219" s="142">
        <f t="shared" si="29"/>
        <v>0</v>
      </c>
      <c r="AR219" s="143" t="s">
        <v>193</v>
      </c>
      <c r="AT219" s="143" t="s">
        <v>492</v>
      </c>
      <c r="AU219" s="143" t="s">
        <v>79</v>
      </c>
      <c r="AY219" s="13" t="s">
        <v>162</v>
      </c>
      <c r="BE219" s="144">
        <f t="shared" si="30"/>
        <v>0</v>
      </c>
      <c r="BF219" s="144">
        <f t="shared" si="31"/>
        <v>0</v>
      </c>
      <c r="BG219" s="144">
        <f t="shared" si="32"/>
        <v>0</v>
      </c>
      <c r="BH219" s="144">
        <f t="shared" si="33"/>
        <v>0</v>
      </c>
      <c r="BI219" s="144">
        <f t="shared" si="34"/>
        <v>0</v>
      </c>
      <c r="BJ219" s="13" t="s">
        <v>84</v>
      </c>
      <c r="BK219" s="144">
        <f t="shared" si="35"/>
        <v>0</v>
      </c>
      <c r="BL219" s="13" t="s">
        <v>169</v>
      </c>
      <c r="BM219" s="143" t="s">
        <v>1193</v>
      </c>
    </row>
    <row r="220" spans="2:65" s="1" customFormat="1" ht="37.9" customHeight="1">
      <c r="B220" s="131"/>
      <c r="C220" s="149" t="s">
        <v>692</v>
      </c>
      <c r="D220" s="149" t="s">
        <v>492</v>
      </c>
      <c r="E220" s="150" t="s">
        <v>1194</v>
      </c>
      <c r="F220" s="151" t="s">
        <v>2680</v>
      </c>
      <c r="G220" s="152" t="s">
        <v>196</v>
      </c>
      <c r="H220" s="153">
        <v>6</v>
      </c>
      <c r="I220" s="154"/>
      <c r="J220" s="154"/>
      <c r="K220" s="155"/>
      <c r="L220" s="156"/>
      <c r="M220" s="157" t="s">
        <v>1</v>
      </c>
      <c r="N220" s="158" t="s">
        <v>38</v>
      </c>
      <c r="O220" s="141">
        <v>0</v>
      </c>
      <c r="P220" s="141">
        <f t="shared" si="27"/>
        <v>0</v>
      </c>
      <c r="Q220" s="141">
        <v>0</v>
      </c>
      <c r="R220" s="141">
        <f t="shared" si="28"/>
        <v>0</v>
      </c>
      <c r="S220" s="141">
        <v>0</v>
      </c>
      <c r="T220" s="142">
        <f t="shared" si="29"/>
        <v>0</v>
      </c>
      <c r="AR220" s="143" t="s">
        <v>193</v>
      </c>
      <c r="AT220" s="143" t="s">
        <v>492</v>
      </c>
      <c r="AU220" s="143" t="s">
        <v>79</v>
      </c>
      <c r="AY220" s="13" t="s">
        <v>162</v>
      </c>
      <c r="BE220" s="144">
        <f t="shared" si="30"/>
        <v>0</v>
      </c>
      <c r="BF220" s="144">
        <f t="shared" si="31"/>
        <v>0</v>
      </c>
      <c r="BG220" s="144">
        <f t="shared" si="32"/>
        <v>0</v>
      </c>
      <c r="BH220" s="144">
        <f t="shared" si="33"/>
        <v>0</v>
      </c>
      <c r="BI220" s="144">
        <f t="shared" si="34"/>
        <v>0</v>
      </c>
      <c r="BJ220" s="13" t="s">
        <v>84</v>
      </c>
      <c r="BK220" s="144">
        <f t="shared" si="35"/>
        <v>0</v>
      </c>
      <c r="BL220" s="13" t="s">
        <v>169</v>
      </c>
      <c r="BM220" s="143" t="s">
        <v>1195</v>
      </c>
    </row>
    <row r="221" spans="2:65" s="1" customFormat="1" ht="37.9" customHeight="1">
      <c r="B221" s="131"/>
      <c r="C221" s="149" t="s">
        <v>696</v>
      </c>
      <c r="D221" s="149" t="s">
        <v>492</v>
      </c>
      <c r="E221" s="150" t="s">
        <v>1196</v>
      </c>
      <c r="F221" s="151" t="s">
        <v>2681</v>
      </c>
      <c r="G221" s="152" t="s">
        <v>196</v>
      </c>
      <c r="H221" s="153">
        <v>1</v>
      </c>
      <c r="I221" s="154"/>
      <c r="J221" s="154"/>
      <c r="K221" s="155"/>
      <c r="L221" s="156"/>
      <c r="M221" s="157" t="s">
        <v>1</v>
      </c>
      <c r="N221" s="158" t="s">
        <v>38</v>
      </c>
      <c r="O221" s="141">
        <v>0</v>
      </c>
      <c r="P221" s="141">
        <f t="shared" si="27"/>
        <v>0</v>
      </c>
      <c r="Q221" s="141">
        <v>0</v>
      </c>
      <c r="R221" s="141">
        <f t="shared" si="28"/>
        <v>0</v>
      </c>
      <c r="S221" s="141">
        <v>0</v>
      </c>
      <c r="T221" s="142">
        <f t="shared" si="29"/>
        <v>0</v>
      </c>
      <c r="AR221" s="143" t="s">
        <v>193</v>
      </c>
      <c r="AT221" s="143" t="s">
        <v>492</v>
      </c>
      <c r="AU221" s="143" t="s">
        <v>79</v>
      </c>
      <c r="AY221" s="13" t="s">
        <v>162</v>
      </c>
      <c r="BE221" s="144">
        <f t="shared" si="30"/>
        <v>0</v>
      </c>
      <c r="BF221" s="144">
        <f t="shared" si="31"/>
        <v>0</v>
      </c>
      <c r="BG221" s="144">
        <f t="shared" si="32"/>
        <v>0</v>
      </c>
      <c r="BH221" s="144">
        <f t="shared" si="33"/>
        <v>0</v>
      </c>
      <c r="BI221" s="144">
        <f t="shared" si="34"/>
        <v>0</v>
      </c>
      <c r="BJ221" s="13" t="s">
        <v>84</v>
      </c>
      <c r="BK221" s="144">
        <f t="shared" si="35"/>
        <v>0</v>
      </c>
      <c r="BL221" s="13" t="s">
        <v>169</v>
      </c>
      <c r="BM221" s="143" t="s">
        <v>1197</v>
      </c>
    </row>
    <row r="222" spans="2:65" s="1" customFormat="1" ht="21.75" customHeight="1">
      <c r="B222" s="131"/>
      <c r="C222" s="132" t="s">
        <v>700</v>
      </c>
      <c r="D222" s="132" t="s">
        <v>165</v>
      </c>
      <c r="E222" s="133" t="s">
        <v>1198</v>
      </c>
      <c r="F222" s="134" t="s">
        <v>1199</v>
      </c>
      <c r="G222" s="135" t="s">
        <v>196</v>
      </c>
      <c r="H222" s="136">
        <v>4</v>
      </c>
      <c r="I222" s="137"/>
      <c r="J222" s="137"/>
      <c r="K222" s="138"/>
      <c r="L222" s="25"/>
      <c r="M222" s="139" t="s">
        <v>1</v>
      </c>
      <c r="N222" s="140" t="s">
        <v>38</v>
      </c>
      <c r="O222" s="141">
        <v>0</v>
      </c>
      <c r="P222" s="141">
        <f t="shared" si="27"/>
        <v>0</v>
      </c>
      <c r="Q222" s="141">
        <v>0</v>
      </c>
      <c r="R222" s="141">
        <f t="shared" si="28"/>
        <v>0</v>
      </c>
      <c r="S222" s="141">
        <v>0</v>
      </c>
      <c r="T222" s="142">
        <f t="shared" si="29"/>
        <v>0</v>
      </c>
      <c r="AR222" s="143" t="s">
        <v>169</v>
      </c>
      <c r="AT222" s="143" t="s">
        <v>165</v>
      </c>
      <c r="AU222" s="143" t="s">
        <v>79</v>
      </c>
      <c r="AY222" s="13" t="s">
        <v>162</v>
      </c>
      <c r="BE222" s="144">
        <f t="shared" si="30"/>
        <v>0</v>
      </c>
      <c r="BF222" s="144">
        <f t="shared" si="31"/>
        <v>0</v>
      </c>
      <c r="BG222" s="144">
        <f t="shared" si="32"/>
        <v>0</v>
      </c>
      <c r="BH222" s="144">
        <f t="shared" si="33"/>
        <v>0</v>
      </c>
      <c r="BI222" s="144">
        <f t="shared" si="34"/>
        <v>0</v>
      </c>
      <c r="BJ222" s="13" t="s">
        <v>84</v>
      </c>
      <c r="BK222" s="144">
        <f t="shared" si="35"/>
        <v>0</v>
      </c>
      <c r="BL222" s="13" t="s">
        <v>169</v>
      </c>
      <c r="BM222" s="143" t="s">
        <v>1200</v>
      </c>
    </row>
    <row r="223" spans="2:65" s="1" customFormat="1" ht="16.5" customHeight="1">
      <c r="B223" s="131"/>
      <c r="C223" s="132" t="s">
        <v>704</v>
      </c>
      <c r="D223" s="132" t="s">
        <v>165</v>
      </c>
      <c r="E223" s="133" t="s">
        <v>1201</v>
      </c>
      <c r="F223" s="134" t="s">
        <v>1202</v>
      </c>
      <c r="G223" s="135" t="s">
        <v>196</v>
      </c>
      <c r="H223" s="136">
        <v>4</v>
      </c>
      <c r="I223" s="137"/>
      <c r="J223" s="137"/>
      <c r="K223" s="138"/>
      <c r="L223" s="25"/>
      <c r="M223" s="139" t="s">
        <v>1</v>
      </c>
      <c r="N223" s="140" t="s">
        <v>38</v>
      </c>
      <c r="O223" s="141">
        <v>0</v>
      </c>
      <c r="P223" s="141">
        <f t="shared" si="27"/>
        <v>0</v>
      </c>
      <c r="Q223" s="141">
        <v>0</v>
      </c>
      <c r="R223" s="141">
        <f t="shared" si="28"/>
        <v>0</v>
      </c>
      <c r="S223" s="141">
        <v>0</v>
      </c>
      <c r="T223" s="142">
        <f t="shared" si="29"/>
        <v>0</v>
      </c>
      <c r="AR223" s="143" t="s">
        <v>169</v>
      </c>
      <c r="AT223" s="143" t="s">
        <v>165</v>
      </c>
      <c r="AU223" s="143" t="s">
        <v>79</v>
      </c>
      <c r="AY223" s="13" t="s">
        <v>162</v>
      </c>
      <c r="BE223" s="144">
        <f t="shared" si="30"/>
        <v>0</v>
      </c>
      <c r="BF223" s="144">
        <f t="shared" si="31"/>
        <v>0</v>
      </c>
      <c r="BG223" s="144">
        <f t="shared" si="32"/>
        <v>0</v>
      </c>
      <c r="BH223" s="144">
        <f t="shared" si="33"/>
        <v>0</v>
      </c>
      <c r="BI223" s="144">
        <f t="shared" si="34"/>
        <v>0</v>
      </c>
      <c r="BJ223" s="13" t="s">
        <v>84</v>
      </c>
      <c r="BK223" s="144">
        <f t="shared" si="35"/>
        <v>0</v>
      </c>
      <c r="BL223" s="13" t="s">
        <v>169</v>
      </c>
      <c r="BM223" s="143" t="s">
        <v>1203</v>
      </c>
    </row>
    <row r="224" spans="2:65" s="1" customFormat="1" ht="16.5" customHeight="1">
      <c r="B224" s="131"/>
      <c r="C224" s="132" t="s">
        <v>708</v>
      </c>
      <c r="D224" s="132" t="s">
        <v>165</v>
      </c>
      <c r="E224" s="133" t="s">
        <v>1204</v>
      </c>
      <c r="F224" s="134" t="s">
        <v>1205</v>
      </c>
      <c r="G224" s="135" t="s">
        <v>196</v>
      </c>
      <c r="H224" s="136">
        <v>4</v>
      </c>
      <c r="I224" s="137"/>
      <c r="J224" s="137"/>
      <c r="K224" s="138"/>
      <c r="L224" s="25"/>
      <c r="M224" s="139" t="s">
        <v>1</v>
      </c>
      <c r="N224" s="140" t="s">
        <v>38</v>
      </c>
      <c r="O224" s="141">
        <v>0</v>
      </c>
      <c r="P224" s="141">
        <f t="shared" ref="P224:P242" si="36">O224*H224</f>
        <v>0</v>
      </c>
      <c r="Q224" s="141">
        <v>0</v>
      </c>
      <c r="R224" s="141">
        <f t="shared" ref="R224:R242" si="37">Q224*H224</f>
        <v>0</v>
      </c>
      <c r="S224" s="141">
        <v>0</v>
      </c>
      <c r="T224" s="142">
        <f t="shared" ref="T224:T242" si="38">S224*H224</f>
        <v>0</v>
      </c>
      <c r="AR224" s="143" t="s">
        <v>169</v>
      </c>
      <c r="AT224" s="143" t="s">
        <v>165</v>
      </c>
      <c r="AU224" s="143" t="s">
        <v>79</v>
      </c>
      <c r="AY224" s="13" t="s">
        <v>162</v>
      </c>
      <c r="BE224" s="144">
        <f t="shared" ref="BE224:BE242" si="39">IF(N224="základná",J224,0)</f>
        <v>0</v>
      </c>
      <c r="BF224" s="144">
        <f t="shared" ref="BF224:BF242" si="40">IF(N224="znížená",J224,0)</f>
        <v>0</v>
      </c>
      <c r="BG224" s="144">
        <f t="shared" ref="BG224:BG242" si="41">IF(N224="zákl. prenesená",J224,0)</f>
        <v>0</v>
      </c>
      <c r="BH224" s="144">
        <f t="shared" ref="BH224:BH242" si="42">IF(N224="zníž. prenesená",J224,0)</f>
        <v>0</v>
      </c>
      <c r="BI224" s="144">
        <f t="shared" ref="BI224:BI242" si="43">IF(N224="nulová",J224,0)</f>
        <v>0</v>
      </c>
      <c r="BJ224" s="13" t="s">
        <v>84</v>
      </c>
      <c r="BK224" s="144">
        <f t="shared" ref="BK224:BK242" si="44">ROUND(I224*H224,2)</f>
        <v>0</v>
      </c>
      <c r="BL224" s="13" t="s">
        <v>169</v>
      </c>
      <c r="BM224" s="143" t="s">
        <v>1206</v>
      </c>
    </row>
    <row r="225" spans="2:65" s="1" customFormat="1" ht="16.5" customHeight="1">
      <c r="B225" s="131"/>
      <c r="C225" s="149" t="s">
        <v>712</v>
      </c>
      <c r="D225" s="149" t="s">
        <v>492</v>
      </c>
      <c r="E225" s="150" t="s">
        <v>1207</v>
      </c>
      <c r="F225" s="151" t="s">
        <v>1208</v>
      </c>
      <c r="G225" s="152" t="s">
        <v>196</v>
      </c>
      <c r="H225" s="153">
        <v>3</v>
      </c>
      <c r="I225" s="154"/>
      <c r="J225" s="154"/>
      <c r="K225" s="155"/>
      <c r="L225" s="156"/>
      <c r="M225" s="157" t="s">
        <v>1</v>
      </c>
      <c r="N225" s="158" t="s">
        <v>38</v>
      </c>
      <c r="O225" s="141">
        <v>0</v>
      </c>
      <c r="P225" s="141">
        <f t="shared" si="36"/>
        <v>0</v>
      </c>
      <c r="Q225" s="141">
        <v>0</v>
      </c>
      <c r="R225" s="141">
        <f t="shared" si="37"/>
        <v>0</v>
      </c>
      <c r="S225" s="141">
        <v>0</v>
      </c>
      <c r="T225" s="142">
        <f t="shared" si="38"/>
        <v>0</v>
      </c>
      <c r="AR225" s="143" t="s">
        <v>193</v>
      </c>
      <c r="AT225" s="143" t="s">
        <v>492</v>
      </c>
      <c r="AU225" s="143" t="s">
        <v>79</v>
      </c>
      <c r="AY225" s="13" t="s">
        <v>162</v>
      </c>
      <c r="BE225" s="144">
        <f t="shared" si="39"/>
        <v>0</v>
      </c>
      <c r="BF225" s="144">
        <f t="shared" si="40"/>
        <v>0</v>
      </c>
      <c r="BG225" s="144">
        <f t="shared" si="41"/>
        <v>0</v>
      </c>
      <c r="BH225" s="144">
        <f t="shared" si="42"/>
        <v>0</v>
      </c>
      <c r="BI225" s="144">
        <f t="shared" si="43"/>
        <v>0</v>
      </c>
      <c r="BJ225" s="13" t="s">
        <v>84</v>
      </c>
      <c r="BK225" s="144">
        <f t="shared" si="44"/>
        <v>0</v>
      </c>
      <c r="BL225" s="13" t="s">
        <v>169</v>
      </c>
      <c r="BM225" s="143" t="s">
        <v>1209</v>
      </c>
    </row>
    <row r="226" spans="2:65" s="1" customFormat="1" ht="21.75" customHeight="1">
      <c r="B226" s="131"/>
      <c r="C226" s="132" t="s">
        <v>716</v>
      </c>
      <c r="D226" s="132" t="s">
        <v>165</v>
      </c>
      <c r="E226" s="133" t="s">
        <v>1210</v>
      </c>
      <c r="F226" s="134" t="s">
        <v>1211</v>
      </c>
      <c r="G226" s="135" t="s">
        <v>196</v>
      </c>
      <c r="H226" s="136">
        <v>3</v>
      </c>
      <c r="I226" s="137"/>
      <c r="J226" s="137"/>
      <c r="K226" s="138"/>
      <c r="L226" s="25"/>
      <c r="M226" s="139" t="s">
        <v>1</v>
      </c>
      <c r="N226" s="140" t="s">
        <v>38</v>
      </c>
      <c r="O226" s="141">
        <v>0</v>
      </c>
      <c r="P226" s="141">
        <f t="shared" si="36"/>
        <v>0</v>
      </c>
      <c r="Q226" s="141">
        <v>0</v>
      </c>
      <c r="R226" s="141">
        <f t="shared" si="37"/>
        <v>0</v>
      </c>
      <c r="S226" s="141">
        <v>0</v>
      </c>
      <c r="T226" s="142">
        <f t="shared" si="38"/>
        <v>0</v>
      </c>
      <c r="AR226" s="143" t="s">
        <v>169</v>
      </c>
      <c r="AT226" s="143" t="s">
        <v>165</v>
      </c>
      <c r="AU226" s="143" t="s">
        <v>79</v>
      </c>
      <c r="AY226" s="13" t="s">
        <v>162</v>
      </c>
      <c r="BE226" s="144">
        <f t="shared" si="39"/>
        <v>0</v>
      </c>
      <c r="BF226" s="144">
        <f t="shared" si="40"/>
        <v>0</v>
      </c>
      <c r="BG226" s="144">
        <f t="shared" si="41"/>
        <v>0</v>
      </c>
      <c r="BH226" s="144">
        <f t="shared" si="42"/>
        <v>0</v>
      </c>
      <c r="BI226" s="144">
        <f t="shared" si="43"/>
        <v>0</v>
      </c>
      <c r="BJ226" s="13" t="s">
        <v>84</v>
      </c>
      <c r="BK226" s="144">
        <f t="shared" si="44"/>
        <v>0</v>
      </c>
      <c r="BL226" s="13" t="s">
        <v>169</v>
      </c>
      <c r="BM226" s="143" t="s">
        <v>1212</v>
      </c>
    </row>
    <row r="227" spans="2:65" s="1" customFormat="1" ht="21.75" customHeight="1">
      <c r="B227" s="131"/>
      <c r="C227" s="149" t="s">
        <v>720</v>
      </c>
      <c r="D227" s="149" t="s">
        <v>492</v>
      </c>
      <c r="E227" s="150" t="s">
        <v>1213</v>
      </c>
      <c r="F227" s="151" t="s">
        <v>1214</v>
      </c>
      <c r="G227" s="152" t="s">
        <v>196</v>
      </c>
      <c r="H227" s="153">
        <v>6</v>
      </c>
      <c r="I227" s="154"/>
      <c r="J227" s="154"/>
      <c r="K227" s="155"/>
      <c r="L227" s="156"/>
      <c r="M227" s="157" t="s">
        <v>1</v>
      </c>
      <c r="N227" s="158" t="s">
        <v>38</v>
      </c>
      <c r="O227" s="141">
        <v>0</v>
      </c>
      <c r="P227" s="141">
        <f t="shared" si="36"/>
        <v>0</v>
      </c>
      <c r="Q227" s="141">
        <v>0</v>
      </c>
      <c r="R227" s="141">
        <f t="shared" si="37"/>
        <v>0</v>
      </c>
      <c r="S227" s="141">
        <v>0</v>
      </c>
      <c r="T227" s="142">
        <f t="shared" si="38"/>
        <v>0</v>
      </c>
      <c r="AR227" s="143" t="s">
        <v>193</v>
      </c>
      <c r="AT227" s="143" t="s">
        <v>492</v>
      </c>
      <c r="AU227" s="143" t="s">
        <v>79</v>
      </c>
      <c r="AY227" s="13" t="s">
        <v>162</v>
      </c>
      <c r="BE227" s="144">
        <f t="shared" si="39"/>
        <v>0</v>
      </c>
      <c r="BF227" s="144">
        <f t="shared" si="40"/>
        <v>0</v>
      </c>
      <c r="BG227" s="144">
        <f t="shared" si="41"/>
        <v>0</v>
      </c>
      <c r="BH227" s="144">
        <f t="shared" si="42"/>
        <v>0</v>
      </c>
      <c r="BI227" s="144">
        <f t="shared" si="43"/>
        <v>0</v>
      </c>
      <c r="BJ227" s="13" t="s">
        <v>84</v>
      </c>
      <c r="BK227" s="144">
        <f t="shared" si="44"/>
        <v>0</v>
      </c>
      <c r="BL227" s="13" t="s">
        <v>169</v>
      </c>
      <c r="BM227" s="143" t="s">
        <v>1215</v>
      </c>
    </row>
    <row r="228" spans="2:65" s="1" customFormat="1" ht="16.5" customHeight="1">
      <c r="B228" s="131"/>
      <c r="C228" s="132" t="s">
        <v>724</v>
      </c>
      <c r="D228" s="132" t="s">
        <v>165</v>
      </c>
      <c r="E228" s="133" t="s">
        <v>1216</v>
      </c>
      <c r="F228" s="134" t="s">
        <v>1217</v>
      </c>
      <c r="G228" s="135" t="s">
        <v>196</v>
      </c>
      <c r="H228" s="136">
        <v>6</v>
      </c>
      <c r="I228" s="137"/>
      <c r="J228" s="137"/>
      <c r="K228" s="138"/>
      <c r="L228" s="25"/>
      <c r="M228" s="139" t="s">
        <v>1</v>
      </c>
      <c r="N228" s="140" t="s">
        <v>38</v>
      </c>
      <c r="O228" s="141">
        <v>0</v>
      </c>
      <c r="P228" s="141">
        <f t="shared" si="36"/>
        <v>0</v>
      </c>
      <c r="Q228" s="141">
        <v>0</v>
      </c>
      <c r="R228" s="141">
        <f t="shared" si="37"/>
        <v>0</v>
      </c>
      <c r="S228" s="141">
        <v>0</v>
      </c>
      <c r="T228" s="142">
        <f t="shared" si="38"/>
        <v>0</v>
      </c>
      <c r="AR228" s="143" t="s">
        <v>169</v>
      </c>
      <c r="AT228" s="143" t="s">
        <v>165</v>
      </c>
      <c r="AU228" s="143" t="s">
        <v>79</v>
      </c>
      <c r="AY228" s="13" t="s">
        <v>162</v>
      </c>
      <c r="BE228" s="144">
        <f t="shared" si="39"/>
        <v>0</v>
      </c>
      <c r="BF228" s="144">
        <f t="shared" si="40"/>
        <v>0</v>
      </c>
      <c r="BG228" s="144">
        <f t="shared" si="41"/>
        <v>0</v>
      </c>
      <c r="BH228" s="144">
        <f t="shared" si="42"/>
        <v>0</v>
      </c>
      <c r="BI228" s="144">
        <f t="shared" si="43"/>
        <v>0</v>
      </c>
      <c r="BJ228" s="13" t="s">
        <v>84</v>
      </c>
      <c r="BK228" s="144">
        <f t="shared" si="44"/>
        <v>0</v>
      </c>
      <c r="BL228" s="13" t="s">
        <v>169</v>
      </c>
      <c r="BM228" s="143" t="s">
        <v>1218</v>
      </c>
    </row>
    <row r="229" spans="2:65" s="1" customFormat="1" ht="24.2" customHeight="1">
      <c r="B229" s="131"/>
      <c r="C229" s="149" t="s">
        <v>728</v>
      </c>
      <c r="D229" s="149" t="s">
        <v>492</v>
      </c>
      <c r="E229" s="150" t="s">
        <v>1219</v>
      </c>
      <c r="F229" s="151" t="s">
        <v>1220</v>
      </c>
      <c r="G229" s="152" t="s">
        <v>196</v>
      </c>
      <c r="H229" s="153">
        <v>1</v>
      </c>
      <c r="I229" s="154"/>
      <c r="J229" s="154"/>
      <c r="K229" s="155"/>
      <c r="L229" s="156"/>
      <c r="M229" s="157" t="s">
        <v>1</v>
      </c>
      <c r="N229" s="158" t="s">
        <v>38</v>
      </c>
      <c r="O229" s="141">
        <v>0</v>
      </c>
      <c r="P229" s="141">
        <f t="shared" si="36"/>
        <v>0</v>
      </c>
      <c r="Q229" s="141">
        <v>0</v>
      </c>
      <c r="R229" s="141">
        <f t="shared" si="37"/>
        <v>0</v>
      </c>
      <c r="S229" s="141">
        <v>0</v>
      </c>
      <c r="T229" s="142">
        <f t="shared" si="38"/>
        <v>0</v>
      </c>
      <c r="AR229" s="143" t="s">
        <v>193</v>
      </c>
      <c r="AT229" s="143" t="s">
        <v>492</v>
      </c>
      <c r="AU229" s="143" t="s">
        <v>79</v>
      </c>
      <c r="AY229" s="13" t="s">
        <v>162</v>
      </c>
      <c r="BE229" s="144">
        <f t="shared" si="39"/>
        <v>0</v>
      </c>
      <c r="BF229" s="144">
        <f t="shared" si="40"/>
        <v>0</v>
      </c>
      <c r="BG229" s="144">
        <f t="shared" si="41"/>
        <v>0</v>
      </c>
      <c r="BH229" s="144">
        <f t="shared" si="42"/>
        <v>0</v>
      </c>
      <c r="BI229" s="144">
        <f t="shared" si="43"/>
        <v>0</v>
      </c>
      <c r="BJ229" s="13" t="s">
        <v>84</v>
      </c>
      <c r="BK229" s="144">
        <f t="shared" si="44"/>
        <v>0</v>
      </c>
      <c r="BL229" s="13" t="s">
        <v>169</v>
      </c>
      <c r="BM229" s="143" t="s">
        <v>1221</v>
      </c>
    </row>
    <row r="230" spans="2:65" s="1" customFormat="1" ht="24.2" customHeight="1">
      <c r="B230" s="131"/>
      <c r="C230" s="149" t="s">
        <v>732</v>
      </c>
      <c r="D230" s="149" t="s">
        <v>492</v>
      </c>
      <c r="E230" s="150" t="s">
        <v>1222</v>
      </c>
      <c r="F230" s="151" t="s">
        <v>1223</v>
      </c>
      <c r="G230" s="152" t="s">
        <v>196</v>
      </c>
      <c r="H230" s="153">
        <v>1</v>
      </c>
      <c r="I230" s="154"/>
      <c r="J230" s="154"/>
      <c r="K230" s="155"/>
      <c r="L230" s="156"/>
      <c r="M230" s="157" t="s">
        <v>1</v>
      </c>
      <c r="N230" s="158" t="s">
        <v>38</v>
      </c>
      <c r="O230" s="141">
        <v>0</v>
      </c>
      <c r="P230" s="141">
        <f t="shared" si="36"/>
        <v>0</v>
      </c>
      <c r="Q230" s="141">
        <v>0</v>
      </c>
      <c r="R230" s="141">
        <f t="shared" si="37"/>
        <v>0</v>
      </c>
      <c r="S230" s="141">
        <v>0</v>
      </c>
      <c r="T230" s="142">
        <f t="shared" si="38"/>
        <v>0</v>
      </c>
      <c r="AR230" s="143" t="s">
        <v>193</v>
      </c>
      <c r="AT230" s="143" t="s">
        <v>492</v>
      </c>
      <c r="AU230" s="143" t="s">
        <v>79</v>
      </c>
      <c r="AY230" s="13" t="s">
        <v>162</v>
      </c>
      <c r="BE230" s="144">
        <f t="shared" si="39"/>
        <v>0</v>
      </c>
      <c r="BF230" s="144">
        <f t="shared" si="40"/>
        <v>0</v>
      </c>
      <c r="BG230" s="144">
        <f t="shared" si="41"/>
        <v>0</v>
      </c>
      <c r="BH230" s="144">
        <f t="shared" si="42"/>
        <v>0</v>
      </c>
      <c r="BI230" s="144">
        <f t="shared" si="43"/>
        <v>0</v>
      </c>
      <c r="BJ230" s="13" t="s">
        <v>84</v>
      </c>
      <c r="BK230" s="144">
        <f t="shared" si="44"/>
        <v>0</v>
      </c>
      <c r="BL230" s="13" t="s">
        <v>169</v>
      </c>
      <c r="BM230" s="143" t="s">
        <v>1224</v>
      </c>
    </row>
    <row r="231" spans="2:65" s="1" customFormat="1" ht="24.2" customHeight="1">
      <c r="B231" s="131"/>
      <c r="C231" s="132" t="s">
        <v>736</v>
      </c>
      <c r="D231" s="132" t="s">
        <v>165</v>
      </c>
      <c r="E231" s="133" t="s">
        <v>1225</v>
      </c>
      <c r="F231" s="134" t="s">
        <v>1226</v>
      </c>
      <c r="G231" s="135" t="s">
        <v>196</v>
      </c>
      <c r="H231" s="136">
        <v>1</v>
      </c>
      <c r="I231" s="137"/>
      <c r="J231" s="137"/>
      <c r="K231" s="138"/>
      <c r="L231" s="25"/>
      <c r="M231" s="139" t="s">
        <v>1</v>
      </c>
      <c r="N231" s="140" t="s">
        <v>38</v>
      </c>
      <c r="O231" s="141">
        <v>0</v>
      </c>
      <c r="P231" s="141">
        <f t="shared" si="36"/>
        <v>0</v>
      </c>
      <c r="Q231" s="141">
        <v>0</v>
      </c>
      <c r="R231" s="141">
        <f t="shared" si="37"/>
        <v>0</v>
      </c>
      <c r="S231" s="141">
        <v>0</v>
      </c>
      <c r="T231" s="142">
        <f t="shared" si="38"/>
        <v>0</v>
      </c>
      <c r="AR231" s="143" t="s">
        <v>169</v>
      </c>
      <c r="AT231" s="143" t="s">
        <v>165</v>
      </c>
      <c r="AU231" s="143" t="s">
        <v>79</v>
      </c>
      <c r="AY231" s="13" t="s">
        <v>162</v>
      </c>
      <c r="BE231" s="144">
        <f t="shared" si="39"/>
        <v>0</v>
      </c>
      <c r="BF231" s="144">
        <f t="shared" si="40"/>
        <v>0</v>
      </c>
      <c r="BG231" s="144">
        <f t="shared" si="41"/>
        <v>0</v>
      </c>
      <c r="BH231" s="144">
        <f t="shared" si="42"/>
        <v>0</v>
      </c>
      <c r="BI231" s="144">
        <f t="shared" si="43"/>
        <v>0</v>
      </c>
      <c r="BJ231" s="13" t="s">
        <v>84</v>
      </c>
      <c r="BK231" s="144">
        <f t="shared" si="44"/>
        <v>0</v>
      </c>
      <c r="BL231" s="13" t="s">
        <v>169</v>
      </c>
      <c r="BM231" s="143" t="s">
        <v>1227</v>
      </c>
    </row>
    <row r="232" spans="2:65" s="1" customFormat="1" ht="16.5" customHeight="1">
      <c r="B232" s="131"/>
      <c r="C232" s="149" t="s">
        <v>572</v>
      </c>
      <c r="D232" s="149" t="s">
        <v>492</v>
      </c>
      <c r="E232" s="150" t="s">
        <v>1228</v>
      </c>
      <c r="F232" s="151" t="s">
        <v>1229</v>
      </c>
      <c r="G232" s="152" t="s">
        <v>196</v>
      </c>
      <c r="H232" s="153">
        <v>3</v>
      </c>
      <c r="I232" s="154"/>
      <c r="J232" s="154"/>
      <c r="K232" s="155"/>
      <c r="L232" s="156"/>
      <c r="M232" s="157" t="s">
        <v>1</v>
      </c>
      <c r="N232" s="158" t="s">
        <v>38</v>
      </c>
      <c r="O232" s="141">
        <v>0</v>
      </c>
      <c r="P232" s="141">
        <f t="shared" si="36"/>
        <v>0</v>
      </c>
      <c r="Q232" s="141">
        <v>0</v>
      </c>
      <c r="R232" s="141">
        <f t="shared" si="37"/>
        <v>0</v>
      </c>
      <c r="S232" s="141">
        <v>0</v>
      </c>
      <c r="T232" s="142">
        <f t="shared" si="38"/>
        <v>0</v>
      </c>
      <c r="AR232" s="143" t="s">
        <v>193</v>
      </c>
      <c r="AT232" s="143" t="s">
        <v>492</v>
      </c>
      <c r="AU232" s="143" t="s">
        <v>79</v>
      </c>
      <c r="AY232" s="13" t="s">
        <v>162</v>
      </c>
      <c r="BE232" s="144">
        <f t="shared" si="39"/>
        <v>0</v>
      </c>
      <c r="BF232" s="144">
        <f t="shared" si="40"/>
        <v>0</v>
      </c>
      <c r="BG232" s="144">
        <f t="shared" si="41"/>
        <v>0</v>
      </c>
      <c r="BH232" s="144">
        <f t="shared" si="42"/>
        <v>0</v>
      </c>
      <c r="BI232" s="144">
        <f t="shared" si="43"/>
        <v>0</v>
      </c>
      <c r="BJ232" s="13" t="s">
        <v>84</v>
      </c>
      <c r="BK232" s="144">
        <f t="shared" si="44"/>
        <v>0</v>
      </c>
      <c r="BL232" s="13" t="s">
        <v>169</v>
      </c>
      <c r="BM232" s="143" t="s">
        <v>1230</v>
      </c>
    </row>
    <row r="233" spans="2:65" s="1" customFormat="1" ht="24.2" customHeight="1">
      <c r="B233" s="131"/>
      <c r="C233" s="132" t="s">
        <v>743</v>
      </c>
      <c r="D233" s="132" t="s">
        <v>165</v>
      </c>
      <c r="E233" s="133" t="s">
        <v>1231</v>
      </c>
      <c r="F233" s="134" t="s">
        <v>1232</v>
      </c>
      <c r="G233" s="135" t="s">
        <v>196</v>
      </c>
      <c r="H233" s="136">
        <v>3</v>
      </c>
      <c r="I233" s="137"/>
      <c r="J233" s="137"/>
      <c r="K233" s="138"/>
      <c r="L233" s="25"/>
      <c r="M233" s="139" t="s">
        <v>1</v>
      </c>
      <c r="N233" s="140" t="s">
        <v>38</v>
      </c>
      <c r="O233" s="141">
        <v>0</v>
      </c>
      <c r="P233" s="141">
        <f t="shared" si="36"/>
        <v>0</v>
      </c>
      <c r="Q233" s="141">
        <v>0</v>
      </c>
      <c r="R233" s="141">
        <f t="shared" si="37"/>
        <v>0</v>
      </c>
      <c r="S233" s="141">
        <v>0</v>
      </c>
      <c r="T233" s="142">
        <f t="shared" si="38"/>
        <v>0</v>
      </c>
      <c r="AR233" s="143" t="s">
        <v>169</v>
      </c>
      <c r="AT233" s="143" t="s">
        <v>165</v>
      </c>
      <c r="AU233" s="143" t="s">
        <v>79</v>
      </c>
      <c r="AY233" s="13" t="s">
        <v>162</v>
      </c>
      <c r="BE233" s="144">
        <f t="shared" si="39"/>
        <v>0</v>
      </c>
      <c r="BF233" s="144">
        <f t="shared" si="40"/>
        <v>0</v>
      </c>
      <c r="BG233" s="144">
        <f t="shared" si="41"/>
        <v>0</v>
      </c>
      <c r="BH233" s="144">
        <f t="shared" si="42"/>
        <v>0</v>
      </c>
      <c r="BI233" s="144">
        <f t="shared" si="43"/>
        <v>0</v>
      </c>
      <c r="BJ233" s="13" t="s">
        <v>84</v>
      </c>
      <c r="BK233" s="144">
        <f t="shared" si="44"/>
        <v>0</v>
      </c>
      <c r="BL233" s="13" t="s">
        <v>169</v>
      </c>
      <c r="BM233" s="143" t="s">
        <v>1233</v>
      </c>
    </row>
    <row r="234" spans="2:65" s="1" customFormat="1" ht="16.5" customHeight="1">
      <c r="B234" s="131"/>
      <c r="C234" s="132" t="s">
        <v>747</v>
      </c>
      <c r="D234" s="132" t="s">
        <v>165</v>
      </c>
      <c r="E234" s="133" t="s">
        <v>1234</v>
      </c>
      <c r="F234" s="134" t="s">
        <v>1235</v>
      </c>
      <c r="G234" s="135" t="s">
        <v>196</v>
      </c>
      <c r="H234" s="136">
        <v>4</v>
      </c>
      <c r="I234" s="137"/>
      <c r="J234" s="137"/>
      <c r="K234" s="138"/>
      <c r="L234" s="25"/>
      <c r="M234" s="139" t="s">
        <v>1</v>
      </c>
      <c r="N234" s="140" t="s">
        <v>38</v>
      </c>
      <c r="O234" s="141">
        <v>0</v>
      </c>
      <c r="P234" s="141">
        <f t="shared" si="36"/>
        <v>0</v>
      </c>
      <c r="Q234" s="141">
        <v>0</v>
      </c>
      <c r="R234" s="141">
        <f t="shared" si="37"/>
        <v>0</v>
      </c>
      <c r="S234" s="141">
        <v>0</v>
      </c>
      <c r="T234" s="142">
        <f t="shared" si="38"/>
        <v>0</v>
      </c>
      <c r="AR234" s="143" t="s">
        <v>169</v>
      </c>
      <c r="AT234" s="143" t="s">
        <v>165</v>
      </c>
      <c r="AU234" s="143" t="s">
        <v>79</v>
      </c>
      <c r="AY234" s="13" t="s">
        <v>162</v>
      </c>
      <c r="BE234" s="144">
        <f t="shared" si="39"/>
        <v>0</v>
      </c>
      <c r="BF234" s="144">
        <f t="shared" si="40"/>
        <v>0</v>
      </c>
      <c r="BG234" s="144">
        <f t="shared" si="41"/>
        <v>0</v>
      </c>
      <c r="BH234" s="144">
        <f t="shared" si="42"/>
        <v>0</v>
      </c>
      <c r="BI234" s="144">
        <f t="shared" si="43"/>
        <v>0</v>
      </c>
      <c r="BJ234" s="13" t="s">
        <v>84</v>
      </c>
      <c r="BK234" s="144">
        <f t="shared" si="44"/>
        <v>0</v>
      </c>
      <c r="BL234" s="13" t="s">
        <v>169</v>
      </c>
      <c r="BM234" s="143" t="s">
        <v>1236</v>
      </c>
    </row>
    <row r="235" spans="2:65" s="1" customFormat="1" ht="24.2" customHeight="1">
      <c r="B235" s="131"/>
      <c r="C235" s="149" t="s">
        <v>751</v>
      </c>
      <c r="D235" s="149" t="s">
        <v>492</v>
      </c>
      <c r="E235" s="150" t="s">
        <v>1237</v>
      </c>
      <c r="F235" s="151" t="s">
        <v>1238</v>
      </c>
      <c r="G235" s="152" t="s">
        <v>196</v>
      </c>
      <c r="H235" s="153">
        <v>3</v>
      </c>
      <c r="I235" s="154"/>
      <c r="J235" s="154"/>
      <c r="K235" s="155"/>
      <c r="L235" s="156"/>
      <c r="M235" s="157" t="s">
        <v>1</v>
      </c>
      <c r="N235" s="158" t="s">
        <v>38</v>
      </c>
      <c r="O235" s="141">
        <v>0</v>
      </c>
      <c r="P235" s="141">
        <f t="shared" si="36"/>
        <v>0</v>
      </c>
      <c r="Q235" s="141">
        <v>0</v>
      </c>
      <c r="R235" s="141">
        <f t="shared" si="37"/>
        <v>0</v>
      </c>
      <c r="S235" s="141">
        <v>0</v>
      </c>
      <c r="T235" s="142">
        <f t="shared" si="38"/>
        <v>0</v>
      </c>
      <c r="AR235" s="143" t="s">
        <v>193</v>
      </c>
      <c r="AT235" s="143" t="s">
        <v>492</v>
      </c>
      <c r="AU235" s="143" t="s">
        <v>79</v>
      </c>
      <c r="AY235" s="13" t="s">
        <v>162</v>
      </c>
      <c r="BE235" s="144">
        <f t="shared" si="39"/>
        <v>0</v>
      </c>
      <c r="BF235" s="144">
        <f t="shared" si="40"/>
        <v>0</v>
      </c>
      <c r="BG235" s="144">
        <f t="shared" si="41"/>
        <v>0</v>
      </c>
      <c r="BH235" s="144">
        <f t="shared" si="42"/>
        <v>0</v>
      </c>
      <c r="BI235" s="144">
        <f t="shared" si="43"/>
        <v>0</v>
      </c>
      <c r="BJ235" s="13" t="s">
        <v>84</v>
      </c>
      <c r="BK235" s="144">
        <f t="shared" si="44"/>
        <v>0</v>
      </c>
      <c r="BL235" s="13" t="s">
        <v>169</v>
      </c>
      <c r="BM235" s="143" t="s">
        <v>1239</v>
      </c>
    </row>
    <row r="236" spans="2:65" s="1" customFormat="1" ht="16.5" customHeight="1">
      <c r="B236" s="131"/>
      <c r="C236" s="132" t="s">
        <v>755</v>
      </c>
      <c r="D236" s="132" t="s">
        <v>165</v>
      </c>
      <c r="E236" s="133" t="s">
        <v>1240</v>
      </c>
      <c r="F236" s="134" t="s">
        <v>1241</v>
      </c>
      <c r="G236" s="135" t="s">
        <v>196</v>
      </c>
      <c r="H236" s="136">
        <v>3</v>
      </c>
      <c r="I236" s="137"/>
      <c r="J236" s="137"/>
      <c r="K236" s="138"/>
      <c r="L236" s="25"/>
      <c r="M236" s="139" t="s">
        <v>1</v>
      </c>
      <c r="N236" s="140" t="s">
        <v>38</v>
      </c>
      <c r="O236" s="141">
        <v>0</v>
      </c>
      <c r="P236" s="141">
        <f t="shared" si="36"/>
        <v>0</v>
      </c>
      <c r="Q236" s="141">
        <v>0</v>
      </c>
      <c r="R236" s="141">
        <f t="shared" si="37"/>
        <v>0</v>
      </c>
      <c r="S236" s="141">
        <v>0</v>
      </c>
      <c r="T236" s="142">
        <f t="shared" si="38"/>
        <v>0</v>
      </c>
      <c r="AR236" s="143" t="s">
        <v>169</v>
      </c>
      <c r="AT236" s="143" t="s">
        <v>165</v>
      </c>
      <c r="AU236" s="143" t="s">
        <v>79</v>
      </c>
      <c r="AY236" s="13" t="s">
        <v>162</v>
      </c>
      <c r="BE236" s="144">
        <f t="shared" si="39"/>
        <v>0</v>
      </c>
      <c r="BF236" s="144">
        <f t="shared" si="40"/>
        <v>0</v>
      </c>
      <c r="BG236" s="144">
        <f t="shared" si="41"/>
        <v>0</v>
      </c>
      <c r="BH236" s="144">
        <f t="shared" si="42"/>
        <v>0</v>
      </c>
      <c r="BI236" s="144">
        <f t="shared" si="43"/>
        <v>0</v>
      </c>
      <c r="BJ236" s="13" t="s">
        <v>84</v>
      </c>
      <c r="BK236" s="144">
        <f t="shared" si="44"/>
        <v>0</v>
      </c>
      <c r="BL236" s="13" t="s">
        <v>169</v>
      </c>
      <c r="BM236" s="143" t="s">
        <v>1242</v>
      </c>
    </row>
    <row r="237" spans="2:65" s="1" customFormat="1" ht="16.5" customHeight="1">
      <c r="B237" s="131"/>
      <c r="C237" s="149" t="s">
        <v>759</v>
      </c>
      <c r="D237" s="149" t="s">
        <v>492</v>
      </c>
      <c r="E237" s="150" t="s">
        <v>1243</v>
      </c>
      <c r="F237" s="151" t="s">
        <v>1244</v>
      </c>
      <c r="G237" s="152" t="s">
        <v>196</v>
      </c>
      <c r="H237" s="153">
        <v>4</v>
      </c>
      <c r="I237" s="154"/>
      <c r="J237" s="154"/>
      <c r="K237" s="155"/>
      <c r="L237" s="156"/>
      <c r="M237" s="157" t="s">
        <v>1</v>
      </c>
      <c r="N237" s="158" t="s">
        <v>38</v>
      </c>
      <c r="O237" s="141">
        <v>0</v>
      </c>
      <c r="P237" s="141">
        <f t="shared" si="36"/>
        <v>0</v>
      </c>
      <c r="Q237" s="141">
        <v>0</v>
      </c>
      <c r="R237" s="141">
        <f t="shared" si="37"/>
        <v>0</v>
      </c>
      <c r="S237" s="141">
        <v>0</v>
      </c>
      <c r="T237" s="142">
        <f t="shared" si="38"/>
        <v>0</v>
      </c>
      <c r="AR237" s="143" t="s">
        <v>193</v>
      </c>
      <c r="AT237" s="143" t="s">
        <v>492</v>
      </c>
      <c r="AU237" s="143" t="s">
        <v>79</v>
      </c>
      <c r="AY237" s="13" t="s">
        <v>162</v>
      </c>
      <c r="BE237" s="144">
        <f t="shared" si="39"/>
        <v>0</v>
      </c>
      <c r="BF237" s="144">
        <f t="shared" si="40"/>
        <v>0</v>
      </c>
      <c r="BG237" s="144">
        <f t="shared" si="41"/>
        <v>0</v>
      </c>
      <c r="BH237" s="144">
        <f t="shared" si="42"/>
        <v>0</v>
      </c>
      <c r="BI237" s="144">
        <f t="shared" si="43"/>
        <v>0</v>
      </c>
      <c r="BJ237" s="13" t="s">
        <v>84</v>
      </c>
      <c r="BK237" s="144">
        <f t="shared" si="44"/>
        <v>0</v>
      </c>
      <c r="BL237" s="13" t="s">
        <v>169</v>
      </c>
      <c r="BM237" s="143" t="s">
        <v>1245</v>
      </c>
    </row>
    <row r="238" spans="2:65" s="1" customFormat="1" ht="16.5" customHeight="1">
      <c r="B238" s="131"/>
      <c r="C238" s="149" t="s">
        <v>763</v>
      </c>
      <c r="D238" s="149" t="s">
        <v>492</v>
      </c>
      <c r="E238" s="150" t="s">
        <v>1246</v>
      </c>
      <c r="F238" s="151" t="s">
        <v>1247</v>
      </c>
      <c r="G238" s="152" t="s">
        <v>196</v>
      </c>
      <c r="H238" s="153">
        <v>4</v>
      </c>
      <c r="I238" s="154"/>
      <c r="J238" s="154"/>
      <c r="K238" s="155"/>
      <c r="L238" s="156"/>
      <c r="M238" s="157" t="s">
        <v>1</v>
      </c>
      <c r="N238" s="158" t="s">
        <v>38</v>
      </c>
      <c r="O238" s="141">
        <v>0</v>
      </c>
      <c r="P238" s="141">
        <f t="shared" si="36"/>
        <v>0</v>
      </c>
      <c r="Q238" s="141">
        <v>0</v>
      </c>
      <c r="R238" s="141">
        <f t="shared" si="37"/>
        <v>0</v>
      </c>
      <c r="S238" s="141">
        <v>0</v>
      </c>
      <c r="T238" s="142">
        <f t="shared" si="38"/>
        <v>0</v>
      </c>
      <c r="AR238" s="143" t="s">
        <v>193</v>
      </c>
      <c r="AT238" s="143" t="s">
        <v>492</v>
      </c>
      <c r="AU238" s="143" t="s">
        <v>79</v>
      </c>
      <c r="AY238" s="13" t="s">
        <v>162</v>
      </c>
      <c r="BE238" s="144">
        <f t="shared" si="39"/>
        <v>0</v>
      </c>
      <c r="BF238" s="144">
        <f t="shared" si="40"/>
        <v>0</v>
      </c>
      <c r="BG238" s="144">
        <f t="shared" si="41"/>
        <v>0</v>
      </c>
      <c r="BH238" s="144">
        <f t="shared" si="42"/>
        <v>0</v>
      </c>
      <c r="BI238" s="144">
        <f t="shared" si="43"/>
        <v>0</v>
      </c>
      <c r="BJ238" s="13" t="s">
        <v>84</v>
      </c>
      <c r="BK238" s="144">
        <f t="shared" si="44"/>
        <v>0</v>
      </c>
      <c r="BL238" s="13" t="s">
        <v>169</v>
      </c>
      <c r="BM238" s="143" t="s">
        <v>1248</v>
      </c>
    </row>
    <row r="239" spans="2:65" s="1" customFormat="1" ht="16.5" customHeight="1">
      <c r="B239" s="131"/>
      <c r="C239" s="149" t="s">
        <v>767</v>
      </c>
      <c r="D239" s="149" t="s">
        <v>492</v>
      </c>
      <c r="E239" s="150" t="s">
        <v>1249</v>
      </c>
      <c r="F239" s="151" t="s">
        <v>1250</v>
      </c>
      <c r="G239" s="152" t="s">
        <v>196</v>
      </c>
      <c r="H239" s="153">
        <v>8</v>
      </c>
      <c r="I239" s="154"/>
      <c r="J239" s="154"/>
      <c r="K239" s="155"/>
      <c r="L239" s="156"/>
      <c r="M239" s="157" t="s">
        <v>1</v>
      </c>
      <c r="N239" s="158" t="s">
        <v>38</v>
      </c>
      <c r="O239" s="141">
        <v>0</v>
      </c>
      <c r="P239" s="141">
        <f t="shared" si="36"/>
        <v>0</v>
      </c>
      <c r="Q239" s="141">
        <v>0</v>
      </c>
      <c r="R239" s="141">
        <f t="shared" si="37"/>
        <v>0</v>
      </c>
      <c r="S239" s="141">
        <v>0</v>
      </c>
      <c r="T239" s="142">
        <f t="shared" si="38"/>
        <v>0</v>
      </c>
      <c r="AR239" s="143" t="s">
        <v>193</v>
      </c>
      <c r="AT239" s="143" t="s">
        <v>492</v>
      </c>
      <c r="AU239" s="143" t="s">
        <v>79</v>
      </c>
      <c r="AY239" s="13" t="s">
        <v>162</v>
      </c>
      <c r="BE239" s="144">
        <f t="shared" si="39"/>
        <v>0</v>
      </c>
      <c r="BF239" s="144">
        <f t="shared" si="40"/>
        <v>0</v>
      </c>
      <c r="BG239" s="144">
        <f t="shared" si="41"/>
        <v>0</v>
      </c>
      <c r="BH239" s="144">
        <f t="shared" si="42"/>
        <v>0</v>
      </c>
      <c r="BI239" s="144">
        <f t="shared" si="43"/>
        <v>0</v>
      </c>
      <c r="BJ239" s="13" t="s">
        <v>84</v>
      </c>
      <c r="BK239" s="144">
        <f t="shared" si="44"/>
        <v>0</v>
      </c>
      <c r="BL239" s="13" t="s">
        <v>169</v>
      </c>
      <c r="BM239" s="143" t="s">
        <v>1251</v>
      </c>
    </row>
    <row r="240" spans="2:65" s="1" customFormat="1" ht="16.5" customHeight="1">
      <c r="B240" s="131"/>
      <c r="C240" s="149" t="s">
        <v>771</v>
      </c>
      <c r="D240" s="149" t="s">
        <v>492</v>
      </c>
      <c r="E240" s="150" t="s">
        <v>1252</v>
      </c>
      <c r="F240" s="151" t="s">
        <v>1253</v>
      </c>
      <c r="G240" s="152" t="s">
        <v>196</v>
      </c>
      <c r="H240" s="153">
        <v>8</v>
      </c>
      <c r="I240" s="154"/>
      <c r="J240" s="154"/>
      <c r="K240" s="155"/>
      <c r="L240" s="156"/>
      <c r="M240" s="157" t="s">
        <v>1</v>
      </c>
      <c r="N240" s="158" t="s">
        <v>38</v>
      </c>
      <c r="O240" s="141">
        <v>0</v>
      </c>
      <c r="P240" s="141">
        <f t="shared" si="36"/>
        <v>0</v>
      </c>
      <c r="Q240" s="141">
        <v>0</v>
      </c>
      <c r="R240" s="141">
        <f t="shared" si="37"/>
        <v>0</v>
      </c>
      <c r="S240" s="141">
        <v>0</v>
      </c>
      <c r="T240" s="142">
        <f t="shared" si="38"/>
        <v>0</v>
      </c>
      <c r="AR240" s="143" t="s">
        <v>193</v>
      </c>
      <c r="AT240" s="143" t="s">
        <v>492</v>
      </c>
      <c r="AU240" s="143" t="s">
        <v>79</v>
      </c>
      <c r="AY240" s="13" t="s">
        <v>162</v>
      </c>
      <c r="BE240" s="144">
        <f t="shared" si="39"/>
        <v>0</v>
      </c>
      <c r="BF240" s="144">
        <f t="shared" si="40"/>
        <v>0</v>
      </c>
      <c r="BG240" s="144">
        <f t="shared" si="41"/>
        <v>0</v>
      </c>
      <c r="BH240" s="144">
        <f t="shared" si="42"/>
        <v>0</v>
      </c>
      <c r="BI240" s="144">
        <f t="shared" si="43"/>
        <v>0</v>
      </c>
      <c r="BJ240" s="13" t="s">
        <v>84</v>
      </c>
      <c r="BK240" s="144">
        <f t="shared" si="44"/>
        <v>0</v>
      </c>
      <c r="BL240" s="13" t="s">
        <v>169</v>
      </c>
      <c r="BM240" s="143" t="s">
        <v>1254</v>
      </c>
    </row>
    <row r="241" spans="2:65" s="1" customFormat="1" ht="24.2" customHeight="1">
      <c r="B241" s="131"/>
      <c r="C241" s="132" t="s">
        <v>776</v>
      </c>
      <c r="D241" s="132" t="s">
        <v>165</v>
      </c>
      <c r="E241" s="133" t="s">
        <v>614</v>
      </c>
      <c r="F241" s="134" t="s">
        <v>1255</v>
      </c>
      <c r="G241" s="135" t="s">
        <v>595</v>
      </c>
      <c r="H241" s="136">
        <v>79.5</v>
      </c>
      <c r="I241" s="137"/>
      <c r="J241" s="137"/>
      <c r="K241" s="138"/>
      <c r="L241" s="25"/>
      <c r="M241" s="139" t="s">
        <v>1</v>
      </c>
      <c r="N241" s="140" t="s">
        <v>38</v>
      </c>
      <c r="O241" s="141">
        <v>0</v>
      </c>
      <c r="P241" s="141">
        <f t="shared" si="36"/>
        <v>0</v>
      </c>
      <c r="Q241" s="141">
        <v>0</v>
      </c>
      <c r="R241" s="141">
        <f t="shared" si="37"/>
        <v>0</v>
      </c>
      <c r="S241" s="141">
        <v>0</v>
      </c>
      <c r="T241" s="142">
        <f t="shared" si="38"/>
        <v>0</v>
      </c>
      <c r="AR241" s="143" t="s">
        <v>169</v>
      </c>
      <c r="AT241" s="143" t="s">
        <v>165</v>
      </c>
      <c r="AU241" s="143" t="s">
        <v>79</v>
      </c>
      <c r="AY241" s="13" t="s">
        <v>162</v>
      </c>
      <c r="BE241" s="144">
        <f t="shared" si="39"/>
        <v>0</v>
      </c>
      <c r="BF241" s="144">
        <f t="shared" si="40"/>
        <v>0</v>
      </c>
      <c r="BG241" s="144">
        <f t="shared" si="41"/>
        <v>0</v>
      </c>
      <c r="BH241" s="144">
        <f t="shared" si="42"/>
        <v>0</v>
      </c>
      <c r="BI241" s="144">
        <f t="shared" si="43"/>
        <v>0</v>
      </c>
      <c r="BJ241" s="13" t="s">
        <v>84</v>
      </c>
      <c r="BK241" s="144">
        <f t="shared" si="44"/>
        <v>0</v>
      </c>
      <c r="BL241" s="13" t="s">
        <v>169</v>
      </c>
      <c r="BM241" s="143" t="s">
        <v>1256</v>
      </c>
    </row>
    <row r="242" spans="2:65" s="1" customFormat="1" ht="24.2" customHeight="1">
      <c r="B242" s="131"/>
      <c r="C242" s="132" t="s">
        <v>780</v>
      </c>
      <c r="D242" s="132" t="s">
        <v>165</v>
      </c>
      <c r="E242" s="133" t="s">
        <v>1257</v>
      </c>
      <c r="F242" s="134" t="s">
        <v>1258</v>
      </c>
      <c r="G242" s="135" t="s">
        <v>595</v>
      </c>
      <c r="H242" s="136">
        <v>79.5</v>
      </c>
      <c r="I242" s="137"/>
      <c r="J242" s="137"/>
      <c r="K242" s="138"/>
      <c r="L242" s="25"/>
      <c r="M242" s="139" t="s">
        <v>1</v>
      </c>
      <c r="N242" s="140" t="s">
        <v>38</v>
      </c>
      <c r="O242" s="141">
        <v>0</v>
      </c>
      <c r="P242" s="141">
        <f t="shared" si="36"/>
        <v>0</v>
      </c>
      <c r="Q242" s="141">
        <v>0</v>
      </c>
      <c r="R242" s="141">
        <f t="shared" si="37"/>
        <v>0</v>
      </c>
      <c r="S242" s="141">
        <v>0</v>
      </c>
      <c r="T242" s="142">
        <f t="shared" si="38"/>
        <v>0</v>
      </c>
      <c r="AR242" s="143" t="s">
        <v>169</v>
      </c>
      <c r="AT242" s="143" t="s">
        <v>165</v>
      </c>
      <c r="AU242" s="143" t="s">
        <v>79</v>
      </c>
      <c r="AY242" s="13" t="s">
        <v>162</v>
      </c>
      <c r="BE242" s="144">
        <f t="shared" si="39"/>
        <v>0</v>
      </c>
      <c r="BF242" s="144">
        <f t="shared" si="40"/>
        <v>0</v>
      </c>
      <c r="BG242" s="144">
        <f t="shared" si="41"/>
        <v>0</v>
      </c>
      <c r="BH242" s="144">
        <f t="shared" si="42"/>
        <v>0</v>
      </c>
      <c r="BI242" s="144">
        <f t="shared" si="43"/>
        <v>0</v>
      </c>
      <c r="BJ242" s="13" t="s">
        <v>84</v>
      </c>
      <c r="BK242" s="144">
        <f t="shared" si="44"/>
        <v>0</v>
      </c>
      <c r="BL242" s="13" t="s">
        <v>169</v>
      </c>
      <c r="BM242" s="143" t="s">
        <v>1259</v>
      </c>
    </row>
    <row r="243" spans="2:65" s="11" customFormat="1" ht="25.9" customHeight="1">
      <c r="B243" s="120"/>
      <c r="D243" s="121" t="s">
        <v>71</v>
      </c>
      <c r="E243" s="122" t="s">
        <v>1260</v>
      </c>
      <c r="F243" s="122" t="s">
        <v>1261</v>
      </c>
      <c r="J243" s="123"/>
      <c r="L243" s="120"/>
      <c r="M243" s="124"/>
      <c r="P243" s="125">
        <f>SUM(P244:P248)</f>
        <v>0</v>
      </c>
      <c r="R243" s="125">
        <f>SUM(R244:R248)</f>
        <v>0</v>
      </c>
      <c r="T243" s="126">
        <f>SUM(T244:T248)</f>
        <v>0</v>
      </c>
      <c r="AR243" s="121" t="s">
        <v>79</v>
      </c>
      <c r="AT243" s="127" t="s">
        <v>71</v>
      </c>
      <c r="AU243" s="127" t="s">
        <v>72</v>
      </c>
      <c r="AY243" s="121" t="s">
        <v>162</v>
      </c>
      <c r="BK243" s="128">
        <f>SUM(BK244:BK248)</f>
        <v>0</v>
      </c>
    </row>
    <row r="244" spans="2:65" s="1" customFormat="1" ht="16.5" customHeight="1">
      <c r="B244" s="131"/>
      <c r="C244" s="132" t="s">
        <v>784</v>
      </c>
      <c r="D244" s="132" t="s">
        <v>165</v>
      </c>
      <c r="E244" s="133" t="s">
        <v>1262</v>
      </c>
      <c r="F244" s="134" t="s">
        <v>1263</v>
      </c>
      <c r="G244" s="135" t="s">
        <v>212</v>
      </c>
      <c r="H244" s="136">
        <v>47</v>
      </c>
      <c r="I244" s="137"/>
      <c r="J244" s="137"/>
      <c r="K244" s="138"/>
      <c r="L244" s="25"/>
      <c r="M244" s="139" t="s">
        <v>1</v>
      </c>
      <c r="N244" s="140" t="s">
        <v>38</v>
      </c>
      <c r="O244" s="141">
        <v>0</v>
      </c>
      <c r="P244" s="141">
        <f>O244*H244</f>
        <v>0</v>
      </c>
      <c r="Q244" s="141">
        <v>0</v>
      </c>
      <c r="R244" s="141">
        <f>Q244*H244</f>
        <v>0</v>
      </c>
      <c r="S244" s="141">
        <v>0</v>
      </c>
      <c r="T244" s="142">
        <f>S244*H244</f>
        <v>0</v>
      </c>
      <c r="AR244" s="143" t="s">
        <v>169</v>
      </c>
      <c r="AT244" s="143" t="s">
        <v>165</v>
      </c>
      <c r="AU244" s="143" t="s">
        <v>79</v>
      </c>
      <c r="AY244" s="13" t="s">
        <v>162</v>
      </c>
      <c r="BE244" s="144">
        <f>IF(N244="základná",J244,0)</f>
        <v>0</v>
      </c>
      <c r="BF244" s="144">
        <f>IF(N244="znížená",J244,0)</f>
        <v>0</v>
      </c>
      <c r="BG244" s="144">
        <f>IF(N244="zákl. prenesená",J244,0)</f>
        <v>0</v>
      </c>
      <c r="BH244" s="144">
        <f>IF(N244="zníž. prenesená",J244,0)</f>
        <v>0</v>
      </c>
      <c r="BI244" s="144">
        <f>IF(N244="nulová",J244,0)</f>
        <v>0</v>
      </c>
      <c r="BJ244" s="13" t="s">
        <v>84</v>
      </c>
      <c r="BK244" s="144">
        <f>ROUND(I244*H244,2)</f>
        <v>0</v>
      </c>
      <c r="BL244" s="13" t="s">
        <v>169</v>
      </c>
      <c r="BM244" s="143" t="s">
        <v>1264</v>
      </c>
    </row>
    <row r="245" spans="2:65" s="1" customFormat="1" ht="16.5" customHeight="1">
      <c r="B245" s="131"/>
      <c r="C245" s="132" t="s">
        <v>788</v>
      </c>
      <c r="D245" s="132" t="s">
        <v>165</v>
      </c>
      <c r="E245" s="133" t="s">
        <v>1265</v>
      </c>
      <c r="F245" s="134" t="s">
        <v>1266</v>
      </c>
      <c r="G245" s="135" t="s">
        <v>212</v>
      </c>
      <c r="H245" s="136">
        <v>33</v>
      </c>
      <c r="I245" s="137"/>
      <c r="J245" s="137"/>
      <c r="K245" s="138"/>
      <c r="L245" s="25"/>
      <c r="M245" s="139" t="s">
        <v>1</v>
      </c>
      <c r="N245" s="140" t="s">
        <v>38</v>
      </c>
      <c r="O245" s="141">
        <v>0</v>
      </c>
      <c r="P245" s="141">
        <f>O245*H245</f>
        <v>0</v>
      </c>
      <c r="Q245" s="141">
        <v>0</v>
      </c>
      <c r="R245" s="141">
        <f>Q245*H245</f>
        <v>0</v>
      </c>
      <c r="S245" s="141">
        <v>0</v>
      </c>
      <c r="T245" s="142">
        <f>S245*H245</f>
        <v>0</v>
      </c>
      <c r="AR245" s="143" t="s">
        <v>169</v>
      </c>
      <c r="AT245" s="143" t="s">
        <v>165</v>
      </c>
      <c r="AU245" s="143" t="s">
        <v>79</v>
      </c>
      <c r="AY245" s="13" t="s">
        <v>162</v>
      </c>
      <c r="BE245" s="144">
        <f>IF(N245="základná",J245,0)</f>
        <v>0</v>
      </c>
      <c r="BF245" s="144">
        <f>IF(N245="znížená",J245,0)</f>
        <v>0</v>
      </c>
      <c r="BG245" s="144">
        <f>IF(N245="zákl. prenesená",J245,0)</f>
        <v>0</v>
      </c>
      <c r="BH245" s="144">
        <f>IF(N245="zníž. prenesená",J245,0)</f>
        <v>0</v>
      </c>
      <c r="BI245" s="144">
        <f>IF(N245="nulová",J245,0)</f>
        <v>0</v>
      </c>
      <c r="BJ245" s="13" t="s">
        <v>84</v>
      </c>
      <c r="BK245" s="144">
        <f>ROUND(I245*H245,2)</f>
        <v>0</v>
      </c>
      <c r="BL245" s="13" t="s">
        <v>169</v>
      </c>
      <c r="BM245" s="143" t="s">
        <v>1267</v>
      </c>
    </row>
    <row r="246" spans="2:65" s="1" customFormat="1" ht="24.2" customHeight="1">
      <c r="B246" s="131"/>
      <c r="C246" s="132" t="s">
        <v>792</v>
      </c>
      <c r="D246" s="132" t="s">
        <v>165</v>
      </c>
      <c r="E246" s="133" t="s">
        <v>1268</v>
      </c>
      <c r="F246" s="134" t="s">
        <v>1269</v>
      </c>
      <c r="G246" s="135" t="s">
        <v>212</v>
      </c>
      <c r="H246" s="136">
        <v>23</v>
      </c>
      <c r="I246" s="137"/>
      <c r="J246" s="137"/>
      <c r="K246" s="138"/>
      <c r="L246" s="25"/>
      <c r="M246" s="139" t="s">
        <v>1</v>
      </c>
      <c r="N246" s="140" t="s">
        <v>38</v>
      </c>
      <c r="O246" s="141">
        <v>0</v>
      </c>
      <c r="P246" s="141">
        <f>O246*H246</f>
        <v>0</v>
      </c>
      <c r="Q246" s="141">
        <v>0</v>
      </c>
      <c r="R246" s="141">
        <f>Q246*H246</f>
        <v>0</v>
      </c>
      <c r="S246" s="141">
        <v>0</v>
      </c>
      <c r="T246" s="142">
        <f>S246*H246</f>
        <v>0</v>
      </c>
      <c r="AR246" s="143" t="s">
        <v>169</v>
      </c>
      <c r="AT246" s="143" t="s">
        <v>165</v>
      </c>
      <c r="AU246" s="143" t="s">
        <v>79</v>
      </c>
      <c r="AY246" s="13" t="s">
        <v>162</v>
      </c>
      <c r="BE246" s="144">
        <f>IF(N246="základná",J246,0)</f>
        <v>0</v>
      </c>
      <c r="BF246" s="144">
        <f>IF(N246="znížená",J246,0)</f>
        <v>0</v>
      </c>
      <c r="BG246" s="144">
        <f>IF(N246="zákl. prenesená",J246,0)</f>
        <v>0</v>
      </c>
      <c r="BH246" s="144">
        <f>IF(N246="zníž. prenesená",J246,0)</f>
        <v>0</v>
      </c>
      <c r="BI246" s="144">
        <f>IF(N246="nulová",J246,0)</f>
        <v>0</v>
      </c>
      <c r="BJ246" s="13" t="s">
        <v>84</v>
      </c>
      <c r="BK246" s="144">
        <f>ROUND(I246*H246,2)</f>
        <v>0</v>
      </c>
      <c r="BL246" s="13" t="s">
        <v>169</v>
      </c>
      <c r="BM246" s="143" t="s">
        <v>1270</v>
      </c>
    </row>
    <row r="247" spans="2:65" s="1" customFormat="1" ht="16.5" customHeight="1">
      <c r="B247" s="131"/>
      <c r="C247" s="132" t="s">
        <v>796</v>
      </c>
      <c r="D247" s="132" t="s">
        <v>165</v>
      </c>
      <c r="E247" s="133" t="s">
        <v>1271</v>
      </c>
      <c r="F247" s="134" t="s">
        <v>1272</v>
      </c>
      <c r="G247" s="135" t="s">
        <v>196</v>
      </c>
      <c r="H247" s="136">
        <v>3</v>
      </c>
      <c r="I247" s="137"/>
      <c r="J247" s="137"/>
      <c r="K247" s="138"/>
      <c r="L247" s="25"/>
      <c r="M247" s="139" t="s">
        <v>1</v>
      </c>
      <c r="N247" s="140" t="s">
        <v>38</v>
      </c>
      <c r="O247" s="141">
        <v>0</v>
      </c>
      <c r="P247" s="141">
        <f>O247*H247</f>
        <v>0</v>
      </c>
      <c r="Q247" s="141">
        <v>0</v>
      </c>
      <c r="R247" s="141">
        <f>Q247*H247</f>
        <v>0</v>
      </c>
      <c r="S247" s="141">
        <v>0</v>
      </c>
      <c r="T247" s="142">
        <f>S247*H247</f>
        <v>0</v>
      </c>
      <c r="AR247" s="143" t="s">
        <v>169</v>
      </c>
      <c r="AT247" s="143" t="s">
        <v>165</v>
      </c>
      <c r="AU247" s="143" t="s">
        <v>79</v>
      </c>
      <c r="AY247" s="13" t="s">
        <v>162</v>
      </c>
      <c r="BE247" s="144">
        <f>IF(N247="základná",J247,0)</f>
        <v>0</v>
      </c>
      <c r="BF247" s="144">
        <f>IF(N247="znížená",J247,0)</f>
        <v>0</v>
      </c>
      <c r="BG247" s="144">
        <f>IF(N247="zákl. prenesená",J247,0)</f>
        <v>0</v>
      </c>
      <c r="BH247" s="144">
        <f>IF(N247="zníž. prenesená",J247,0)</f>
        <v>0</v>
      </c>
      <c r="BI247" s="144">
        <f>IF(N247="nulová",J247,0)</f>
        <v>0</v>
      </c>
      <c r="BJ247" s="13" t="s">
        <v>84</v>
      </c>
      <c r="BK247" s="144">
        <f>ROUND(I247*H247,2)</f>
        <v>0</v>
      </c>
      <c r="BL247" s="13" t="s">
        <v>169</v>
      </c>
      <c r="BM247" s="143" t="s">
        <v>1273</v>
      </c>
    </row>
    <row r="248" spans="2:65" s="1" customFormat="1" ht="37.9" customHeight="1">
      <c r="B248" s="131"/>
      <c r="C248" s="132" t="s">
        <v>800</v>
      </c>
      <c r="D248" s="132" t="s">
        <v>165</v>
      </c>
      <c r="E248" s="133" t="s">
        <v>1274</v>
      </c>
      <c r="F248" s="134" t="s">
        <v>1275</v>
      </c>
      <c r="G248" s="135" t="s">
        <v>300</v>
      </c>
      <c r="H248" s="136">
        <v>1.86</v>
      </c>
      <c r="I248" s="137"/>
      <c r="J248" s="137"/>
      <c r="K248" s="138"/>
      <c r="L248" s="25"/>
      <c r="M248" s="139" t="s">
        <v>1</v>
      </c>
      <c r="N248" s="140" t="s">
        <v>38</v>
      </c>
      <c r="O248" s="141">
        <v>0</v>
      </c>
      <c r="P248" s="141">
        <f>O248*H248</f>
        <v>0</v>
      </c>
      <c r="Q248" s="141">
        <v>0</v>
      </c>
      <c r="R248" s="141">
        <f>Q248*H248</f>
        <v>0</v>
      </c>
      <c r="S248" s="141">
        <v>0</v>
      </c>
      <c r="T248" s="142">
        <f>S248*H248</f>
        <v>0</v>
      </c>
      <c r="AR248" s="143" t="s">
        <v>169</v>
      </c>
      <c r="AT248" s="143" t="s">
        <v>165</v>
      </c>
      <c r="AU248" s="143" t="s">
        <v>79</v>
      </c>
      <c r="AY248" s="13" t="s">
        <v>162</v>
      </c>
      <c r="BE248" s="144">
        <f>IF(N248="základná",J248,0)</f>
        <v>0</v>
      </c>
      <c r="BF248" s="144">
        <f>IF(N248="znížená",J248,0)</f>
        <v>0</v>
      </c>
      <c r="BG248" s="144">
        <f>IF(N248="zákl. prenesená",J248,0)</f>
        <v>0</v>
      </c>
      <c r="BH248" s="144">
        <f>IF(N248="zníž. prenesená",J248,0)</f>
        <v>0</v>
      </c>
      <c r="BI248" s="144">
        <f>IF(N248="nulová",J248,0)</f>
        <v>0</v>
      </c>
      <c r="BJ248" s="13" t="s">
        <v>84</v>
      </c>
      <c r="BK248" s="144">
        <f>ROUND(I248*H248,2)</f>
        <v>0</v>
      </c>
      <c r="BL248" s="13" t="s">
        <v>169</v>
      </c>
      <c r="BM248" s="143" t="s">
        <v>1276</v>
      </c>
    </row>
    <row r="249" spans="2:65" s="11" customFormat="1" ht="25.9" customHeight="1">
      <c r="B249" s="120"/>
      <c r="D249" s="121" t="s">
        <v>71</v>
      </c>
      <c r="E249" s="122" t="s">
        <v>1277</v>
      </c>
      <c r="F249" s="122" t="s">
        <v>1278</v>
      </c>
      <c r="J249" s="123"/>
      <c r="L249" s="120"/>
      <c r="M249" s="124"/>
      <c r="P249" s="125">
        <f>SUM(P250:P252)</f>
        <v>0.84240000000000004</v>
      </c>
      <c r="R249" s="125">
        <f>SUM(R250:R252)</f>
        <v>0</v>
      </c>
      <c r="T249" s="126">
        <f>SUM(T250:T252)</f>
        <v>0</v>
      </c>
      <c r="AR249" s="121" t="s">
        <v>79</v>
      </c>
      <c r="AT249" s="127" t="s">
        <v>71</v>
      </c>
      <c r="AU249" s="127" t="s">
        <v>72</v>
      </c>
      <c r="AY249" s="121" t="s">
        <v>162</v>
      </c>
      <c r="BK249" s="128">
        <f>SUM(BK250:BK252)</f>
        <v>0</v>
      </c>
    </row>
    <row r="250" spans="2:65" s="1" customFormat="1" ht="24.2" customHeight="1">
      <c r="B250" s="131"/>
      <c r="C250" s="132" t="s">
        <v>804</v>
      </c>
      <c r="D250" s="132" t="s">
        <v>165</v>
      </c>
      <c r="E250" s="133" t="s">
        <v>1279</v>
      </c>
      <c r="F250" s="134" t="s">
        <v>1280</v>
      </c>
      <c r="G250" s="135" t="s">
        <v>212</v>
      </c>
      <c r="H250" s="136">
        <v>112</v>
      </c>
      <c r="I250" s="137"/>
      <c r="J250" s="137"/>
      <c r="K250" s="138"/>
      <c r="L250" s="25"/>
      <c r="M250" s="139" t="s">
        <v>1</v>
      </c>
      <c r="N250" s="140" t="s">
        <v>38</v>
      </c>
      <c r="O250" s="141">
        <v>0</v>
      </c>
      <c r="P250" s="141">
        <f>O250*H250</f>
        <v>0</v>
      </c>
      <c r="Q250" s="141">
        <v>0</v>
      </c>
      <c r="R250" s="141">
        <f>Q250*H250</f>
        <v>0</v>
      </c>
      <c r="S250" s="141">
        <v>0</v>
      </c>
      <c r="T250" s="142">
        <f>S250*H250</f>
        <v>0</v>
      </c>
      <c r="AR250" s="143" t="s">
        <v>169</v>
      </c>
      <c r="AT250" s="143" t="s">
        <v>165</v>
      </c>
      <c r="AU250" s="143" t="s">
        <v>79</v>
      </c>
      <c r="AY250" s="13" t="s">
        <v>162</v>
      </c>
      <c r="BE250" s="144">
        <f>IF(N250="základná",J250,0)</f>
        <v>0</v>
      </c>
      <c r="BF250" s="144">
        <f>IF(N250="znížená",J250,0)</f>
        <v>0</v>
      </c>
      <c r="BG250" s="144">
        <f>IF(N250="zákl. prenesená",J250,0)</f>
        <v>0</v>
      </c>
      <c r="BH250" s="144">
        <f>IF(N250="zníž. prenesená",J250,0)</f>
        <v>0</v>
      </c>
      <c r="BI250" s="144">
        <f>IF(N250="nulová",J250,0)</f>
        <v>0</v>
      </c>
      <c r="BJ250" s="13" t="s">
        <v>84</v>
      </c>
      <c r="BK250" s="144">
        <f>ROUND(I250*H250,2)</f>
        <v>0</v>
      </c>
      <c r="BL250" s="13" t="s">
        <v>169</v>
      </c>
      <c r="BM250" s="143" t="s">
        <v>1281</v>
      </c>
    </row>
    <row r="251" spans="2:65" s="1" customFormat="1" ht="24.2" customHeight="1">
      <c r="B251" s="131"/>
      <c r="C251" s="132" t="s">
        <v>810</v>
      </c>
      <c r="D251" s="132" t="s">
        <v>165</v>
      </c>
      <c r="E251" s="133" t="s">
        <v>1282</v>
      </c>
      <c r="F251" s="134" t="s">
        <v>1283</v>
      </c>
      <c r="G251" s="135" t="s">
        <v>212</v>
      </c>
      <c r="H251" s="136">
        <v>3</v>
      </c>
      <c r="I251" s="137"/>
      <c r="J251" s="137"/>
      <c r="K251" s="138"/>
      <c r="L251" s="25"/>
      <c r="M251" s="139" t="s">
        <v>1</v>
      </c>
      <c r="N251" s="140" t="s">
        <v>38</v>
      </c>
      <c r="O251" s="141">
        <v>0</v>
      </c>
      <c r="P251" s="141">
        <f>O251*H251</f>
        <v>0</v>
      </c>
      <c r="Q251" s="141">
        <v>0</v>
      </c>
      <c r="R251" s="141">
        <f>Q251*H251</f>
        <v>0</v>
      </c>
      <c r="S251" s="141">
        <v>0</v>
      </c>
      <c r="T251" s="142">
        <f>S251*H251</f>
        <v>0</v>
      </c>
      <c r="AR251" s="143" t="s">
        <v>169</v>
      </c>
      <c r="AT251" s="143" t="s">
        <v>165</v>
      </c>
      <c r="AU251" s="143" t="s">
        <v>79</v>
      </c>
      <c r="AY251" s="13" t="s">
        <v>162</v>
      </c>
      <c r="BE251" s="144">
        <f>IF(N251="základná",J251,0)</f>
        <v>0</v>
      </c>
      <c r="BF251" s="144">
        <f>IF(N251="znížená",J251,0)</f>
        <v>0</v>
      </c>
      <c r="BG251" s="144">
        <f>IF(N251="zákl. prenesená",J251,0)</f>
        <v>0</v>
      </c>
      <c r="BH251" s="144">
        <f>IF(N251="zníž. prenesená",J251,0)</f>
        <v>0</v>
      </c>
      <c r="BI251" s="144">
        <f>IF(N251="nulová",J251,0)</f>
        <v>0</v>
      </c>
      <c r="BJ251" s="13" t="s">
        <v>84</v>
      </c>
      <c r="BK251" s="144">
        <f>ROUND(I251*H251,2)</f>
        <v>0</v>
      </c>
      <c r="BL251" s="13" t="s">
        <v>169</v>
      </c>
      <c r="BM251" s="143" t="s">
        <v>1284</v>
      </c>
    </row>
    <row r="252" spans="2:65" s="1" customFormat="1" ht="33" customHeight="1">
      <c r="B252" s="131"/>
      <c r="C252" s="132" t="s">
        <v>814</v>
      </c>
      <c r="D252" s="132" t="s">
        <v>165</v>
      </c>
      <c r="E252" s="133" t="s">
        <v>1285</v>
      </c>
      <c r="F252" s="134" t="s">
        <v>1286</v>
      </c>
      <c r="G252" s="135" t="s">
        <v>300</v>
      </c>
      <c r="H252" s="136">
        <v>0.26</v>
      </c>
      <c r="I252" s="137"/>
      <c r="J252" s="137"/>
      <c r="K252" s="138"/>
      <c r="L252" s="25"/>
      <c r="M252" s="139" t="s">
        <v>1</v>
      </c>
      <c r="N252" s="140" t="s">
        <v>38</v>
      </c>
      <c r="O252" s="141">
        <v>3.24</v>
      </c>
      <c r="P252" s="141">
        <f>O252*H252</f>
        <v>0.84240000000000004</v>
      </c>
      <c r="Q252" s="141">
        <v>0</v>
      </c>
      <c r="R252" s="141">
        <f>Q252*H252</f>
        <v>0</v>
      </c>
      <c r="S252" s="141">
        <v>0</v>
      </c>
      <c r="T252" s="142">
        <f>S252*H252</f>
        <v>0</v>
      </c>
      <c r="AR252" s="143" t="s">
        <v>169</v>
      </c>
      <c r="AT252" s="143" t="s">
        <v>165</v>
      </c>
      <c r="AU252" s="143" t="s">
        <v>79</v>
      </c>
      <c r="AY252" s="13" t="s">
        <v>162</v>
      </c>
      <c r="BE252" s="144">
        <f>IF(N252="základná",J252,0)</f>
        <v>0</v>
      </c>
      <c r="BF252" s="144">
        <f>IF(N252="znížená",J252,0)</f>
        <v>0</v>
      </c>
      <c r="BG252" s="144">
        <f>IF(N252="zákl. prenesená",J252,0)</f>
        <v>0</v>
      </c>
      <c r="BH252" s="144">
        <f>IF(N252="zníž. prenesená",J252,0)</f>
        <v>0</v>
      </c>
      <c r="BI252" s="144">
        <f>IF(N252="nulová",J252,0)</f>
        <v>0</v>
      </c>
      <c r="BJ252" s="13" t="s">
        <v>84</v>
      </c>
      <c r="BK252" s="144">
        <f>ROUND(I252*H252,2)</f>
        <v>0</v>
      </c>
      <c r="BL252" s="13" t="s">
        <v>169</v>
      </c>
      <c r="BM252" s="143" t="s">
        <v>1287</v>
      </c>
    </row>
    <row r="253" spans="2:65" s="11" customFormat="1" ht="25.9" customHeight="1">
      <c r="B253" s="120"/>
      <c r="D253" s="121" t="s">
        <v>71</v>
      </c>
      <c r="E253" s="122" t="s">
        <v>1288</v>
      </c>
      <c r="F253" s="122" t="s">
        <v>1289</v>
      </c>
      <c r="J253" s="123"/>
      <c r="L253" s="120"/>
      <c r="M253" s="124"/>
      <c r="P253" s="125">
        <f>SUM(P254:P262)</f>
        <v>0</v>
      </c>
      <c r="R253" s="125">
        <f>SUM(R254:R262)</f>
        <v>0</v>
      </c>
      <c r="T253" s="126">
        <f>SUM(T254:T262)</f>
        <v>0</v>
      </c>
      <c r="AR253" s="121" t="s">
        <v>79</v>
      </c>
      <c r="AT253" s="127" t="s">
        <v>71</v>
      </c>
      <c r="AU253" s="127" t="s">
        <v>72</v>
      </c>
      <c r="AY253" s="121" t="s">
        <v>162</v>
      </c>
      <c r="BK253" s="128">
        <f>SUM(BK254:BK262)</f>
        <v>0</v>
      </c>
    </row>
    <row r="254" spans="2:65" s="1" customFormat="1" ht="16.5" customHeight="1">
      <c r="B254" s="131"/>
      <c r="C254" s="132" t="s">
        <v>817</v>
      </c>
      <c r="D254" s="132" t="s">
        <v>165</v>
      </c>
      <c r="E254" s="133" t="s">
        <v>1290</v>
      </c>
      <c r="F254" s="134" t="s">
        <v>1291</v>
      </c>
      <c r="G254" s="135" t="s">
        <v>1292</v>
      </c>
      <c r="H254" s="136">
        <v>6</v>
      </c>
      <c r="I254" s="137"/>
      <c r="J254" s="137"/>
      <c r="K254" s="138"/>
      <c r="L254" s="25"/>
      <c r="M254" s="139" t="s">
        <v>1</v>
      </c>
      <c r="N254" s="140" t="s">
        <v>38</v>
      </c>
      <c r="O254" s="141">
        <v>0</v>
      </c>
      <c r="P254" s="141">
        <f t="shared" ref="P254:P262" si="45">O254*H254</f>
        <v>0</v>
      </c>
      <c r="Q254" s="141">
        <v>0</v>
      </c>
      <c r="R254" s="141">
        <f t="shared" ref="R254:R262" si="46">Q254*H254</f>
        <v>0</v>
      </c>
      <c r="S254" s="141">
        <v>0</v>
      </c>
      <c r="T254" s="142">
        <f t="shared" ref="T254:T262" si="47">S254*H254</f>
        <v>0</v>
      </c>
      <c r="AR254" s="143" t="s">
        <v>169</v>
      </c>
      <c r="AT254" s="143" t="s">
        <v>165</v>
      </c>
      <c r="AU254" s="143" t="s">
        <v>79</v>
      </c>
      <c r="AY254" s="13" t="s">
        <v>162</v>
      </c>
      <c r="BE254" s="144">
        <f t="shared" ref="BE254:BE262" si="48">IF(N254="základná",J254,0)</f>
        <v>0</v>
      </c>
      <c r="BF254" s="144">
        <f t="shared" ref="BF254:BF262" si="49">IF(N254="znížená",J254,0)</f>
        <v>0</v>
      </c>
      <c r="BG254" s="144">
        <f t="shared" ref="BG254:BG262" si="50">IF(N254="zákl. prenesená",J254,0)</f>
        <v>0</v>
      </c>
      <c r="BH254" s="144">
        <f t="shared" ref="BH254:BH262" si="51">IF(N254="zníž. prenesená",J254,0)</f>
        <v>0</v>
      </c>
      <c r="BI254" s="144">
        <f t="shared" ref="BI254:BI262" si="52">IF(N254="nulová",J254,0)</f>
        <v>0</v>
      </c>
      <c r="BJ254" s="13" t="s">
        <v>84</v>
      </c>
      <c r="BK254" s="144">
        <f t="shared" ref="BK254:BK262" si="53">ROUND(I254*H254,2)</f>
        <v>0</v>
      </c>
      <c r="BL254" s="13" t="s">
        <v>169</v>
      </c>
      <c r="BM254" s="143" t="s">
        <v>1293</v>
      </c>
    </row>
    <row r="255" spans="2:65" s="1" customFormat="1" ht="16.5" customHeight="1">
      <c r="B255" s="131"/>
      <c r="C255" s="132" t="s">
        <v>821</v>
      </c>
      <c r="D255" s="132" t="s">
        <v>165</v>
      </c>
      <c r="E255" s="133" t="s">
        <v>1294</v>
      </c>
      <c r="F255" s="134" t="s">
        <v>1295</v>
      </c>
      <c r="G255" s="135" t="s">
        <v>1292</v>
      </c>
      <c r="H255" s="136">
        <v>4</v>
      </c>
      <c r="I255" s="137"/>
      <c r="J255" s="137"/>
      <c r="K255" s="138"/>
      <c r="L255" s="25"/>
      <c r="M255" s="139" t="s">
        <v>1</v>
      </c>
      <c r="N255" s="140" t="s">
        <v>38</v>
      </c>
      <c r="O255" s="141">
        <v>0</v>
      </c>
      <c r="P255" s="141">
        <f t="shared" si="45"/>
        <v>0</v>
      </c>
      <c r="Q255" s="141">
        <v>0</v>
      </c>
      <c r="R255" s="141">
        <f t="shared" si="46"/>
        <v>0</v>
      </c>
      <c r="S255" s="141">
        <v>0</v>
      </c>
      <c r="T255" s="142">
        <f t="shared" si="47"/>
        <v>0</v>
      </c>
      <c r="AR255" s="143" t="s">
        <v>169</v>
      </c>
      <c r="AT255" s="143" t="s">
        <v>165</v>
      </c>
      <c r="AU255" s="143" t="s">
        <v>79</v>
      </c>
      <c r="AY255" s="13" t="s">
        <v>162</v>
      </c>
      <c r="BE255" s="144">
        <f t="shared" si="48"/>
        <v>0</v>
      </c>
      <c r="BF255" s="144">
        <f t="shared" si="49"/>
        <v>0</v>
      </c>
      <c r="BG255" s="144">
        <f t="shared" si="50"/>
        <v>0</v>
      </c>
      <c r="BH255" s="144">
        <f t="shared" si="51"/>
        <v>0</v>
      </c>
      <c r="BI255" s="144">
        <f t="shared" si="52"/>
        <v>0</v>
      </c>
      <c r="BJ255" s="13" t="s">
        <v>84</v>
      </c>
      <c r="BK255" s="144">
        <f t="shared" si="53"/>
        <v>0</v>
      </c>
      <c r="BL255" s="13" t="s">
        <v>169</v>
      </c>
      <c r="BM255" s="143" t="s">
        <v>1296</v>
      </c>
    </row>
    <row r="256" spans="2:65" s="1" customFormat="1" ht="16.5" customHeight="1">
      <c r="B256" s="131"/>
      <c r="C256" s="132" t="s">
        <v>824</v>
      </c>
      <c r="D256" s="132" t="s">
        <v>165</v>
      </c>
      <c r="E256" s="133" t="s">
        <v>1297</v>
      </c>
      <c r="F256" s="134" t="s">
        <v>1298</v>
      </c>
      <c r="G256" s="135" t="s">
        <v>1292</v>
      </c>
      <c r="H256" s="136">
        <v>4</v>
      </c>
      <c r="I256" s="137"/>
      <c r="J256" s="137"/>
      <c r="K256" s="138"/>
      <c r="L256" s="25"/>
      <c r="M256" s="139" t="s">
        <v>1</v>
      </c>
      <c r="N256" s="140" t="s">
        <v>38</v>
      </c>
      <c r="O256" s="141">
        <v>0</v>
      </c>
      <c r="P256" s="141">
        <f t="shared" si="45"/>
        <v>0</v>
      </c>
      <c r="Q256" s="141">
        <v>0</v>
      </c>
      <c r="R256" s="141">
        <f t="shared" si="46"/>
        <v>0</v>
      </c>
      <c r="S256" s="141">
        <v>0</v>
      </c>
      <c r="T256" s="142">
        <f t="shared" si="47"/>
        <v>0</v>
      </c>
      <c r="AR256" s="143" t="s">
        <v>169</v>
      </c>
      <c r="AT256" s="143" t="s">
        <v>165</v>
      </c>
      <c r="AU256" s="143" t="s">
        <v>79</v>
      </c>
      <c r="AY256" s="13" t="s">
        <v>162</v>
      </c>
      <c r="BE256" s="144">
        <f t="shared" si="48"/>
        <v>0</v>
      </c>
      <c r="BF256" s="144">
        <f t="shared" si="49"/>
        <v>0</v>
      </c>
      <c r="BG256" s="144">
        <f t="shared" si="50"/>
        <v>0</v>
      </c>
      <c r="BH256" s="144">
        <f t="shared" si="51"/>
        <v>0</v>
      </c>
      <c r="BI256" s="144">
        <f t="shared" si="52"/>
        <v>0</v>
      </c>
      <c r="BJ256" s="13" t="s">
        <v>84</v>
      </c>
      <c r="BK256" s="144">
        <f t="shared" si="53"/>
        <v>0</v>
      </c>
      <c r="BL256" s="13" t="s">
        <v>169</v>
      </c>
      <c r="BM256" s="143" t="s">
        <v>1299</v>
      </c>
    </row>
    <row r="257" spans="2:65" s="1" customFormat="1" ht="37.9" customHeight="1">
      <c r="B257" s="131"/>
      <c r="C257" s="132" t="s">
        <v>828</v>
      </c>
      <c r="D257" s="132" t="s">
        <v>165</v>
      </c>
      <c r="E257" s="133" t="s">
        <v>1300</v>
      </c>
      <c r="F257" s="134" t="s">
        <v>1301</v>
      </c>
      <c r="G257" s="135" t="s">
        <v>300</v>
      </c>
      <c r="H257" s="136">
        <v>0.33</v>
      </c>
      <c r="I257" s="137"/>
      <c r="J257" s="137"/>
      <c r="K257" s="138"/>
      <c r="L257" s="25"/>
      <c r="M257" s="139" t="s">
        <v>1</v>
      </c>
      <c r="N257" s="140" t="s">
        <v>38</v>
      </c>
      <c r="O257" s="141">
        <v>0</v>
      </c>
      <c r="P257" s="141">
        <f t="shared" si="45"/>
        <v>0</v>
      </c>
      <c r="Q257" s="141">
        <v>0</v>
      </c>
      <c r="R257" s="141">
        <f t="shared" si="46"/>
        <v>0</v>
      </c>
      <c r="S257" s="141">
        <v>0</v>
      </c>
      <c r="T257" s="142">
        <f t="shared" si="47"/>
        <v>0</v>
      </c>
      <c r="AR257" s="143" t="s">
        <v>169</v>
      </c>
      <c r="AT257" s="143" t="s">
        <v>165</v>
      </c>
      <c r="AU257" s="143" t="s">
        <v>79</v>
      </c>
      <c r="AY257" s="13" t="s">
        <v>162</v>
      </c>
      <c r="BE257" s="144">
        <f t="shared" si="48"/>
        <v>0</v>
      </c>
      <c r="BF257" s="144">
        <f t="shared" si="49"/>
        <v>0</v>
      </c>
      <c r="BG257" s="144">
        <f t="shared" si="50"/>
        <v>0</v>
      </c>
      <c r="BH257" s="144">
        <f t="shared" si="51"/>
        <v>0</v>
      </c>
      <c r="BI257" s="144">
        <f t="shared" si="52"/>
        <v>0</v>
      </c>
      <c r="BJ257" s="13" t="s">
        <v>84</v>
      </c>
      <c r="BK257" s="144">
        <f t="shared" si="53"/>
        <v>0</v>
      </c>
      <c r="BL257" s="13" t="s">
        <v>169</v>
      </c>
      <c r="BM257" s="143" t="s">
        <v>1302</v>
      </c>
    </row>
    <row r="258" spans="2:65" s="1" customFormat="1" ht="16.5" customHeight="1">
      <c r="B258" s="131"/>
      <c r="C258" s="132" t="s">
        <v>832</v>
      </c>
      <c r="D258" s="132" t="s">
        <v>165</v>
      </c>
      <c r="E258" s="133" t="s">
        <v>1303</v>
      </c>
      <c r="F258" s="134" t="s">
        <v>1304</v>
      </c>
      <c r="G258" s="135" t="s">
        <v>1292</v>
      </c>
      <c r="H258" s="136">
        <v>10</v>
      </c>
      <c r="I258" s="137"/>
      <c r="J258" s="137"/>
      <c r="K258" s="138"/>
      <c r="L258" s="25"/>
      <c r="M258" s="139" t="s">
        <v>1</v>
      </c>
      <c r="N258" s="140" t="s">
        <v>38</v>
      </c>
      <c r="O258" s="141">
        <v>0</v>
      </c>
      <c r="P258" s="141">
        <f t="shared" si="45"/>
        <v>0</v>
      </c>
      <c r="Q258" s="141">
        <v>0</v>
      </c>
      <c r="R258" s="141">
        <f t="shared" si="46"/>
        <v>0</v>
      </c>
      <c r="S258" s="141">
        <v>0</v>
      </c>
      <c r="T258" s="142">
        <f t="shared" si="47"/>
        <v>0</v>
      </c>
      <c r="AR258" s="143" t="s">
        <v>169</v>
      </c>
      <c r="AT258" s="143" t="s">
        <v>165</v>
      </c>
      <c r="AU258" s="143" t="s">
        <v>79</v>
      </c>
      <c r="AY258" s="13" t="s">
        <v>162</v>
      </c>
      <c r="BE258" s="144">
        <f t="shared" si="48"/>
        <v>0</v>
      </c>
      <c r="BF258" s="144">
        <f t="shared" si="49"/>
        <v>0</v>
      </c>
      <c r="BG258" s="144">
        <f t="shared" si="50"/>
        <v>0</v>
      </c>
      <c r="BH258" s="144">
        <f t="shared" si="51"/>
        <v>0</v>
      </c>
      <c r="BI258" s="144">
        <f t="shared" si="52"/>
        <v>0</v>
      </c>
      <c r="BJ258" s="13" t="s">
        <v>84</v>
      </c>
      <c r="BK258" s="144">
        <f t="shared" si="53"/>
        <v>0</v>
      </c>
      <c r="BL258" s="13" t="s">
        <v>169</v>
      </c>
      <c r="BM258" s="143" t="s">
        <v>1305</v>
      </c>
    </row>
    <row r="259" spans="2:65" s="1" customFormat="1" ht="16.5" customHeight="1">
      <c r="B259" s="131"/>
      <c r="C259" s="132" t="s">
        <v>835</v>
      </c>
      <c r="D259" s="132" t="s">
        <v>165</v>
      </c>
      <c r="E259" s="133" t="s">
        <v>1306</v>
      </c>
      <c r="F259" s="134" t="s">
        <v>1307</v>
      </c>
      <c r="G259" s="135" t="s">
        <v>1292</v>
      </c>
      <c r="H259" s="136">
        <v>4</v>
      </c>
      <c r="I259" s="137"/>
      <c r="J259" s="137"/>
      <c r="K259" s="138"/>
      <c r="L259" s="25"/>
      <c r="M259" s="139" t="s">
        <v>1</v>
      </c>
      <c r="N259" s="140" t="s">
        <v>38</v>
      </c>
      <c r="O259" s="141">
        <v>0</v>
      </c>
      <c r="P259" s="141">
        <f t="shared" si="45"/>
        <v>0</v>
      </c>
      <c r="Q259" s="141">
        <v>0</v>
      </c>
      <c r="R259" s="141">
        <f t="shared" si="46"/>
        <v>0</v>
      </c>
      <c r="S259" s="141">
        <v>0</v>
      </c>
      <c r="T259" s="142">
        <f t="shared" si="47"/>
        <v>0</v>
      </c>
      <c r="AR259" s="143" t="s">
        <v>169</v>
      </c>
      <c r="AT259" s="143" t="s">
        <v>165</v>
      </c>
      <c r="AU259" s="143" t="s">
        <v>79</v>
      </c>
      <c r="AY259" s="13" t="s">
        <v>162</v>
      </c>
      <c r="BE259" s="144">
        <f t="shared" si="48"/>
        <v>0</v>
      </c>
      <c r="BF259" s="144">
        <f t="shared" si="49"/>
        <v>0</v>
      </c>
      <c r="BG259" s="144">
        <f t="shared" si="50"/>
        <v>0</v>
      </c>
      <c r="BH259" s="144">
        <f t="shared" si="51"/>
        <v>0</v>
      </c>
      <c r="BI259" s="144">
        <f t="shared" si="52"/>
        <v>0</v>
      </c>
      <c r="BJ259" s="13" t="s">
        <v>84</v>
      </c>
      <c r="BK259" s="144">
        <f t="shared" si="53"/>
        <v>0</v>
      </c>
      <c r="BL259" s="13" t="s">
        <v>169</v>
      </c>
      <c r="BM259" s="143" t="s">
        <v>1308</v>
      </c>
    </row>
    <row r="260" spans="2:65" s="1" customFormat="1" ht="16.5" customHeight="1">
      <c r="B260" s="131"/>
      <c r="C260" s="132" t="s">
        <v>839</v>
      </c>
      <c r="D260" s="132" t="s">
        <v>165</v>
      </c>
      <c r="E260" s="133" t="s">
        <v>1309</v>
      </c>
      <c r="F260" s="134" t="s">
        <v>1310</v>
      </c>
      <c r="G260" s="135" t="s">
        <v>1292</v>
      </c>
      <c r="H260" s="136">
        <v>3</v>
      </c>
      <c r="I260" s="137"/>
      <c r="J260" s="137"/>
      <c r="K260" s="138"/>
      <c r="L260" s="25"/>
      <c r="M260" s="139" t="s">
        <v>1</v>
      </c>
      <c r="N260" s="140" t="s">
        <v>38</v>
      </c>
      <c r="O260" s="141">
        <v>0</v>
      </c>
      <c r="P260" s="141">
        <f t="shared" si="45"/>
        <v>0</v>
      </c>
      <c r="Q260" s="141">
        <v>0</v>
      </c>
      <c r="R260" s="141">
        <f t="shared" si="46"/>
        <v>0</v>
      </c>
      <c r="S260" s="141">
        <v>0</v>
      </c>
      <c r="T260" s="142">
        <f t="shared" si="47"/>
        <v>0</v>
      </c>
      <c r="AR260" s="143" t="s">
        <v>169</v>
      </c>
      <c r="AT260" s="143" t="s">
        <v>165</v>
      </c>
      <c r="AU260" s="143" t="s">
        <v>79</v>
      </c>
      <c r="AY260" s="13" t="s">
        <v>162</v>
      </c>
      <c r="BE260" s="144">
        <f t="shared" si="48"/>
        <v>0</v>
      </c>
      <c r="BF260" s="144">
        <f t="shared" si="49"/>
        <v>0</v>
      </c>
      <c r="BG260" s="144">
        <f t="shared" si="50"/>
        <v>0</v>
      </c>
      <c r="BH260" s="144">
        <f t="shared" si="51"/>
        <v>0</v>
      </c>
      <c r="BI260" s="144">
        <f t="shared" si="52"/>
        <v>0</v>
      </c>
      <c r="BJ260" s="13" t="s">
        <v>84</v>
      </c>
      <c r="BK260" s="144">
        <f t="shared" si="53"/>
        <v>0</v>
      </c>
      <c r="BL260" s="13" t="s">
        <v>169</v>
      </c>
      <c r="BM260" s="143" t="s">
        <v>1311</v>
      </c>
    </row>
    <row r="261" spans="2:65" s="1" customFormat="1" ht="16.5" customHeight="1">
      <c r="B261" s="131"/>
      <c r="C261" s="132" t="s">
        <v>841</v>
      </c>
      <c r="D261" s="132" t="s">
        <v>165</v>
      </c>
      <c r="E261" s="133" t="s">
        <v>1312</v>
      </c>
      <c r="F261" s="134" t="s">
        <v>1313</v>
      </c>
      <c r="G261" s="135" t="s">
        <v>1292</v>
      </c>
      <c r="H261" s="136">
        <v>3</v>
      </c>
      <c r="I261" s="137"/>
      <c r="J261" s="137"/>
      <c r="K261" s="138"/>
      <c r="L261" s="25"/>
      <c r="M261" s="139" t="s">
        <v>1</v>
      </c>
      <c r="N261" s="140" t="s">
        <v>38</v>
      </c>
      <c r="O261" s="141">
        <v>0</v>
      </c>
      <c r="P261" s="141">
        <f t="shared" si="45"/>
        <v>0</v>
      </c>
      <c r="Q261" s="141">
        <v>0</v>
      </c>
      <c r="R261" s="141">
        <f t="shared" si="46"/>
        <v>0</v>
      </c>
      <c r="S261" s="141">
        <v>0</v>
      </c>
      <c r="T261" s="142">
        <f t="shared" si="47"/>
        <v>0</v>
      </c>
      <c r="AR261" s="143" t="s">
        <v>169</v>
      </c>
      <c r="AT261" s="143" t="s">
        <v>165</v>
      </c>
      <c r="AU261" s="143" t="s">
        <v>79</v>
      </c>
      <c r="AY261" s="13" t="s">
        <v>162</v>
      </c>
      <c r="BE261" s="144">
        <f t="shared" si="48"/>
        <v>0</v>
      </c>
      <c r="BF261" s="144">
        <f t="shared" si="49"/>
        <v>0</v>
      </c>
      <c r="BG261" s="144">
        <f t="shared" si="50"/>
        <v>0</v>
      </c>
      <c r="BH261" s="144">
        <f t="shared" si="51"/>
        <v>0</v>
      </c>
      <c r="BI261" s="144">
        <f t="shared" si="52"/>
        <v>0</v>
      </c>
      <c r="BJ261" s="13" t="s">
        <v>84</v>
      </c>
      <c r="BK261" s="144">
        <f t="shared" si="53"/>
        <v>0</v>
      </c>
      <c r="BL261" s="13" t="s">
        <v>169</v>
      </c>
      <c r="BM261" s="143" t="s">
        <v>1314</v>
      </c>
    </row>
    <row r="262" spans="2:65" s="1" customFormat="1" ht="33" customHeight="1">
      <c r="B262" s="131"/>
      <c r="C262" s="132" t="s">
        <v>845</v>
      </c>
      <c r="D262" s="132" t="s">
        <v>165</v>
      </c>
      <c r="E262" s="133" t="s">
        <v>1315</v>
      </c>
      <c r="F262" s="134" t="s">
        <v>1316</v>
      </c>
      <c r="G262" s="135" t="s">
        <v>1292</v>
      </c>
      <c r="H262" s="136">
        <v>8</v>
      </c>
      <c r="I262" s="137"/>
      <c r="J262" s="137"/>
      <c r="K262" s="138"/>
      <c r="L262" s="25"/>
      <c r="M262" s="139" t="s">
        <v>1</v>
      </c>
      <c r="N262" s="140" t="s">
        <v>38</v>
      </c>
      <c r="O262" s="141">
        <v>0</v>
      </c>
      <c r="P262" s="141">
        <f t="shared" si="45"/>
        <v>0</v>
      </c>
      <c r="Q262" s="141">
        <v>0</v>
      </c>
      <c r="R262" s="141">
        <f t="shared" si="46"/>
        <v>0</v>
      </c>
      <c r="S262" s="141">
        <v>0</v>
      </c>
      <c r="T262" s="142">
        <f t="shared" si="47"/>
        <v>0</v>
      </c>
      <c r="AR262" s="143" t="s">
        <v>169</v>
      </c>
      <c r="AT262" s="143" t="s">
        <v>165</v>
      </c>
      <c r="AU262" s="143" t="s">
        <v>79</v>
      </c>
      <c r="AY262" s="13" t="s">
        <v>162</v>
      </c>
      <c r="BE262" s="144">
        <f t="shared" si="48"/>
        <v>0</v>
      </c>
      <c r="BF262" s="144">
        <f t="shared" si="49"/>
        <v>0</v>
      </c>
      <c r="BG262" s="144">
        <f t="shared" si="50"/>
        <v>0</v>
      </c>
      <c r="BH262" s="144">
        <f t="shared" si="51"/>
        <v>0</v>
      </c>
      <c r="BI262" s="144">
        <f t="shared" si="52"/>
        <v>0</v>
      </c>
      <c r="BJ262" s="13" t="s">
        <v>84</v>
      </c>
      <c r="BK262" s="144">
        <f t="shared" si="53"/>
        <v>0</v>
      </c>
      <c r="BL262" s="13" t="s">
        <v>169</v>
      </c>
      <c r="BM262" s="143" t="s">
        <v>1317</v>
      </c>
    </row>
    <row r="263" spans="2:65" s="11" customFormat="1" ht="25.9" customHeight="1">
      <c r="B263" s="120"/>
      <c r="D263" s="121" t="s">
        <v>71</v>
      </c>
      <c r="E263" s="122" t="s">
        <v>1318</v>
      </c>
      <c r="F263" s="122" t="s">
        <v>1319</v>
      </c>
      <c r="J263" s="123"/>
      <c r="L263" s="120"/>
      <c r="M263" s="124"/>
      <c r="P263" s="125">
        <f>SUM(P264:P267)</f>
        <v>0</v>
      </c>
      <c r="R263" s="125">
        <f>SUM(R264:R267)</f>
        <v>0</v>
      </c>
      <c r="T263" s="126">
        <f>SUM(T264:T267)</f>
        <v>0</v>
      </c>
      <c r="AR263" s="121" t="s">
        <v>79</v>
      </c>
      <c r="AT263" s="127" t="s">
        <v>71</v>
      </c>
      <c r="AU263" s="127" t="s">
        <v>72</v>
      </c>
      <c r="AY263" s="121" t="s">
        <v>162</v>
      </c>
      <c r="BK263" s="128">
        <f>SUM(BK264:BK267)</f>
        <v>0</v>
      </c>
    </row>
    <row r="264" spans="2:65" s="1" customFormat="1" ht="21.75" customHeight="1">
      <c r="B264" s="131"/>
      <c r="C264" s="132" t="s">
        <v>849</v>
      </c>
      <c r="D264" s="132" t="s">
        <v>165</v>
      </c>
      <c r="E264" s="133" t="s">
        <v>1320</v>
      </c>
      <c r="F264" s="134" t="s">
        <v>1321</v>
      </c>
      <c r="G264" s="135" t="s">
        <v>196</v>
      </c>
      <c r="H264" s="136">
        <v>12</v>
      </c>
      <c r="I264" s="137"/>
      <c r="J264" s="137"/>
      <c r="K264" s="138"/>
      <c r="L264" s="25"/>
      <c r="M264" s="139" t="s">
        <v>1</v>
      </c>
      <c r="N264" s="140" t="s">
        <v>38</v>
      </c>
      <c r="O264" s="141">
        <v>0</v>
      </c>
      <c r="P264" s="141">
        <f>O264*H264</f>
        <v>0</v>
      </c>
      <c r="Q264" s="141">
        <v>0</v>
      </c>
      <c r="R264" s="141">
        <f>Q264*H264</f>
        <v>0</v>
      </c>
      <c r="S264" s="141">
        <v>0</v>
      </c>
      <c r="T264" s="142">
        <f>S264*H264</f>
        <v>0</v>
      </c>
      <c r="AR264" s="143" t="s">
        <v>169</v>
      </c>
      <c r="AT264" s="143" t="s">
        <v>165</v>
      </c>
      <c r="AU264" s="143" t="s">
        <v>79</v>
      </c>
      <c r="AY264" s="13" t="s">
        <v>162</v>
      </c>
      <c r="BE264" s="144">
        <f>IF(N264="základná",J264,0)</f>
        <v>0</v>
      </c>
      <c r="BF264" s="144">
        <f>IF(N264="znížená",J264,0)</f>
        <v>0</v>
      </c>
      <c r="BG264" s="144">
        <f>IF(N264="zákl. prenesená",J264,0)</f>
        <v>0</v>
      </c>
      <c r="BH264" s="144">
        <f>IF(N264="zníž. prenesená",J264,0)</f>
        <v>0</v>
      </c>
      <c r="BI264" s="144">
        <f>IF(N264="nulová",J264,0)</f>
        <v>0</v>
      </c>
      <c r="BJ264" s="13" t="s">
        <v>84</v>
      </c>
      <c r="BK264" s="144">
        <f>ROUND(I264*H264,2)</f>
        <v>0</v>
      </c>
      <c r="BL264" s="13" t="s">
        <v>169</v>
      </c>
      <c r="BM264" s="143" t="s">
        <v>1322</v>
      </c>
    </row>
    <row r="265" spans="2:65" s="1" customFormat="1" ht="21.75" customHeight="1">
      <c r="B265" s="131"/>
      <c r="C265" s="132" t="s">
        <v>852</v>
      </c>
      <c r="D265" s="132" t="s">
        <v>165</v>
      </c>
      <c r="E265" s="133" t="s">
        <v>1323</v>
      </c>
      <c r="F265" s="134" t="s">
        <v>1324</v>
      </c>
      <c r="G265" s="135" t="s">
        <v>196</v>
      </c>
      <c r="H265" s="136">
        <v>4</v>
      </c>
      <c r="I265" s="137"/>
      <c r="J265" s="137"/>
      <c r="K265" s="138"/>
      <c r="L265" s="25"/>
      <c r="M265" s="139" t="s">
        <v>1</v>
      </c>
      <c r="N265" s="140" t="s">
        <v>38</v>
      </c>
      <c r="O265" s="141">
        <v>0</v>
      </c>
      <c r="P265" s="141">
        <f>O265*H265</f>
        <v>0</v>
      </c>
      <c r="Q265" s="141">
        <v>0</v>
      </c>
      <c r="R265" s="141">
        <f>Q265*H265</f>
        <v>0</v>
      </c>
      <c r="S265" s="141">
        <v>0</v>
      </c>
      <c r="T265" s="142">
        <f>S265*H265</f>
        <v>0</v>
      </c>
      <c r="AR265" s="143" t="s">
        <v>169</v>
      </c>
      <c r="AT265" s="143" t="s">
        <v>165</v>
      </c>
      <c r="AU265" s="143" t="s">
        <v>79</v>
      </c>
      <c r="AY265" s="13" t="s">
        <v>162</v>
      </c>
      <c r="BE265" s="144">
        <f>IF(N265="základná",J265,0)</f>
        <v>0</v>
      </c>
      <c r="BF265" s="144">
        <f>IF(N265="znížená",J265,0)</f>
        <v>0</v>
      </c>
      <c r="BG265" s="144">
        <f>IF(N265="zákl. prenesená",J265,0)</f>
        <v>0</v>
      </c>
      <c r="BH265" s="144">
        <f>IF(N265="zníž. prenesená",J265,0)</f>
        <v>0</v>
      </c>
      <c r="BI265" s="144">
        <f>IF(N265="nulová",J265,0)</f>
        <v>0</v>
      </c>
      <c r="BJ265" s="13" t="s">
        <v>84</v>
      </c>
      <c r="BK265" s="144">
        <f>ROUND(I265*H265,2)</f>
        <v>0</v>
      </c>
      <c r="BL265" s="13" t="s">
        <v>169</v>
      </c>
      <c r="BM265" s="143" t="s">
        <v>1325</v>
      </c>
    </row>
    <row r="266" spans="2:65" s="1" customFormat="1" ht="21.75" customHeight="1">
      <c r="B266" s="131"/>
      <c r="C266" s="132" t="s">
        <v>856</v>
      </c>
      <c r="D266" s="132" t="s">
        <v>165</v>
      </c>
      <c r="E266" s="133" t="s">
        <v>1326</v>
      </c>
      <c r="F266" s="134" t="s">
        <v>1327</v>
      </c>
      <c r="G266" s="135" t="s">
        <v>196</v>
      </c>
      <c r="H266" s="136">
        <v>1</v>
      </c>
      <c r="I266" s="137"/>
      <c r="J266" s="137"/>
      <c r="K266" s="138"/>
      <c r="L266" s="25"/>
      <c r="M266" s="139" t="s">
        <v>1</v>
      </c>
      <c r="N266" s="140" t="s">
        <v>38</v>
      </c>
      <c r="O266" s="141">
        <v>0</v>
      </c>
      <c r="P266" s="141">
        <f>O266*H266</f>
        <v>0</v>
      </c>
      <c r="Q266" s="141">
        <v>0</v>
      </c>
      <c r="R266" s="141">
        <f>Q266*H266</f>
        <v>0</v>
      </c>
      <c r="S266" s="141">
        <v>0</v>
      </c>
      <c r="T266" s="142">
        <f>S266*H266</f>
        <v>0</v>
      </c>
      <c r="AR266" s="143" t="s">
        <v>169</v>
      </c>
      <c r="AT266" s="143" t="s">
        <v>165</v>
      </c>
      <c r="AU266" s="143" t="s">
        <v>79</v>
      </c>
      <c r="AY266" s="13" t="s">
        <v>162</v>
      </c>
      <c r="BE266" s="144">
        <f>IF(N266="základná",J266,0)</f>
        <v>0</v>
      </c>
      <c r="BF266" s="144">
        <f>IF(N266="znížená",J266,0)</f>
        <v>0</v>
      </c>
      <c r="BG266" s="144">
        <f>IF(N266="zákl. prenesená",J266,0)</f>
        <v>0</v>
      </c>
      <c r="BH266" s="144">
        <f>IF(N266="zníž. prenesená",J266,0)</f>
        <v>0</v>
      </c>
      <c r="BI266" s="144">
        <f>IF(N266="nulová",J266,0)</f>
        <v>0</v>
      </c>
      <c r="BJ266" s="13" t="s">
        <v>84</v>
      </c>
      <c r="BK266" s="144">
        <f>ROUND(I266*H266,2)</f>
        <v>0</v>
      </c>
      <c r="BL266" s="13" t="s">
        <v>169</v>
      </c>
      <c r="BM266" s="143" t="s">
        <v>1328</v>
      </c>
    </row>
    <row r="267" spans="2:65" s="1" customFormat="1" ht="21.75" customHeight="1">
      <c r="B267" s="131"/>
      <c r="C267" s="132" t="s">
        <v>859</v>
      </c>
      <c r="D267" s="132" t="s">
        <v>165</v>
      </c>
      <c r="E267" s="133" t="s">
        <v>1329</v>
      </c>
      <c r="F267" s="134" t="s">
        <v>1330</v>
      </c>
      <c r="G267" s="135" t="s">
        <v>196</v>
      </c>
      <c r="H267" s="136">
        <v>1</v>
      </c>
      <c r="I267" s="137"/>
      <c r="J267" s="137"/>
      <c r="K267" s="138"/>
      <c r="L267" s="25"/>
      <c r="M267" s="139" t="s">
        <v>1</v>
      </c>
      <c r="N267" s="140" t="s">
        <v>38</v>
      </c>
      <c r="O267" s="141">
        <v>0</v>
      </c>
      <c r="P267" s="141">
        <f>O267*H267</f>
        <v>0</v>
      </c>
      <c r="Q267" s="141">
        <v>0</v>
      </c>
      <c r="R267" s="141">
        <f>Q267*H267</f>
        <v>0</v>
      </c>
      <c r="S267" s="141">
        <v>0</v>
      </c>
      <c r="T267" s="142">
        <f>S267*H267</f>
        <v>0</v>
      </c>
      <c r="AR267" s="143" t="s">
        <v>169</v>
      </c>
      <c r="AT267" s="143" t="s">
        <v>165</v>
      </c>
      <c r="AU267" s="143" t="s">
        <v>79</v>
      </c>
      <c r="AY267" s="13" t="s">
        <v>162</v>
      </c>
      <c r="BE267" s="144">
        <f>IF(N267="základná",J267,0)</f>
        <v>0</v>
      </c>
      <c r="BF267" s="144">
        <f>IF(N267="znížená",J267,0)</f>
        <v>0</v>
      </c>
      <c r="BG267" s="144">
        <f>IF(N267="zákl. prenesená",J267,0)</f>
        <v>0</v>
      </c>
      <c r="BH267" s="144">
        <f>IF(N267="zníž. prenesená",J267,0)</f>
        <v>0</v>
      </c>
      <c r="BI267" s="144">
        <f>IF(N267="nulová",J267,0)</f>
        <v>0</v>
      </c>
      <c r="BJ267" s="13" t="s">
        <v>84</v>
      </c>
      <c r="BK267" s="144">
        <f>ROUND(I267*H267,2)</f>
        <v>0</v>
      </c>
      <c r="BL267" s="13" t="s">
        <v>169</v>
      </c>
      <c r="BM267" s="143" t="s">
        <v>1331</v>
      </c>
    </row>
    <row r="268" spans="2:65" s="11" customFormat="1" ht="25.9" customHeight="1">
      <c r="B268" s="120"/>
      <c r="D268" s="121" t="s">
        <v>71</v>
      </c>
      <c r="E268" s="122" t="s">
        <v>1332</v>
      </c>
      <c r="F268" s="122" t="s">
        <v>1333</v>
      </c>
      <c r="J268" s="123"/>
      <c r="L268" s="120"/>
      <c r="M268" s="124"/>
      <c r="P268" s="125">
        <f>SUM(P269:P275)</f>
        <v>0</v>
      </c>
      <c r="R268" s="125">
        <f>SUM(R269:R275)</f>
        <v>0</v>
      </c>
      <c r="T268" s="126">
        <f>SUM(T269:T275)</f>
        <v>0</v>
      </c>
      <c r="AR268" s="121" t="s">
        <v>79</v>
      </c>
      <c r="AT268" s="127" t="s">
        <v>71</v>
      </c>
      <c r="AU268" s="127" t="s">
        <v>72</v>
      </c>
      <c r="AY268" s="121" t="s">
        <v>162</v>
      </c>
      <c r="BK268" s="128">
        <f>SUM(BK269:BK275)</f>
        <v>0</v>
      </c>
    </row>
    <row r="269" spans="2:65" s="1" customFormat="1" ht="16.5" customHeight="1">
      <c r="B269" s="131"/>
      <c r="C269" s="132" t="s">
        <v>863</v>
      </c>
      <c r="D269" s="132" t="s">
        <v>165</v>
      </c>
      <c r="E269" s="133" t="s">
        <v>1334</v>
      </c>
      <c r="F269" s="134" t="s">
        <v>1335</v>
      </c>
      <c r="G269" s="135" t="s">
        <v>196</v>
      </c>
      <c r="H269" s="136">
        <v>16</v>
      </c>
      <c r="I269" s="137"/>
      <c r="J269" s="137"/>
      <c r="K269" s="138"/>
      <c r="L269" s="25"/>
      <c r="M269" s="139" t="s">
        <v>1</v>
      </c>
      <c r="N269" s="140" t="s">
        <v>38</v>
      </c>
      <c r="O269" s="141">
        <v>0</v>
      </c>
      <c r="P269" s="141">
        <f t="shared" ref="P269:P275" si="54">O269*H269</f>
        <v>0</v>
      </c>
      <c r="Q269" s="141">
        <v>0</v>
      </c>
      <c r="R269" s="141">
        <f t="shared" ref="R269:R275" si="55">Q269*H269</f>
        <v>0</v>
      </c>
      <c r="S269" s="141">
        <v>0</v>
      </c>
      <c r="T269" s="142">
        <f t="shared" ref="T269:T275" si="56">S269*H269</f>
        <v>0</v>
      </c>
      <c r="AR269" s="143" t="s">
        <v>169</v>
      </c>
      <c r="AT269" s="143" t="s">
        <v>165</v>
      </c>
      <c r="AU269" s="143" t="s">
        <v>79</v>
      </c>
      <c r="AY269" s="13" t="s">
        <v>162</v>
      </c>
      <c r="BE269" s="144">
        <f t="shared" ref="BE269:BE275" si="57">IF(N269="základná",J269,0)</f>
        <v>0</v>
      </c>
      <c r="BF269" s="144">
        <f t="shared" ref="BF269:BF275" si="58">IF(N269="znížená",J269,0)</f>
        <v>0</v>
      </c>
      <c r="BG269" s="144">
        <f t="shared" ref="BG269:BG275" si="59">IF(N269="zákl. prenesená",J269,0)</f>
        <v>0</v>
      </c>
      <c r="BH269" s="144">
        <f t="shared" ref="BH269:BH275" si="60">IF(N269="zníž. prenesená",J269,0)</f>
        <v>0</v>
      </c>
      <c r="BI269" s="144">
        <f t="shared" ref="BI269:BI275" si="61">IF(N269="nulová",J269,0)</f>
        <v>0</v>
      </c>
      <c r="BJ269" s="13" t="s">
        <v>84</v>
      </c>
      <c r="BK269" s="144">
        <f t="shared" ref="BK269:BK275" si="62">ROUND(I269*H269,2)</f>
        <v>0</v>
      </c>
      <c r="BL269" s="13" t="s">
        <v>169</v>
      </c>
      <c r="BM269" s="143" t="s">
        <v>1336</v>
      </c>
    </row>
    <row r="270" spans="2:65" s="1" customFormat="1" ht="16.5" customHeight="1">
      <c r="B270" s="131"/>
      <c r="C270" s="132" t="s">
        <v>865</v>
      </c>
      <c r="D270" s="132" t="s">
        <v>165</v>
      </c>
      <c r="E270" s="133" t="s">
        <v>1337</v>
      </c>
      <c r="F270" s="134" t="s">
        <v>1338</v>
      </c>
      <c r="G270" s="135" t="s">
        <v>196</v>
      </c>
      <c r="H270" s="136">
        <v>1</v>
      </c>
      <c r="I270" s="137"/>
      <c r="J270" s="137"/>
      <c r="K270" s="138"/>
      <c r="L270" s="25"/>
      <c r="M270" s="139" t="s">
        <v>1</v>
      </c>
      <c r="N270" s="140" t="s">
        <v>38</v>
      </c>
      <c r="O270" s="141">
        <v>0</v>
      </c>
      <c r="P270" s="141">
        <f t="shared" si="54"/>
        <v>0</v>
      </c>
      <c r="Q270" s="141">
        <v>0</v>
      </c>
      <c r="R270" s="141">
        <f t="shared" si="55"/>
        <v>0</v>
      </c>
      <c r="S270" s="141">
        <v>0</v>
      </c>
      <c r="T270" s="142">
        <f t="shared" si="56"/>
        <v>0</v>
      </c>
      <c r="AR270" s="143" t="s">
        <v>169</v>
      </c>
      <c r="AT270" s="143" t="s">
        <v>165</v>
      </c>
      <c r="AU270" s="143" t="s">
        <v>79</v>
      </c>
      <c r="AY270" s="13" t="s">
        <v>162</v>
      </c>
      <c r="BE270" s="144">
        <f t="shared" si="57"/>
        <v>0</v>
      </c>
      <c r="BF270" s="144">
        <f t="shared" si="58"/>
        <v>0</v>
      </c>
      <c r="BG270" s="144">
        <f t="shared" si="59"/>
        <v>0</v>
      </c>
      <c r="BH270" s="144">
        <f t="shared" si="60"/>
        <v>0</v>
      </c>
      <c r="BI270" s="144">
        <f t="shared" si="61"/>
        <v>0</v>
      </c>
      <c r="BJ270" s="13" t="s">
        <v>84</v>
      </c>
      <c r="BK270" s="144">
        <f t="shared" si="62"/>
        <v>0</v>
      </c>
      <c r="BL270" s="13" t="s">
        <v>169</v>
      </c>
      <c r="BM270" s="143" t="s">
        <v>1339</v>
      </c>
    </row>
    <row r="271" spans="2:65" s="1" customFormat="1" ht="16.5" customHeight="1">
      <c r="B271" s="131"/>
      <c r="C271" s="132" t="s">
        <v>869</v>
      </c>
      <c r="D271" s="132" t="s">
        <v>165</v>
      </c>
      <c r="E271" s="133" t="s">
        <v>1340</v>
      </c>
      <c r="F271" s="134" t="s">
        <v>1341</v>
      </c>
      <c r="G271" s="135" t="s">
        <v>196</v>
      </c>
      <c r="H271" s="136">
        <v>1</v>
      </c>
      <c r="I271" s="137"/>
      <c r="J271" s="137"/>
      <c r="K271" s="138"/>
      <c r="L271" s="25"/>
      <c r="M271" s="139" t="s">
        <v>1</v>
      </c>
      <c r="N271" s="140" t="s">
        <v>38</v>
      </c>
      <c r="O271" s="141">
        <v>0</v>
      </c>
      <c r="P271" s="141">
        <f t="shared" si="54"/>
        <v>0</v>
      </c>
      <c r="Q271" s="141">
        <v>0</v>
      </c>
      <c r="R271" s="141">
        <f t="shared" si="55"/>
        <v>0</v>
      </c>
      <c r="S271" s="141">
        <v>0</v>
      </c>
      <c r="T271" s="142">
        <f t="shared" si="56"/>
        <v>0</v>
      </c>
      <c r="AR271" s="143" t="s">
        <v>169</v>
      </c>
      <c r="AT271" s="143" t="s">
        <v>165</v>
      </c>
      <c r="AU271" s="143" t="s">
        <v>79</v>
      </c>
      <c r="AY271" s="13" t="s">
        <v>162</v>
      </c>
      <c r="BE271" s="144">
        <f t="shared" si="57"/>
        <v>0</v>
      </c>
      <c r="BF271" s="144">
        <f t="shared" si="58"/>
        <v>0</v>
      </c>
      <c r="BG271" s="144">
        <f t="shared" si="59"/>
        <v>0</v>
      </c>
      <c r="BH271" s="144">
        <f t="shared" si="60"/>
        <v>0</v>
      </c>
      <c r="BI271" s="144">
        <f t="shared" si="61"/>
        <v>0</v>
      </c>
      <c r="BJ271" s="13" t="s">
        <v>84</v>
      </c>
      <c r="BK271" s="144">
        <f t="shared" si="62"/>
        <v>0</v>
      </c>
      <c r="BL271" s="13" t="s">
        <v>169</v>
      </c>
      <c r="BM271" s="143" t="s">
        <v>1342</v>
      </c>
    </row>
    <row r="272" spans="2:65" s="1" customFormat="1" ht="21.75" customHeight="1">
      <c r="B272" s="131"/>
      <c r="C272" s="132" t="s">
        <v>871</v>
      </c>
      <c r="D272" s="132" t="s">
        <v>165</v>
      </c>
      <c r="E272" s="133" t="s">
        <v>1343</v>
      </c>
      <c r="F272" s="134" t="s">
        <v>1344</v>
      </c>
      <c r="G272" s="135" t="s">
        <v>196</v>
      </c>
      <c r="H272" s="136">
        <v>2</v>
      </c>
      <c r="I272" s="137"/>
      <c r="J272" s="137"/>
      <c r="K272" s="138"/>
      <c r="L272" s="25"/>
      <c r="M272" s="139" t="s">
        <v>1</v>
      </c>
      <c r="N272" s="140" t="s">
        <v>38</v>
      </c>
      <c r="O272" s="141">
        <v>0</v>
      </c>
      <c r="P272" s="141">
        <f t="shared" si="54"/>
        <v>0</v>
      </c>
      <c r="Q272" s="141">
        <v>0</v>
      </c>
      <c r="R272" s="141">
        <f t="shared" si="55"/>
        <v>0</v>
      </c>
      <c r="S272" s="141">
        <v>0</v>
      </c>
      <c r="T272" s="142">
        <f t="shared" si="56"/>
        <v>0</v>
      </c>
      <c r="AR272" s="143" t="s">
        <v>169</v>
      </c>
      <c r="AT272" s="143" t="s">
        <v>165</v>
      </c>
      <c r="AU272" s="143" t="s">
        <v>79</v>
      </c>
      <c r="AY272" s="13" t="s">
        <v>162</v>
      </c>
      <c r="BE272" s="144">
        <f t="shared" si="57"/>
        <v>0</v>
      </c>
      <c r="BF272" s="144">
        <f t="shared" si="58"/>
        <v>0</v>
      </c>
      <c r="BG272" s="144">
        <f t="shared" si="59"/>
        <v>0</v>
      </c>
      <c r="BH272" s="144">
        <f t="shared" si="60"/>
        <v>0</v>
      </c>
      <c r="BI272" s="144">
        <f t="shared" si="61"/>
        <v>0</v>
      </c>
      <c r="BJ272" s="13" t="s">
        <v>84</v>
      </c>
      <c r="BK272" s="144">
        <f t="shared" si="62"/>
        <v>0</v>
      </c>
      <c r="BL272" s="13" t="s">
        <v>169</v>
      </c>
      <c r="BM272" s="143" t="s">
        <v>1345</v>
      </c>
    </row>
    <row r="273" spans="2:65" s="1" customFormat="1" ht="21.75" customHeight="1">
      <c r="B273" s="131"/>
      <c r="C273" s="132" t="s">
        <v>875</v>
      </c>
      <c r="D273" s="132" t="s">
        <v>165</v>
      </c>
      <c r="E273" s="133" t="s">
        <v>1346</v>
      </c>
      <c r="F273" s="134" t="s">
        <v>1347</v>
      </c>
      <c r="G273" s="135" t="s">
        <v>196</v>
      </c>
      <c r="H273" s="136">
        <v>10</v>
      </c>
      <c r="I273" s="137"/>
      <c r="J273" s="137"/>
      <c r="K273" s="138"/>
      <c r="L273" s="25"/>
      <c r="M273" s="139" t="s">
        <v>1</v>
      </c>
      <c r="N273" s="140" t="s">
        <v>38</v>
      </c>
      <c r="O273" s="141">
        <v>0</v>
      </c>
      <c r="P273" s="141">
        <f t="shared" si="54"/>
        <v>0</v>
      </c>
      <c r="Q273" s="141">
        <v>0</v>
      </c>
      <c r="R273" s="141">
        <f t="shared" si="55"/>
        <v>0</v>
      </c>
      <c r="S273" s="141">
        <v>0</v>
      </c>
      <c r="T273" s="142">
        <f t="shared" si="56"/>
        <v>0</v>
      </c>
      <c r="AR273" s="143" t="s">
        <v>169</v>
      </c>
      <c r="AT273" s="143" t="s">
        <v>165</v>
      </c>
      <c r="AU273" s="143" t="s">
        <v>79</v>
      </c>
      <c r="AY273" s="13" t="s">
        <v>162</v>
      </c>
      <c r="BE273" s="144">
        <f t="shared" si="57"/>
        <v>0</v>
      </c>
      <c r="BF273" s="144">
        <f t="shared" si="58"/>
        <v>0</v>
      </c>
      <c r="BG273" s="144">
        <f t="shared" si="59"/>
        <v>0</v>
      </c>
      <c r="BH273" s="144">
        <f t="shared" si="60"/>
        <v>0</v>
      </c>
      <c r="BI273" s="144">
        <f t="shared" si="61"/>
        <v>0</v>
      </c>
      <c r="BJ273" s="13" t="s">
        <v>84</v>
      </c>
      <c r="BK273" s="144">
        <f t="shared" si="62"/>
        <v>0</v>
      </c>
      <c r="BL273" s="13" t="s">
        <v>169</v>
      </c>
      <c r="BM273" s="143" t="s">
        <v>1348</v>
      </c>
    </row>
    <row r="274" spans="2:65" s="1" customFormat="1" ht="21.75" customHeight="1">
      <c r="B274" s="131"/>
      <c r="C274" s="132" t="s">
        <v>881</v>
      </c>
      <c r="D274" s="132" t="s">
        <v>165</v>
      </c>
      <c r="E274" s="133" t="s">
        <v>1349</v>
      </c>
      <c r="F274" s="134" t="s">
        <v>1350</v>
      </c>
      <c r="G274" s="135" t="s">
        <v>196</v>
      </c>
      <c r="H274" s="136">
        <v>2</v>
      </c>
      <c r="I274" s="137"/>
      <c r="J274" s="137"/>
      <c r="K274" s="138"/>
      <c r="L274" s="25"/>
      <c r="M274" s="139" t="s">
        <v>1</v>
      </c>
      <c r="N274" s="140" t="s">
        <v>38</v>
      </c>
      <c r="O274" s="141">
        <v>0</v>
      </c>
      <c r="P274" s="141">
        <f t="shared" si="54"/>
        <v>0</v>
      </c>
      <c r="Q274" s="141">
        <v>0</v>
      </c>
      <c r="R274" s="141">
        <f t="shared" si="55"/>
        <v>0</v>
      </c>
      <c r="S274" s="141">
        <v>0</v>
      </c>
      <c r="T274" s="142">
        <f t="shared" si="56"/>
        <v>0</v>
      </c>
      <c r="AR274" s="143" t="s">
        <v>169</v>
      </c>
      <c r="AT274" s="143" t="s">
        <v>165</v>
      </c>
      <c r="AU274" s="143" t="s">
        <v>79</v>
      </c>
      <c r="AY274" s="13" t="s">
        <v>162</v>
      </c>
      <c r="BE274" s="144">
        <f t="shared" si="57"/>
        <v>0</v>
      </c>
      <c r="BF274" s="144">
        <f t="shared" si="58"/>
        <v>0</v>
      </c>
      <c r="BG274" s="144">
        <f t="shared" si="59"/>
        <v>0</v>
      </c>
      <c r="BH274" s="144">
        <f t="shared" si="60"/>
        <v>0</v>
      </c>
      <c r="BI274" s="144">
        <f t="shared" si="61"/>
        <v>0</v>
      </c>
      <c r="BJ274" s="13" t="s">
        <v>84</v>
      </c>
      <c r="BK274" s="144">
        <f t="shared" si="62"/>
        <v>0</v>
      </c>
      <c r="BL274" s="13" t="s">
        <v>169</v>
      </c>
      <c r="BM274" s="143" t="s">
        <v>1351</v>
      </c>
    </row>
    <row r="275" spans="2:65" s="1" customFormat="1" ht="21.75" customHeight="1">
      <c r="B275" s="131"/>
      <c r="C275" s="132" t="s">
        <v>885</v>
      </c>
      <c r="D275" s="132" t="s">
        <v>165</v>
      </c>
      <c r="E275" s="133" t="s">
        <v>1352</v>
      </c>
      <c r="F275" s="134" t="s">
        <v>1353</v>
      </c>
      <c r="G275" s="135" t="s">
        <v>196</v>
      </c>
      <c r="H275" s="136">
        <v>1</v>
      </c>
      <c r="I275" s="137"/>
      <c r="J275" s="137"/>
      <c r="K275" s="138"/>
      <c r="L275" s="25"/>
      <c r="M275" s="145" t="s">
        <v>1</v>
      </c>
      <c r="N275" s="146" t="s">
        <v>38</v>
      </c>
      <c r="O275" s="147">
        <v>0</v>
      </c>
      <c r="P275" s="147">
        <f t="shared" si="54"/>
        <v>0</v>
      </c>
      <c r="Q275" s="147">
        <v>0</v>
      </c>
      <c r="R275" s="147">
        <f t="shared" si="55"/>
        <v>0</v>
      </c>
      <c r="S275" s="147">
        <v>0</v>
      </c>
      <c r="T275" s="148">
        <f t="shared" si="56"/>
        <v>0</v>
      </c>
      <c r="AR275" s="143" t="s">
        <v>169</v>
      </c>
      <c r="AT275" s="143" t="s">
        <v>165</v>
      </c>
      <c r="AU275" s="143" t="s">
        <v>79</v>
      </c>
      <c r="AY275" s="13" t="s">
        <v>162</v>
      </c>
      <c r="BE275" s="144">
        <f t="shared" si="57"/>
        <v>0</v>
      </c>
      <c r="BF275" s="144">
        <f t="shared" si="58"/>
        <v>0</v>
      </c>
      <c r="BG275" s="144">
        <f t="shared" si="59"/>
        <v>0</v>
      </c>
      <c r="BH275" s="144">
        <f t="shared" si="60"/>
        <v>0</v>
      </c>
      <c r="BI275" s="144">
        <f t="shared" si="61"/>
        <v>0</v>
      </c>
      <c r="BJ275" s="13" t="s">
        <v>84</v>
      </c>
      <c r="BK275" s="144">
        <f t="shared" si="62"/>
        <v>0</v>
      </c>
      <c r="BL275" s="13" t="s">
        <v>169</v>
      </c>
      <c r="BM275" s="143" t="s">
        <v>1354</v>
      </c>
    </row>
    <row r="276" spans="2:65" s="1" customFormat="1" ht="6.95" customHeight="1">
      <c r="B276" s="40"/>
      <c r="C276" s="41"/>
      <c r="D276" s="41"/>
      <c r="E276" s="41"/>
      <c r="F276" s="41"/>
      <c r="G276" s="41"/>
      <c r="H276" s="41"/>
      <c r="I276" s="41"/>
      <c r="J276" s="41"/>
      <c r="K276" s="41"/>
      <c r="L276" s="25"/>
    </row>
  </sheetData>
  <autoFilter ref="C128:K275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57"/>
  <sheetViews>
    <sheetView showGridLines="0" topLeftCell="A247" zoomScale="98" zoomScaleNormal="98" workbookViewId="0">
      <selection activeCell="J14" sqref="J1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3" t="s">
        <v>99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125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26.25" customHeight="1">
      <c r="B7" s="16"/>
      <c r="E7" s="227" t="str">
        <f>'Rekapitulácia stavby'!K6</f>
        <v>Košice, ÚKT, Rampová 7 - Rekonštrukcia budovy U1 a výstavba garáže</v>
      </c>
      <c r="F7" s="228"/>
      <c r="G7" s="228"/>
      <c r="H7" s="228"/>
      <c r="L7" s="16"/>
    </row>
    <row r="8" spans="2:46" ht="12" customHeight="1">
      <c r="B8" s="16"/>
      <c r="D8" s="22" t="s">
        <v>126</v>
      </c>
      <c r="L8" s="16"/>
    </row>
    <row r="9" spans="2:46" s="1" customFormat="1" ht="16.5" customHeight="1">
      <c r="B9" s="25"/>
      <c r="E9" s="227" t="s">
        <v>127</v>
      </c>
      <c r="F9" s="229"/>
      <c r="G9" s="229"/>
      <c r="H9" s="229"/>
      <c r="L9" s="25"/>
    </row>
    <row r="10" spans="2:46" s="1" customFormat="1" ht="12" customHeight="1">
      <c r="B10" s="25"/>
      <c r="D10" s="22" t="s">
        <v>128</v>
      </c>
      <c r="L10" s="25"/>
    </row>
    <row r="11" spans="2:46" s="1" customFormat="1" ht="16.5" customHeight="1">
      <c r="B11" s="25"/>
      <c r="E11" s="185" t="s">
        <v>1355</v>
      </c>
      <c r="F11" s="229"/>
      <c r="G11" s="229"/>
      <c r="H11" s="229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customHeight="1">
      <c r="B14" s="25"/>
      <c r="D14" s="22" t="s">
        <v>17</v>
      </c>
      <c r="F14" s="20" t="s">
        <v>18</v>
      </c>
      <c r="I14" s="22" t="s">
        <v>19</v>
      </c>
      <c r="J14" s="48"/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20</v>
      </c>
      <c r="I16" s="22" t="s">
        <v>21</v>
      </c>
      <c r="J16" s="20" t="s">
        <v>1</v>
      </c>
      <c r="L16" s="25"/>
    </row>
    <row r="17" spans="2:12" s="1" customFormat="1" ht="18" customHeight="1">
      <c r="B17" s="25"/>
      <c r="E17" s="20" t="s">
        <v>22</v>
      </c>
      <c r="I17" s="22" t="s">
        <v>23</v>
      </c>
      <c r="J17" s="20" t="s">
        <v>1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24</v>
      </c>
      <c r="I19" s="22" t="s">
        <v>21</v>
      </c>
      <c r="J19" s="20" t="str">
        <f>'Rekapitulácia stavby'!AN13</f>
        <v/>
      </c>
      <c r="L19" s="25"/>
    </row>
    <row r="20" spans="2:12" s="1" customFormat="1" ht="18" customHeight="1">
      <c r="B20" s="25"/>
      <c r="E20" s="221" t="str">
        <f>'Rekapitulácia stavby'!E14</f>
        <v xml:space="preserve"> </v>
      </c>
      <c r="F20" s="221"/>
      <c r="G20" s="221"/>
      <c r="H20" s="221"/>
      <c r="I20" s="22" t="s">
        <v>23</v>
      </c>
      <c r="J20" s="20" t="str">
        <f>'Rekapitulácia stavby'!AN14</f>
        <v/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26</v>
      </c>
      <c r="I22" s="22" t="s">
        <v>21</v>
      </c>
      <c r="J22" s="20" t="s">
        <v>1</v>
      </c>
      <c r="L22" s="25"/>
    </row>
    <row r="23" spans="2:12" s="1" customFormat="1" ht="18" customHeight="1">
      <c r="B23" s="25"/>
      <c r="E23" s="20" t="s">
        <v>27</v>
      </c>
      <c r="I23" s="22" t="s">
        <v>23</v>
      </c>
      <c r="J23" s="20" t="s">
        <v>1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29</v>
      </c>
      <c r="I25" s="22" t="s">
        <v>21</v>
      </c>
      <c r="J25" s="20" t="s">
        <v>1</v>
      </c>
      <c r="L25" s="25"/>
    </row>
    <row r="26" spans="2:12" s="1" customFormat="1" ht="18" customHeight="1">
      <c r="B26" s="25"/>
      <c r="E26" s="20"/>
      <c r="I26" s="22" t="s">
        <v>23</v>
      </c>
      <c r="J26" s="20" t="s">
        <v>1</v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30</v>
      </c>
      <c r="L28" s="25"/>
    </row>
    <row r="29" spans="2:12" s="7" customFormat="1" ht="59.25" customHeight="1">
      <c r="B29" s="86"/>
      <c r="E29" s="223" t="s">
        <v>132</v>
      </c>
      <c r="F29" s="223"/>
      <c r="G29" s="223"/>
      <c r="H29" s="223"/>
      <c r="L29" s="86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customHeight="1">
      <c r="B32" s="25"/>
      <c r="D32" s="87" t="s">
        <v>32</v>
      </c>
      <c r="J32" s="61"/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customHeight="1">
      <c r="B34" s="25"/>
      <c r="F34" s="28" t="s">
        <v>34</v>
      </c>
      <c r="I34" s="28" t="s">
        <v>33</v>
      </c>
      <c r="J34" s="28" t="s">
        <v>35</v>
      </c>
      <c r="L34" s="25"/>
    </row>
    <row r="35" spans="2:12" s="1" customFormat="1" ht="14.45" customHeight="1">
      <c r="B35" s="25"/>
      <c r="D35" s="85" t="s">
        <v>36</v>
      </c>
      <c r="E35" s="30" t="s">
        <v>37</v>
      </c>
      <c r="F35" s="88">
        <f>ROUND((SUM(BE124:BE256)),  2)</f>
        <v>0</v>
      </c>
      <c r="G35" s="89"/>
      <c r="H35" s="89"/>
      <c r="I35" s="90">
        <v>0.2</v>
      </c>
      <c r="J35" s="88">
        <f>ROUND(((SUM(BE124:BE256))*I35),  2)</f>
        <v>0</v>
      </c>
      <c r="L35" s="25"/>
    </row>
    <row r="36" spans="2:12" s="1" customFormat="1" ht="14.45" customHeight="1">
      <c r="B36" s="25"/>
      <c r="E36" s="30" t="s">
        <v>38</v>
      </c>
      <c r="F36" s="80"/>
      <c r="I36" s="91">
        <v>0.2</v>
      </c>
      <c r="J36" s="80"/>
      <c r="L36" s="25"/>
    </row>
    <row r="37" spans="2:12" s="1" customFormat="1" ht="14.45" hidden="1" customHeight="1">
      <c r="B37" s="25"/>
      <c r="E37" s="22" t="s">
        <v>39</v>
      </c>
      <c r="F37" s="80">
        <f>ROUND((SUM(BG124:BG256)),  2)</f>
        <v>0</v>
      </c>
      <c r="I37" s="91">
        <v>0.2</v>
      </c>
      <c r="J37" s="80">
        <f>0</f>
        <v>0</v>
      </c>
      <c r="L37" s="25"/>
    </row>
    <row r="38" spans="2:12" s="1" customFormat="1" ht="14.45" hidden="1" customHeight="1">
      <c r="B38" s="25"/>
      <c r="E38" s="22" t="s">
        <v>40</v>
      </c>
      <c r="F38" s="80">
        <f>ROUND((SUM(BH124:BH256)),  2)</f>
        <v>0</v>
      </c>
      <c r="I38" s="91">
        <v>0.2</v>
      </c>
      <c r="J38" s="80">
        <f>0</f>
        <v>0</v>
      </c>
      <c r="L38" s="25"/>
    </row>
    <row r="39" spans="2:12" s="1" customFormat="1" ht="14.45" hidden="1" customHeight="1">
      <c r="B39" s="25"/>
      <c r="E39" s="30" t="s">
        <v>41</v>
      </c>
      <c r="F39" s="88">
        <f>ROUND((SUM(BI124:BI256)),  2)</f>
        <v>0</v>
      </c>
      <c r="G39" s="89"/>
      <c r="H39" s="89"/>
      <c r="I39" s="90">
        <v>0</v>
      </c>
      <c r="J39" s="88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2"/>
      <c r="D41" s="93" t="s">
        <v>42</v>
      </c>
      <c r="E41" s="52"/>
      <c r="F41" s="52"/>
      <c r="G41" s="94" t="s">
        <v>43</v>
      </c>
      <c r="H41" s="95" t="s">
        <v>44</v>
      </c>
      <c r="I41" s="52"/>
      <c r="J41" s="96"/>
      <c r="K41" s="97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133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13</v>
      </c>
      <c r="L84" s="25"/>
    </row>
    <row r="85" spans="2:12" s="1" customFormat="1" ht="26.25" customHeight="1">
      <c r="B85" s="25"/>
      <c r="E85" s="227" t="str">
        <f>E7</f>
        <v>Košice, ÚKT, Rampová 7 - Rekonštrukcia budovy U1 a výstavba garáže</v>
      </c>
      <c r="F85" s="228"/>
      <c r="G85" s="228"/>
      <c r="H85" s="228"/>
      <c r="L85" s="25"/>
    </row>
    <row r="86" spans="2:12" ht="12" customHeight="1">
      <c r="B86" s="16"/>
      <c r="C86" s="22" t="s">
        <v>126</v>
      </c>
      <c r="L86" s="16"/>
    </row>
    <row r="87" spans="2:12" s="1" customFormat="1" ht="16.5" customHeight="1">
      <c r="B87" s="25"/>
      <c r="E87" s="227" t="s">
        <v>127</v>
      </c>
      <c r="F87" s="229"/>
      <c r="G87" s="229"/>
      <c r="H87" s="229"/>
      <c r="L87" s="25"/>
    </row>
    <row r="88" spans="2:12" s="1" customFormat="1" ht="12" customHeight="1">
      <c r="B88" s="25"/>
      <c r="C88" s="22" t="s">
        <v>128</v>
      </c>
      <c r="L88" s="25"/>
    </row>
    <row r="89" spans="2:12" s="1" customFormat="1" ht="16.5" customHeight="1">
      <c r="B89" s="25"/>
      <c r="E89" s="185" t="str">
        <f>E11</f>
        <v>001.3 - 3. časť ELI</v>
      </c>
      <c r="F89" s="229"/>
      <c r="G89" s="229"/>
      <c r="H89" s="229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17</v>
      </c>
      <c r="F91" s="20" t="str">
        <f>F14</f>
        <v>Košice</v>
      </c>
      <c r="I91" s="22" t="s">
        <v>19</v>
      </c>
      <c r="J91" s="48"/>
      <c r="L91" s="25"/>
    </row>
    <row r="92" spans="2:12" s="1" customFormat="1" ht="6.95" customHeight="1">
      <c r="B92" s="25"/>
      <c r="L92" s="25"/>
    </row>
    <row r="93" spans="2:12" s="1" customFormat="1" ht="15.2" customHeight="1">
      <c r="B93" s="25"/>
      <c r="C93" s="22" t="s">
        <v>20</v>
      </c>
      <c r="F93" s="20" t="str">
        <f>E17</f>
        <v>Ministerstvo vnútra SR, Bratislava</v>
      </c>
      <c r="I93" s="22" t="s">
        <v>26</v>
      </c>
      <c r="J93" s="23" t="str">
        <f>E23</f>
        <v>KApAR, s.r.o., Prešov</v>
      </c>
      <c r="L93" s="25"/>
    </row>
    <row r="94" spans="2:12" s="1" customFormat="1" ht="15.2" customHeight="1">
      <c r="B94" s="25"/>
      <c r="C94" s="22" t="s">
        <v>24</v>
      </c>
      <c r="F94" s="20" t="str">
        <f>IF(E20="","",E20)</f>
        <v xml:space="preserve"> </v>
      </c>
      <c r="I94" s="22" t="s">
        <v>29</v>
      </c>
      <c r="J94" s="23"/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100" t="s">
        <v>134</v>
      </c>
      <c r="D96" s="92"/>
      <c r="E96" s="92"/>
      <c r="F96" s="92"/>
      <c r="G96" s="92"/>
      <c r="H96" s="92"/>
      <c r="I96" s="92"/>
      <c r="J96" s="101" t="s">
        <v>135</v>
      </c>
      <c r="K96" s="92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2" t="s">
        <v>136</v>
      </c>
      <c r="J98" s="61"/>
      <c r="L98" s="25"/>
      <c r="AU98" s="13" t="s">
        <v>137</v>
      </c>
    </row>
    <row r="99" spans="2:47" s="8" customFormat="1" ht="24.95" customHeight="1">
      <c r="B99" s="103"/>
      <c r="D99" s="104" t="s">
        <v>1356</v>
      </c>
      <c r="E99" s="105"/>
      <c r="F99" s="105"/>
      <c r="G99" s="105"/>
      <c r="H99" s="105"/>
      <c r="I99" s="105"/>
      <c r="J99" s="106"/>
      <c r="L99" s="103"/>
    </row>
    <row r="100" spans="2:47" s="8" customFormat="1" ht="24.95" customHeight="1">
      <c r="B100" s="103"/>
      <c r="D100" s="104" t="s">
        <v>1357</v>
      </c>
      <c r="E100" s="105"/>
      <c r="F100" s="105"/>
      <c r="G100" s="105"/>
      <c r="H100" s="105"/>
      <c r="I100" s="105"/>
      <c r="J100" s="106"/>
      <c r="L100" s="103"/>
    </row>
    <row r="101" spans="2:47" s="9" customFormat="1" ht="19.899999999999999" customHeight="1">
      <c r="B101" s="107"/>
      <c r="D101" s="108" t="s">
        <v>1358</v>
      </c>
      <c r="E101" s="109"/>
      <c r="F101" s="109"/>
      <c r="G101" s="109"/>
      <c r="H101" s="109"/>
      <c r="I101" s="109"/>
      <c r="J101" s="110"/>
      <c r="L101" s="107"/>
    </row>
    <row r="102" spans="2:47" s="8" customFormat="1" ht="24.95" customHeight="1">
      <c r="B102" s="103"/>
      <c r="D102" s="104" t="s">
        <v>1359</v>
      </c>
      <c r="E102" s="105"/>
      <c r="F102" s="105"/>
      <c r="G102" s="105"/>
      <c r="H102" s="105"/>
      <c r="I102" s="105"/>
      <c r="J102" s="106"/>
      <c r="L102" s="103"/>
    </row>
    <row r="103" spans="2:47" s="1" customFormat="1" ht="21.75" customHeight="1">
      <c r="B103" s="25"/>
      <c r="L103" s="25"/>
    </row>
    <row r="104" spans="2:47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5"/>
    </row>
    <row r="108" spans="2:47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5"/>
    </row>
    <row r="109" spans="2:47" s="1" customFormat="1" ht="24.95" customHeight="1">
      <c r="B109" s="25"/>
      <c r="C109" s="17" t="s">
        <v>148</v>
      </c>
      <c r="L109" s="25"/>
    </row>
    <row r="110" spans="2:47" s="1" customFormat="1" ht="6.95" customHeight="1">
      <c r="B110" s="25"/>
      <c r="L110" s="25"/>
    </row>
    <row r="111" spans="2:47" s="1" customFormat="1" ht="12" customHeight="1">
      <c r="B111" s="25"/>
      <c r="C111" s="22" t="s">
        <v>13</v>
      </c>
      <c r="L111" s="25"/>
    </row>
    <row r="112" spans="2:47" s="1" customFormat="1" ht="26.25" customHeight="1">
      <c r="B112" s="25"/>
      <c r="E112" s="227" t="str">
        <f>E7</f>
        <v>Košice, ÚKT, Rampová 7 - Rekonštrukcia budovy U1 a výstavba garáže</v>
      </c>
      <c r="F112" s="228"/>
      <c r="G112" s="228"/>
      <c r="H112" s="228"/>
      <c r="L112" s="25"/>
    </row>
    <row r="113" spans="2:65" ht="12" customHeight="1">
      <c r="B113" s="16"/>
      <c r="C113" s="22" t="s">
        <v>126</v>
      </c>
      <c r="L113" s="16"/>
    </row>
    <row r="114" spans="2:65" s="1" customFormat="1" ht="16.5" customHeight="1">
      <c r="B114" s="25"/>
      <c r="E114" s="227" t="s">
        <v>127</v>
      </c>
      <c r="F114" s="229"/>
      <c r="G114" s="229"/>
      <c r="H114" s="229"/>
      <c r="L114" s="25"/>
    </row>
    <row r="115" spans="2:65" s="1" customFormat="1" ht="12" customHeight="1">
      <c r="B115" s="25"/>
      <c r="C115" s="22" t="s">
        <v>128</v>
      </c>
      <c r="L115" s="25"/>
    </row>
    <row r="116" spans="2:65" s="1" customFormat="1" ht="16.5" customHeight="1">
      <c r="B116" s="25"/>
      <c r="E116" s="185" t="str">
        <f>E11</f>
        <v>001.3 - 3. časť ELI</v>
      </c>
      <c r="F116" s="229"/>
      <c r="G116" s="229"/>
      <c r="H116" s="229"/>
      <c r="L116" s="25"/>
    </row>
    <row r="117" spans="2:65" s="1" customFormat="1" ht="6.95" customHeight="1">
      <c r="B117" s="25"/>
      <c r="L117" s="25"/>
    </row>
    <row r="118" spans="2:65" s="1" customFormat="1" ht="12" customHeight="1">
      <c r="B118" s="25"/>
      <c r="C118" s="22" t="s">
        <v>17</v>
      </c>
      <c r="F118" s="20" t="str">
        <f>F14</f>
        <v>Košice</v>
      </c>
      <c r="I118" s="22" t="s">
        <v>19</v>
      </c>
      <c r="J118" s="48"/>
      <c r="L118" s="25"/>
    </row>
    <row r="119" spans="2:65" s="1" customFormat="1" ht="6.95" customHeight="1">
      <c r="B119" s="25"/>
      <c r="L119" s="25"/>
    </row>
    <row r="120" spans="2:65" s="1" customFormat="1" ht="15.2" customHeight="1">
      <c r="B120" s="25"/>
      <c r="C120" s="22" t="s">
        <v>20</v>
      </c>
      <c r="F120" s="20" t="str">
        <f>E17</f>
        <v>Ministerstvo vnútra SR, Bratislava</v>
      </c>
      <c r="I120" s="22" t="s">
        <v>26</v>
      </c>
      <c r="J120" s="23" t="str">
        <f>E23</f>
        <v>KApAR, s.r.o., Prešov</v>
      </c>
      <c r="L120" s="25"/>
    </row>
    <row r="121" spans="2:65" s="1" customFormat="1" ht="15.2" customHeight="1">
      <c r="B121" s="25"/>
      <c r="C121" s="22" t="s">
        <v>24</v>
      </c>
      <c r="F121" s="20" t="str">
        <f>IF(E20="","",E20)</f>
        <v xml:space="preserve"> </v>
      </c>
      <c r="I121" s="22" t="s">
        <v>29</v>
      </c>
      <c r="J121" s="23"/>
      <c r="L121" s="25"/>
    </row>
    <row r="122" spans="2:65" s="1" customFormat="1" ht="10.35" customHeight="1">
      <c r="B122" s="25"/>
      <c r="L122" s="25"/>
    </row>
    <row r="123" spans="2:65" s="10" customFormat="1" ht="29.25" customHeight="1">
      <c r="B123" s="111"/>
      <c r="C123" s="112" t="s">
        <v>149</v>
      </c>
      <c r="D123" s="113" t="s">
        <v>57</v>
      </c>
      <c r="E123" s="113" t="s">
        <v>53</v>
      </c>
      <c r="F123" s="113" t="s">
        <v>54</v>
      </c>
      <c r="G123" s="113" t="s">
        <v>150</v>
      </c>
      <c r="H123" s="113" t="s">
        <v>151</v>
      </c>
      <c r="I123" s="113" t="s">
        <v>152</v>
      </c>
      <c r="J123" s="114" t="s">
        <v>135</v>
      </c>
      <c r="K123" s="115" t="s">
        <v>153</v>
      </c>
      <c r="L123" s="111"/>
      <c r="M123" s="54" t="s">
        <v>1</v>
      </c>
      <c r="N123" s="55" t="s">
        <v>36</v>
      </c>
      <c r="O123" s="55" t="s">
        <v>154</v>
      </c>
      <c r="P123" s="55" t="s">
        <v>155</v>
      </c>
      <c r="Q123" s="55" t="s">
        <v>156</v>
      </c>
      <c r="R123" s="55" t="s">
        <v>157</v>
      </c>
      <c r="S123" s="55" t="s">
        <v>158</v>
      </c>
      <c r="T123" s="56" t="s">
        <v>159</v>
      </c>
    </row>
    <row r="124" spans="2:65" s="1" customFormat="1" ht="22.9" customHeight="1">
      <c r="B124" s="25"/>
      <c r="C124" s="59" t="s">
        <v>136</v>
      </c>
      <c r="J124" s="116"/>
      <c r="L124" s="25"/>
      <c r="M124" s="57"/>
      <c r="N124" s="49"/>
      <c r="O124" s="49"/>
      <c r="P124" s="117">
        <f>P125+P244+P252</f>
        <v>0</v>
      </c>
      <c r="Q124" s="49"/>
      <c r="R124" s="117">
        <f>R125+R244+R252</f>
        <v>0</v>
      </c>
      <c r="S124" s="49"/>
      <c r="T124" s="118">
        <f>T125+T244+T252</f>
        <v>0</v>
      </c>
      <c r="AT124" s="13" t="s">
        <v>71</v>
      </c>
      <c r="AU124" s="13" t="s">
        <v>137</v>
      </c>
      <c r="BK124" s="119">
        <f>BK125+BK244+BK252</f>
        <v>0</v>
      </c>
    </row>
    <row r="125" spans="2:65" s="11" customFormat="1" ht="25.9" customHeight="1">
      <c r="B125" s="120"/>
      <c r="D125" s="121" t="s">
        <v>71</v>
      </c>
      <c r="E125" s="122" t="s">
        <v>1360</v>
      </c>
      <c r="F125" s="122" t="s">
        <v>1361</v>
      </c>
      <c r="J125" s="123"/>
      <c r="L125" s="120"/>
      <c r="M125" s="124"/>
      <c r="P125" s="125">
        <f>SUM(P126:P243)</f>
        <v>0</v>
      </c>
      <c r="R125" s="125">
        <f>SUM(R126:R243)</f>
        <v>0</v>
      </c>
      <c r="T125" s="126">
        <f>SUM(T126:T243)</f>
        <v>0</v>
      </c>
      <c r="AR125" s="121" t="s">
        <v>89</v>
      </c>
      <c r="AT125" s="127" t="s">
        <v>71</v>
      </c>
      <c r="AU125" s="127" t="s">
        <v>72</v>
      </c>
      <c r="AY125" s="121" t="s">
        <v>162</v>
      </c>
      <c r="BK125" s="128">
        <f>SUM(BK126:BK243)</f>
        <v>0</v>
      </c>
    </row>
    <row r="126" spans="2:65" s="1" customFormat="1" ht="24.2" customHeight="1">
      <c r="B126" s="131"/>
      <c r="C126" s="132" t="s">
        <v>79</v>
      </c>
      <c r="D126" s="132" t="s">
        <v>165</v>
      </c>
      <c r="E126" s="133" t="s">
        <v>1362</v>
      </c>
      <c r="F126" s="134" t="s">
        <v>1363</v>
      </c>
      <c r="G126" s="135" t="s">
        <v>196</v>
      </c>
      <c r="H126" s="136">
        <v>179</v>
      </c>
      <c r="I126" s="137"/>
      <c r="J126" s="137"/>
      <c r="K126" s="138"/>
      <c r="L126" s="25"/>
      <c r="M126" s="139" t="s">
        <v>1</v>
      </c>
      <c r="N126" s="140" t="s">
        <v>38</v>
      </c>
      <c r="O126" s="141">
        <v>0</v>
      </c>
      <c r="P126" s="141">
        <f t="shared" ref="P126:P164" si="0">O126*H126</f>
        <v>0</v>
      </c>
      <c r="Q126" s="141">
        <v>0</v>
      </c>
      <c r="R126" s="141">
        <f t="shared" ref="R126:R164" si="1">Q126*H126</f>
        <v>0</v>
      </c>
      <c r="S126" s="141">
        <v>0</v>
      </c>
      <c r="T126" s="142">
        <f t="shared" ref="T126:T164" si="2">S126*H126</f>
        <v>0</v>
      </c>
      <c r="AR126" s="143" t="s">
        <v>606</v>
      </c>
      <c r="AT126" s="143" t="s">
        <v>165</v>
      </c>
      <c r="AU126" s="143" t="s">
        <v>79</v>
      </c>
      <c r="AY126" s="13" t="s">
        <v>162</v>
      </c>
      <c r="BE126" s="144">
        <f t="shared" ref="BE126:BE164" si="3">IF(N126="základná",J126,0)</f>
        <v>0</v>
      </c>
      <c r="BF126" s="144">
        <f t="shared" ref="BF126:BF164" si="4">IF(N126="znížená",J126,0)</f>
        <v>0</v>
      </c>
      <c r="BG126" s="144">
        <f t="shared" ref="BG126:BG164" si="5">IF(N126="zákl. prenesená",J126,0)</f>
        <v>0</v>
      </c>
      <c r="BH126" s="144">
        <f t="shared" ref="BH126:BH164" si="6">IF(N126="zníž. prenesená",J126,0)</f>
        <v>0</v>
      </c>
      <c r="BI126" s="144">
        <f t="shared" ref="BI126:BI164" si="7">IF(N126="nulová",J126,0)</f>
        <v>0</v>
      </c>
      <c r="BJ126" s="13" t="s">
        <v>84</v>
      </c>
      <c r="BK126" s="144">
        <f t="shared" ref="BK126:BK164" si="8">ROUND(I126*H126,2)</f>
        <v>0</v>
      </c>
      <c r="BL126" s="13" t="s">
        <v>606</v>
      </c>
      <c r="BM126" s="143" t="s">
        <v>84</v>
      </c>
    </row>
    <row r="127" spans="2:65" s="1" customFormat="1" ht="33" customHeight="1">
      <c r="B127" s="131"/>
      <c r="C127" s="132" t="s">
        <v>84</v>
      </c>
      <c r="D127" s="132" t="s">
        <v>165</v>
      </c>
      <c r="E127" s="133" t="s">
        <v>1364</v>
      </c>
      <c r="F127" s="134" t="s">
        <v>1365</v>
      </c>
      <c r="G127" s="135" t="s">
        <v>196</v>
      </c>
      <c r="H127" s="136">
        <v>54</v>
      </c>
      <c r="I127" s="137"/>
      <c r="J127" s="137"/>
      <c r="K127" s="138"/>
      <c r="L127" s="25"/>
      <c r="M127" s="139" t="s">
        <v>1</v>
      </c>
      <c r="N127" s="140" t="s">
        <v>38</v>
      </c>
      <c r="O127" s="141">
        <v>0</v>
      </c>
      <c r="P127" s="141">
        <f t="shared" si="0"/>
        <v>0</v>
      </c>
      <c r="Q127" s="141">
        <v>0</v>
      </c>
      <c r="R127" s="141">
        <f t="shared" si="1"/>
        <v>0</v>
      </c>
      <c r="S127" s="141">
        <v>0</v>
      </c>
      <c r="T127" s="142">
        <f t="shared" si="2"/>
        <v>0</v>
      </c>
      <c r="AR127" s="143" t="s">
        <v>606</v>
      </c>
      <c r="AT127" s="143" t="s">
        <v>165</v>
      </c>
      <c r="AU127" s="143" t="s">
        <v>79</v>
      </c>
      <c r="AY127" s="13" t="s">
        <v>162</v>
      </c>
      <c r="BE127" s="144">
        <f t="shared" si="3"/>
        <v>0</v>
      </c>
      <c r="BF127" s="144">
        <f t="shared" si="4"/>
        <v>0</v>
      </c>
      <c r="BG127" s="144">
        <f t="shared" si="5"/>
        <v>0</v>
      </c>
      <c r="BH127" s="144">
        <f t="shared" si="6"/>
        <v>0</v>
      </c>
      <c r="BI127" s="144">
        <f t="shared" si="7"/>
        <v>0</v>
      </c>
      <c r="BJ127" s="13" t="s">
        <v>84</v>
      </c>
      <c r="BK127" s="144">
        <f t="shared" si="8"/>
        <v>0</v>
      </c>
      <c r="BL127" s="13" t="s">
        <v>606</v>
      </c>
      <c r="BM127" s="143" t="s">
        <v>169</v>
      </c>
    </row>
    <row r="128" spans="2:65" s="1" customFormat="1" ht="33" customHeight="1">
      <c r="B128" s="131"/>
      <c r="C128" s="132" t="s">
        <v>89</v>
      </c>
      <c r="D128" s="132" t="s">
        <v>165</v>
      </c>
      <c r="E128" s="133" t="s">
        <v>1366</v>
      </c>
      <c r="F128" s="134" t="s">
        <v>1367</v>
      </c>
      <c r="G128" s="135" t="s">
        <v>196</v>
      </c>
      <c r="H128" s="136">
        <v>39</v>
      </c>
      <c r="I128" s="137"/>
      <c r="J128" s="137"/>
      <c r="K128" s="138"/>
      <c r="L128" s="25"/>
      <c r="M128" s="139" t="s">
        <v>1</v>
      </c>
      <c r="N128" s="140" t="s">
        <v>38</v>
      </c>
      <c r="O128" s="141">
        <v>0</v>
      </c>
      <c r="P128" s="141">
        <f t="shared" si="0"/>
        <v>0</v>
      </c>
      <c r="Q128" s="141">
        <v>0</v>
      </c>
      <c r="R128" s="141">
        <f t="shared" si="1"/>
        <v>0</v>
      </c>
      <c r="S128" s="141">
        <v>0</v>
      </c>
      <c r="T128" s="142">
        <f t="shared" si="2"/>
        <v>0</v>
      </c>
      <c r="AR128" s="143" t="s">
        <v>606</v>
      </c>
      <c r="AT128" s="143" t="s">
        <v>165</v>
      </c>
      <c r="AU128" s="143" t="s">
        <v>79</v>
      </c>
      <c r="AY128" s="13" t="s">
        <v>162</v>
      </c>
      <c r="BE128" s="144">
        <f t="shared" si="3"/>
        <v>0</v>
      </c>
      <c r="BF128" s="144">
        <f t="shared" si="4"/>
        <v>0</v>
      </c>
      <c r="BG128" s="144">
        <f t="shared" si="5"/>
        <v>0</v>
      </c>
      <c r="BH128" s="144">
        <f t="shared" si="6"/>
        <v>0</v>
      </c>
      <c r="BI128" s="144">
        <f t="shared" si="7"/>
        <v>0</v>
      </c>
      <c r="BJ128" s="13" t="s">
        <v>84</v>
      </c>
      <c r="BK128" s="144">
        <f t="shared" si="8"/>
        <v>0</v>
      </c>
      <c r="BL128" s="13" t="s">
        <v>606</v>
      </c>
      <c r="BM128" s="143" t="s">
        <v>185</v>
      </c>
    </row>
    <row r="129" spans="2:65" s="1" customFormat="1" ht="24.2" customHeight="1">
      <c r="B129" s="131"/>
      <c r="C129" s="132" t="s">
        <v>169</v>
      </c>
      <c r="D129" s="132" t="s">
        <v>165</v>
      </c>
      <c r="E129" s="133" t="s">
        <v>1368</v>
      </c>
      <c r="F129" s="134" t="s">
        <v>1369</v>
      </c>
      <c r="G129" s="135" t="s">
        <v>196</v>
      </c>
      <c r="H129" s="136">
        <v>15</v>
      </c>
      <c r="I129" s="137"/>
      <c r="J129" s="137"/>
      <c r="K129" s="138"/>
      <c r="L129" s="25"/>
      <c r="M129" s="139" t="s">
        <v>1</v>
      </c>
      <c r="N129" s="140" t="s">
        <v>38</v>
      </c>
      <c r="O129" s="141">
        <v>0</v>
      </c>
      <c r="P129" s="141">
        <f t="shared" si="0"/>
        <v>0</v>
      </c>
      <c r="Q129" s="141">
        <v>0</v>
      </c>
      <c r="R129" s="141">
        <f t="shared" si="1"/>
        <v>0</v>
      </c>
      <c r="S129" s="141">
        <v>0</v>
      </c>
      <c r="T129" s="142">
        <f t="shared" si="2"/>
        <v>0</v>
      </c>
      <c r="AR129" s="143" t="s">
        <v>606</v>
      </c>
      <c r="AT129" s="143" t="s">
        <v>165</v>
      </c>
      <c r="AU129" s="143" t="s">
        <v>79</v>
      </c>
      <c r="AY129" s="13" t="s">
        <v>162</v>
      </c>
      <c r="BE129" s="144">
        <f t="shared" si="3"/>
        <v>0</v>
      </c>
      <c r="BF129" s="144">
        <f t="shared" si="4"/>
        <v>0</v>
      </c>
      <c r="BG129" s="144">
        <f t="shared" si="5"/>
        <v>0</v>
      </c>
      <c r="BH129" s="144">
        <f t="shared" si="6"/>
        <v>0</v>
      </c>
      <c r="BI129" s="144">
        <f t="shared" si="7"/>
        <v>0</v>
      </c>
      <c r="BJ129" s="13" t="s">
        <v>84</v>
      </c>
      <c r="BK129" s="144">
        <f t="shared" si="8"/>
        <v>0</v>
      </c>
      <c r="BL129" s="13" t="s">
        <v>606</v>
      </c>
      <c r="BM129" s="143" t="s">
        <v>193</v>
      </c>
    </row>
    <row r="130" spans="2:65" s="1" customFormat="1" ht="33" customHeight="1">
      <c r="B130" s="131"/>
      <c r="C130" s="132" t="s">
        <v>181</v>
      </c>
      <c r="D130" s="132" t="s">
        <v>165</v>
      </c>
      <c r="E130" s="133" t="s">
        <v>1370</v>
      </c>
      <c r="F130" s="134" t="s">
        <v>1371</v>
      </c>
      <c r="G130" s="135" t="s">
        <v>196</v>
      </c>
      <c r="H130" s="136">
        <v>1</v>
      </c>
      <c r="I130" s="137"/>
      <c r="J130" s="137"/>
      <c r="K130" s="138"/>
      <c r="L130" s="25"/>
      <c r="M130" s="139" t="s">
        <v>1</v>
      </c>
      <c r="N130" s="140" t="s">
        <v>38</v>
      </c>
      <c r="O130" s="141">
        <v>0</v>
      </c>
      <c r="P130" s="141">
        <f t="shared" si="0"/>
        <v>0</v>
      </c>
      <c r="Q130" s="141">
        <v>0</v>
      </c>
      <c r="R130" s="141">
        <f t="shared" si="1"/>
        <v>0</v>
      </c>
      <c r="S130" s="141">
        <v>0</v>
      </c>
      <c r="T130" s="142">
        <f t="shared" si="2"/>
        <v>0</v>
      </c>
      <c r="AR130" s="143" t="s">
        <v>606</v>
      </c>
      <c r="AT130" s="143" t="s">
        <v>165</v>
      </c>
      <c r="AU130" s="143" t="s">
        <v>79</v>
      </c>
      <c r="AY130" s="13" t="s">
        <v>162</v>
      </c>
      <c r="BE130" s="144">
        <f t="shared" si="3"/>
        <v>0</v>
      </c>
      <c r="BF130" s="144">
        <f t="shared" si="4"/>
        <v>0</v>
      </c>
      <c r="BG130" s="144">
        <f t="shared" si="5"/>
        <v>0</v>
      </c>
      <c r="BH130" s="144">
        <f t="shared" si="6"/>
        <v>0</v>
      </c>
      <c r="BI130" s="144">
        <f t="shared" si="7"/>
        <v>0</v>
      </c>
      <c r="BJ130" s="13" t="s">
        <v>84</v>
      </c>
      <c r="BK130" s="144">
        <f t="shared" si="8"/>
        <v>0</v>
      </c>
      <c r="BL130" s="13" t="s">
        <v>606</v>
      </c>
      <c r="BM130" s="143" t="s">
        <v>201</v>
      </c>
    </row>
    <row r="131" spans="2:65" s="1" customFormat="1" ht="33" customHeight="1">
      <c r="B131" s="131"/>
      <c r="C131" s="132" t="s">
        <v>185</v>
      </c>
      <c r="D131" s="132" t="s">
        <v>165</v>
      </c>
      <c r="E131" s="133" t="s">
        <v>1372</v>
      </c>
      <c r="F131" s="134" t="s">
        <v>1373</v>
      </c>
      <c r="G131" s="135" t="s">
        <v>196</v>
      </c>
      <c r="H131" s="136">
        <v>1</v>
      </c>
      <c r="I131" s="137"/>
      <c r="J131" s="137"/>
      <c r="K131" s="138"/>
      <c r="L131" s="25"/>
      <c r="M131" s="139" t="s">
        <v>1</v>
      </c>
      <c r="N131" s="140" t="s">
        <v>38</v>
      </c>
      <c r="O131" s="141">
        <v>0</v>
      </c>
      <c r="P131" s="141">
        <f t="shared" si="0"/>
        <v>0</v>
      </c>
      <c r="Q131" s="141">
        <v>0</v>
      </c>
      <c r="R131" s="141">
        <f t="shared" si="1"/>
        <v>0</v>
      </c>
      <c r="S131" s="141">
        <v>0</v>
      </c>
      <c r="T131" s="142">
        <f t="shared" si="2"/>
        <v>0</v>
      </c>
      <c r="AR131" s="143" t="s">
        <v>606</v>
      </c>
      <c r="AT131" s="143" t="s">
        <v>165</v>
      </c>
      <c r="AU131" s="143" t="s">
        <v>79</v>
      </c>
      <c r="AY131" s="13" t="s">
        <v>162</v>
      </c>
      <c r="BE131" s="144">
        <f t="shared" si="3"/>
        <v>0</v>
      </c>
      <c r="BF131" s="144">
        <f t="shared" si="4"/>
        <v>0</v>
      </c>
      <c r="BG131" s="144">
        <f t="shared" si="5"/>
        <v>0</v>
      </c>
      <c r="BH131" s="144">
        <f t="shared" si="6"/>
        <v>0</v>
      </c>
      <c r="BI131" s="144">
        <f t="shared" si="7"/>
        <v>0</v>
      </c>
      <c r="BJ131" s="13" t="s">
        <v>84</v>
      </c>
      <c r="BK131" s="144">
        <f t="shared" si="8"/>
        <v>0</v>
      </c>
      <c r="BL131" s="13" t="s">
        <v>606</v>
      </c>
      <c r="BM131" s="143" t="s">
        <v>209</v>
      </c>
    </row>
    <row r="132" spans="2:65" s="1" customFormat="1" ht="24.2" customHeight="1">
      <c r="B132" s="131"/>
      <c r="C132" s="132" t="s">
        <v>189</v>
      </c>
      <c r="D132" s="132" t="s">
        <v>165</v>
      </c>
      <c r="E132" s="133" t="s">
        <v>1374</v>
      </c>
      <c r="F132" s="134" t="s">
        <v>1375</v>
      </c>
      <c r="G132" s="135" t="s">
        <v>196</v>
      </c>
      <c r="H132" s="136">
        <v>5</v>
      </c>
      <c r="I132" s="137"/>
      <c r="J132" s="137"/>
      <c r="K132" s="138"/>
      <c r="L132" s="25"/>
      <c r="M132" s="139" t="s">
        <v>1</v>
      </c>
      <c r="N132" s="140" t="s">
        <v>38</v>
      </c>
      <c r="O132" s="141">
        <v>0</v>
      </c>
      <c r="P132" s="141">
        <f t="shared" si="0"/>
        <v>0</v>
      </c>
      <c r="Q132" s="141">
        <v>0</v>
      </c>
      <c r="R132" s="141">
        <f t="shared" si="1"/>
        <v>0</v>
      </c>
      <c r="S132" s="141">
        <v>0</v>
      </c>
      <c r="T132" s="142">
        <f t="shared" si="2"/>
        <v>0</v>
      </c>
      <c r="AR132" s="143" t="s">
        <v>606</v>
      </c>
      <c r="AT132" s="143" t="s">
        <v>165</v>
      </c>
      <c r="AU132" s="143" t="s">
        <v>79</v>
      </c>
      <c r="AY132" s="13" t="s">
        <v>162</v>
      </c>
      <c r="BE132" s="144">
        <f t="shared" si="3"/>
        <v>0</v>
      </c>
      <c r="BF132" s="144">
        <f t="shared" si="4"/>
        <v>0</v>
      </c>
      <c r="BG132" s="144">
        <f t="shared" si="5"/>
        <v>0</v>
      </c>
      <c r="BH132" s="144">
        <f t="shared" si="6"/>
        <v>0</v>
      </c>
      <c r="BI132" s="144">
        <f t="shared" si="7"/>
        <v>0</v>
      </c>
      <c r="BJ132" s="13" t="s">
        <v>84</v>
      </c>
      <c r="BK132" s="144">
        <f t="shared" si="8"/>
        <v>0</v>
      </c>
      <c r="BL132" s="13" t="s">
        <v>606</v>
      </c>
      <c r="BM132" s="143" t="s">
        <v>218</v>
      </c>
    </row>
    <row r="133" spans="2:65" s="1" customFormat="1" ht="33" customHeight="1">
      <c r="B133" s="131"/>
      <c r="C133" s="132" t="s">
        <v>193</v>
      </c>
      <c r="D133" s="132" t="s">
        <v>165</v>
      </c>
      <c r="E133" s="133" t="s">
        <v>1376</v>
      </c>
      <c r="F133" s="134" t="s">
        <v>1377</v>
      </c>
      <c r="G133" s="135" t="s">
        <v>196</v>
      </c>
      <c r="H133" s="136">
        <v>8</v>
      </c>
      <c r="I133" s="137"/>
      <c r="J133" s="137"/>
      <c r="K133" s="138"/>
      <c r="L133" s="25"/>
      <c r="M133" s="139" t="s">
        <v>1</v>
      </c>
      <c r="N133" s="140" t="s">
        <v>38</v>
      </c>
      <c r="O133" s="141">
        <v>0</v>
      </c>
      <c r="P133" s="141">
        <f t="shared" si="0"/>
        <v>0</v>
      </c>
      <c r="Q133" s="141">
        <v>0</v>
      </c>
      <c r="R133" s="141">
        <f t="shared" si="1"/>
        <v>0</v>
      </c>
      <c r="S133" s="141">
        <v>0</v>
      </c>
      <c r="T133" s="142">
        <f t="shared" si="2"/>
        <v>0</v>
      </c>
      <c r="AR133" s="143" t="s">
        <v>606</v>
      </c>
      <c r="AT133" s="143" t="s">
        <v>165</v>
      </c>
      <c r="AU133" s="143" t="s">
        <v>79</v>
      </c>
      <c r="AY133" s="13" t="s">
        <v>162</v>
      </c>
      <c r="BE133" s="144">
        <f t="shared" si="3"/>
        <v>0</v>
      </c>
      <c r="BF133" s="144">
        <f t="shared" si="4"/>
        <v>0</v>
      </c>
      <c r="BG133" s="144">
        <f t="shared" si="5"/>
        <v>0</v>
      </c>
      <c r="BH133" s="144">
        <f t="shared" si="6"/>
        <v>0</v>
      </c>
      <c r="BI133" s="144">
        <f t="shared" si="7"/>
        <v>0</v>
      </c>
      <c r="BJ133" s="13" t="s">
        <v>84</v>
      </c>
      <c r="BK133" s="144">
        <f t="shared" si="8"/>
        <v>0</v>
      </c>
      <c r="BL133" s="13" t="s">
        <v>606</v>
      </c>
      <c r="BM133" s="143" t="s">
        <v>226</v>
      </c>
    </row>
    <row r="134" spans="2:65" s="1" customFormat="1" ht="33" customHeight="1">
      <c r="B134" s="131"/>
      <c r="C134" s="132" t="s">
        <v>163</v>
      </c>
      <c r="D134" s="132" t="s">
        <v>165</v>
      </c>
      <c r="E134" s="133" t="s">
        <v>1378</v>
      </c>
      <c r="F134" s="134" t="s">
        <v>1379</v>
      </c>
      <c r="G134" s="135" t="s">
        <v>196</v>
      </c>
      <c r="H134" s="136">
        <v>5</v>
      </c>
      <c r="I134" s="137"/>
      <c r="J134" s="137"/>
      <c r="K134" s="138"/>
      <c r="L134" s="25"/>
      <c r="M134" s="139" t="s">
        <v>1</v>
      </c>
      <c r="N134" s="140" t="s">
        <v>38</v>
      </c>
      <c r="O134" s="141">
        <v>0</v>
      </c>
      <c r="P134" s="141">
        <f t="shared" si="0"/>
        <v>0</v>
      </c>
      <c r="Q134" s="141">
        <v>0</v>
      </c>
      <c r="R134" s="141">
        <f t="shared" si="1"/>
        <v>0</v>
      </c>
      <c r="S134" s="141">
        <v>0</v>
      </c>
      <c r="T134" s="142">
        <f t="shared" si="2"/>
        <v>0</v>
      </c>
      <c r="AR134" s="143" t="s">
        <v>606</v>
      </c>
      <c r="AT134" s="143" t="s">
        <v>165</v>
      </c>
      <c r="AU134" s="143" t="s">
        <v>79</v>
      </c>
      <c r="AY134" s="13" t="s">
        <v>162</v>
      </c>
      <c r="BE134" s="144">
        <f t="shared" si="3"/>
        <v>0</v>
      </c>
      <c r="BF134" s="144">
        <f t="shared" si="4"/>
        <v>0</v>
      </c>
      <c r="BG134" s="144">
        <f t="shared" si="5"/>
        <v>0</v>
      </c>
      <c r="BH134" s="144">
        <f t="shared" si="6"/>
        <v>0</v>
      </c>
      <c r="BI134" s="144">
        <f t="shared" si="7"/>
        <v>0</v>
      </c>
      <c r="BJ134" s="13" t="s">
        <v>84</v>
      </c>
      <c r="BK134" s="144">
        <f t="shared" si="8"/>
        <v>0</v>
      </c>
      <c r="BL134" s="13" t="s">
        <v>606</v>
      </c>
      <c r="BM134" s="143" t="s">
        <v>234</v>
      </c>
    </row>
    <row r="135" spans="2:65" s="1" customFormat="1" ht="24.2" customHeight="1">
      <c r="B135" s="131"/>
      <c r="C135" s="132" t="s">
        <v>201</v>
      </c>
      <c r="D135" s="132" t="s">
        <v>165</v>
      </c>
      <c r="E135" s="133" t="s">
        <v>1380</v>
      </c>
      <c r="F135" s="134" t="s">
        <v>1381</v>
      </c>
      <c r="G135" s="135" t="s">
        <v>196</v>
      </c>
      <c r="H135" s="136">
        <v>2</v>
      </c>
      <c r="I135" s="137"/>
      <c r="J135" s="137"/>
      <c r="K135" s="138"/>
      <c r="L135" s="25"/>
      <c r="M135" s="139" t="s">
        <v>1</v>
      </c>
      <c r="N135" s="140" t="s">
        <v>38</v>
      </c>
      <c r="O135" s="141">
        <v>0</v>
      </c>
      <c r="P135" s="141">
        <f t="shared" si="0"/>
        <v>0</v>
      </c>
      <c r="Q135" s="141">
        <v>0</v>
      </c>
      <c r="R135" s="141">
        <f t="shared" si="1"/>
        <v>0</v>
      </c>
      <c r="S135" s="141">
        <v>0</v>
      </c>
      <c r="T135" s="142">
        <f t="shared" si="2"/>
        <v>0</v>
      </c>
      <c r="AR135" s="143" t="s">
        <v>606</v>
      </c>
      <c r="AT135" s="143" t="s">
        <v>165</v>
      </c>
      <c r="AU135" s="143" t="s">
        <v>79</v>
      </c>
      <c r="AY135" s="13" t="s">
        <v>162</v>
      </c>
      <c r="BE135" s="144">
        <f t="shared" si="3"/>
        <v>0</v>
      </c>
      <c r="BF135" s="144">
        <f t="shared" si="4"/>
        <v>0</v>
      </c>
      <c r="BG135" s="144">
        <f t="shared" si="5"/>
        <v>0</v>
      </c>
      <c r="BH135" s="144">
        <f t="shared" si="6"/>
        <v>0</v>
      </c>
      <c r="BI135" s="144">
        <f t="shared" si="7"/>
        <v>0</v>
      </c>
      <c r="BJ135" s="13" t="s">
        <v>84</v>
      </c>
      <c r="BK135" s="144">
        <f t="shared" si="8"/>
        <v>0</v>
      </c>
      <c r="BL135" s="13" t="s">
        <v>606</v>
      </c>
      <c r="BM135" s="143" t="s">
        <v>7</v>
      </c>
    </row>
    <row r="136" spans="2:65" s="1" customFormat="1" ht="33" customHeight="1">
      <c r="B136" s="131"/>
      <c r="C136" s="132" t="s">
        <v>205</v>
      </c>
      <c r="D136" s="132" t="s">
        <v>165</v>
      </c>
      <c r="E136" s="133" t="s">
        <v>1382</v>
      </c>
      <c r="F136" s="134" t="s">
        <v>1383</v>
      </c>
      <c r="G136" s="135" t="s">
        <v>196</v>
      </c>
      <c r="H136" s="136">
        <v>1</v>
      </c>
      <c r="I136" s="137"/>
      <c r="J136" s="137"/>
      <c r="K136" s="138"/>
      <c r="L136" s="25"/>
      <c r="M136" s="139" t="s">
        <v>1</v>
      </c>
      <c r="N136" s="140" t="s">
        <v>38</v>
      </c>
      <c r="O136" s="141">
        <v>0</v>
      </c>
      <c r="P136" s="141">
        <f t="shared" si="0"/>
        <v>0</v>
      </c>
      <c r="Q136" s="141">
        <v>0</v>
      </c>
      <c r="R136" s="141">
        <f t="shared" si="1"/>
        <v>0</v>
      </c>
      <c r="S136" s="141">
        <v>0</v>
      </c>
      <c r="T136" s="142">
        <f t="shared" si="2"/>
        <v>0</v>
      </c>
      <c r="AR136" s="143" t="s">
        <v>606</v>
      </c>
      <c r="AT136" s="143" t="s">
        <v>165</v>
      </c>
      <c r="AU136" s="143" t="s">
        <v>79</v>
      </c>
      <c r="AY136" s="13" t="s">
        <v>162</v>
      </c>
      <c r="BE136" s="144">
        <f t="shared" si="3"/>
        <v>0</v>
      </c>
      <c r="BF136" s="144">
        <f t="shared" si="4"/>
        <v>0</v>
      </c>
      <c r="BG136" s="144">
        <f t="shared" si="5"/>
        <v>0</v>
      </c>
      <c r="BH136" s="144">
        <f t="shared" si="6"/>
        <v>0</v>
      </c>
      <c r="BI136" s="144">
        <f t="shared" si="7"/>
        <v>0</v>
      </c>
      <c r="BJ136" s="13" t="s">
        <v>84</v>
      </c>
      <c r="BK136" s="144">
        <f t="shared" si="8"/>
        <v>0</v>
      </c>
      <c r="BL136" s="13" t="s">
        <v>606</v>
      </c>
      <c r="BM136" s="143" t="s">
        <v>249</v>
      </c>
    </row>
    <row r="137" spans="2:65" s="1" customFormat="1" ht="33" customHeight="1">
      <c r="B137" s="131"/>
      <c r="C137" s="132" t="s">
        <v>209</v>
      </c>
      <c r="D137" s="132" t="s">
        <v>165</v>
      </c>
      <c r="E137" s="133" t="s">
        <v>1384</v>
      </c>
      <c r="F137" s="134" t="s">
        <v>1385</v>
      </c>
      <c r="G137" s="135" t="s">
        <v>196</v>
      </c>
      <c r="H137" s="136">
        <v>1</v>
      </c>
      <c r="I137" s="137"/>
      <c r="J137" s="137"/>
      <c r="K137" s="138"/>
      <c r="L137" s="25"/>
      <c r="M137" s="139" t="s">
        <v>1</v>
      </c>
      <c r="N137" s="140" t="s">
        <v>38</v>
      </c>
      <c r="O137" s="141">
        <v>0</v>
      </c>
      <c r="P137" s="141">
        <f t="shared" si="0"/>
        <v>0</v>
      </c>
      <c r="Q137" s="141">
        <v>0</v>
      </c>
      <c r="R137" s="141">
        <f t="shared" si="1"/>
        <v>0</v>
      </c>
      <c r="S137" s="141">
        <v>0</v>
      </c>
      <c r="T137" s="142">
        <f t="shared" si="2"/>
        <v>0</v>
      </c>
      <c r="AR137" s="143" t="s">
        <v>606</v>
      </c>
      <c r="AT137" s="143" t="s">
        <v>165</v>
      </c>
      <c r="AU137" s="143" t="s">
        <v>79</v>
      </c>
      <c r="AY137" s="13" t="s">
        <v>162</v>
      </c>
      <c r="BE137" s="144">
        <f t="shared" si="3"/>
        <v>0</v>
      </c>
      <c r="BF137" s="144">
        <f t="shared" si="4"/>
        <v>0</v>
      </c>
      <c r="BG137" s="144">
        <f t="shared" si="5"/>
        <v>0</v>
      </c>
      <c r="BH137" s="144">
        <f t="shared" si="6"/>
        <v>0</v>
      </c>
      <c r="BI137" s="144">
        <f t="shared" si="7"/>
        <v>0</v>
      </c>
      <c r="BJ137" s="13" t="s">
        <v>84</v>
      </c>
      <c r="BK137" s="144">
        <f t="shared" si="8"/>
        <v>0</v>
      </c>
      <c r="BL137" s="13" t="s">
        <v>606</v>
      </c>
      <c r="BM137" s="143" t="s">
        <v>257</v>
      </c>
    </row>
    <row r="138" spans="2:65" s="1" customFormat="1" ht="24.2" customHeight="1">
      <c r="B138" s="131"/>
      <c r="C138" s="132" t="s">
        <v>214</v>
      </c>
      <c r="D138" s="132" t="s">
        <v>165</v>
      </c>
      <c r="E138" s="133" t="s">
        <v>1386</v>
      </c>
      <c r="F138" s="134" t="s">
        <v>1387</v>
      </c>
      <c r="G138" s="135" t="s">
        <v>196</v>
      </c>
      <c r="H138" s="136">
        <v>5</v>
      </c>
      <c r="I138" s="137"/>
      <c r="J138" s="137"/>
      <c r="K138" s="138"/>
      <c r="L138" s="25"/>
      <c r="M138" s="139" t="s">
        <v>1</v>
      </c>
      <c r="N138" s="140" t="s">
        <v>38</v>
      </c>
      <c r="O138" s="141">
        <v>0</v>
      </c>
      <c r="P138" s="141">
        <f t="shared" si="0"/>
        <v>0</v>
      </c>
      <c r="Q138" s="141">
        <v>0</v>
      </c>
      <c r="R138" s="141">
        <f t="shared" si="1"/>
        <v>0</v>
      </c>
      <c r="S138" s="141">
        <v>0</v>
      </c>
      <c r="T138" s="142">
        <f t="shared" si="2"/>
        <v>0</v>
      </c>
      <c r="AR138" s="143" t="s">
        <v>606</v>
      </c>
      <c r="AT138" s="143" t="s">
        <v>165</v>
      </c>
      <c r="AU138" s="143" t="s">
        <v>79</v>
      </c>
      <c r="AY138" s="13" t="s">
        <v>162</v>
      </c>
      <c r="BE138" s="144">
        <f t="shared" si="3"/>
        <v>0</v>
      </c>
      <c r="BF138" s="144">
        <f t="shared" si="4"/>
        <v>0</v>
      </c>
      <c r="BG138" s="144">
        <f t="shared" si="5"/>
        <v>0</v>
      </c>
      <c r="BH138" s="144">
        <f t="shared" si="6"/>
        <v>0</v>
      </c>
      <c r="BI138" s="144">
        <f t="shared" si="7"/>
        <v>0</v>
      </c>
      <c r="BJ138" s="13" t="s">
        <v>84</v>
      </c>
      <c r="BK138" s="144">
        <f t="shared" si="8"/>
        <v>0</v>
      </c>
      <c r="BL138" s="13" t="s">
        <v>606</v>
      </c>
      <c r="BM138" s="143" t="s">
        <v>265</v>
      </c>
    </row>
    <row r="139" spans="2:65" s="1" customFormat="1" ht="24.2" customHeight="1">
      <c r="B139" s="131"/>
      <c r="C139" s="132" t="s">
        <v>218</v>
      </c>
      <c r="D139" s="132" t="s">
        <v>165</v>
      </c>
      <c r="E139" s="133" t="s">
        <v>1388</v>
      </c>
      <c r="F139" s="134" t="s">
        <v>1389</v>
      </c>
      <c r="G139" s="135" t="s">
        <v>196</v>
      </c>
      <c r="H139" s="136">
        <v>27</v>
      </c>
      <c r="I139" s="137"/>
      <c r="J139" s="137"/>
      <c r="K139" s="138"/>
      <c r="L139" s="25"/>
      <c r="M139" s="139" t="s">
        <v>1</v>
      </c>
      <c r="N139" s="140" t="s">
        <v>38</v>
      </c>
      <c r="O139" s="141">
        <v>0</v>
      </c>
      <c r="P139" s="141">
        <f t="shared" si="0"/>
        <v>0</v>
      </c>
      <c r="Q139" s="141">
        <v>0</v>
      </c>
      <c r="R139" s="141">
        <f t="shared" si="1"/>
        <v>0</v>
      </c>
      <c r="S139" s="141">
        <v>0</v>
      </c>
      <c r="T139" s="142">
        <f t="shared" si="2"/>
        <v>0</v>
      </c>
      <c r="AR139" s="143" t="s">
        <v>606</v>
      </c>
      <c r="AT139" s="143" t="s">
        <v>165</v>
      </c>
      <c r="AU139" s="143" t="s">
        <v>79</v>
      </c>
      <c r="AY139" s="13" t="s">
        <v>162</v>
      </c>
      <c r="BE139" s="144">
        <f t="shared" si="3"/>
        <v>0</v>
      </c>
      <c r="BF139" s="144">
        <f t="shared" si="4"/>
        <v>0</v>
      </c>
      <c r="BG139" s="144">
        <f t="shared" si="5"/>
        <v>0</v>
      </c>
      <c r="BH139" s="144">
        <f t="shared" si="6"/>
        <v>0</v>
      </c>
      <c r="BI139" s="144">
        <f t="shared" si="7"/>
        <v>0</v>
      </c>
      <c r="BJ139" s="13" t="s">
        <v>84</v>
      </c>
      <c r="BK139" s="144">
        <f t="shared" si="8"/>
        <v>0</v>
      </c>
      <c r="BL139" s="13" t="s">
        <v>606</v>
      </c>
      <c r="BM139" s="143" t="s">
        <v>273</v>
      </c>
    </row>
    <row r="140" spans="2:65" s="1" customFormat="1" ht="24.2" customHeight="1">
      <c r="B140" s="131"/>
      <c r="C140" s="149" t="s">
        <v>222</v>
      </c>
      <c r="D140" s="149" t="s">
        <v>492</v>
      </c>
      <c r="E140" s="150" t="s">
        <v>1390</v>
      </c>
      <c r="F140" s="151" t="s">
        <v>2629</v>
      </c>
      <c r="G140" s="152" t="s">
        <v>196</v>
      </c>
      <c r="H140" s="153">
        <v>27</v>
      </c>
      <c r="I140" s="154"/>
      <c r="J140" s="154"/>
      <c r="K140" s="155"/>
      <c r="L140" s="156"/>
      <c r="M140" s="157" t="s">
        <v>1</v>
      </c>
      <c r="N140" s="158" t="s">
        <v>38</v>
      </c>
      <c r="O140" s="141">
        <v>0</v>
      </c>
      <c r="P140" s="141">
        <f t="shared" si="0"/>
        <v>0</v>
      </c>
      <c r="Q140" s="141">
        <v>0</v>
      </c>
      <c r="R140" s="141">
        <f t="shared" si="1"/>
        <v>0</v>
      </c>
      <c r="S140" s="141">
        <v>0</v>
      </c>
      <c r="T140" s="142">
        <f t="shared" si="2"/>
        <v>0</v>
      </c>
      <c r="AR140" s="143" t="s">
        <v>1391</v>
      </c>
      <c r="AT140" s="143" t="s">
        <v>492</v>
      </c>
      <c r="AU140" s="143" t="s">
        <v>79</v>
      </c>
      <c r="AY140" s="13" t="s">
        <v>162</v>
      </c>
      <c r="BE140" s="144">
        <f t="shared" si="3"/>
        <v>0</v>
      </c>
      <c r="BF140" s="144">
        <f t="shared" si="4"/>
        <v>0</v>
      </c>
      <c r="BG140" s="144">
        <f t="shared" si="5"/>
        <v>0</v>
      </c>
      <c r="BH140" s="144">
        <f t="shared" si="6"/>
        <v>0</v>
      </c>
      <c r="BI140" s="144">
        <f t="shared" si="7"/>
        <v>0</v>
      </c>
      <c r="BJ140" s="13" t="s">
        <v>84</v>
      </c>
      <c r="BK140" s="144">
        <f t="shared" si="8"/>
        <v>0</v>
      </c>
      <c r="BL140" s="13" t="s">
        <v>606</v>
      </c>
      <c r="BM140" s="143" t="s">
        <v>281</v>
      </c>
    </row>
    <row r="141" spans="2:65" s="1" customFormat="1" ht="24.2" customHeight="1">
      <c r="B141" s="131"/>
      <c r="C141" s="132" t="s">
        <v>226</v>
      </c>
      <c r="D141" s="132" t="s">
        <v>165</v>
      </c>
      <c r="E141" s="133" t="s">
        <v>1392</v>
      </c>
      <c r="F141" s="134" t="s">
        <v>1393</v>
      </c>
      <c r="G141" s="135" t="s">
        <v>196</v>
      </c>
      <c r="H141" s="136">
        <v>2</v>
      </c>
      <c r="I141" s="137"/>
      <c r="J141" s="137"/>
      <c r="K141" s="138"/>
      <c r="L141" s="25"/>
      <c r="M141" s="139" t="s">
        <v>1</v>
      </c>
      <c r="N141" s="140" t="s">
        <v>38</v>
      </c>
      <c r="O141" s="141">
        <v>0</v>
      </c>
      <c r="P141" s="141">
        <f t="shared" si="0"/>
        <v>0</v>
      </c>
      <c r="Q141" s="141">
        <v>0</v>
      </c>
      <c r="R141" s="141">
        <f t="shared" si="1"/>
        <v>0</v>
      </c>
      <c r="S141" s="141">
        <v>0</v>
      </c>
      <c r="T141" s="142">
        <f t="shared" si="2"/>
        <v>0</v>
      </c>
      <c r="AR141" s="143" t="s">
        <v>606</v>
      </c>
      <c r="AT141" s="143" t="s">
        <v>165</v>
      </c>
      <c r="AU141" s="143" t="s">
        <v>79</v>
      </c>
      <c r="AY141" s="13" t="s">
        <v>162</v>
      </c>
      <c r="BE141" s="144">
        <f t="shared" si="3"/>
        <v>0</v>
      </c>
      <c r="BF141" s="144">
        <f t="shared" si="4"/>
        <v>0</v>
      </c>
      <c r="BG141" s="144">
        <f t="shared" si="5"/>
        <v>0</v>
      </c>
      <c r="BH141" s="144">
        <f t="shared" si="6"/>
        <v>0</v>
      </c>
      <c r="BI141" s="144">
        <f t="shared" si="7"/>
        <v>0</v>
      </c>
      <c r="BJ141" s="13" t="s">
        <v>84</v>
      </c>
      <c r="BK141" s="144">
        <f t="shared" si="8"/>
        <v>0</v>
      </c>
      <c r="BL141" s="13" t="s">
        <v>606</v>
      </c>
      <c r="BM141" s="143" t="s">
        <v>289</v>
      </c>
    </row>
    <row r="142" spans="2:65" s="1" customFormat="1" ht="24.2" customHeight="1">
      <c r="B142" s="131"/>
      <c r="C142" s="149" t="s">
        <v>230</v>
      </c>
      <c r="D142" s="149" t="s">
        <v>492</v>
      </c>
      <c r="E142" s="150" t="s">
        <v>1394</v>
      </c>
      <c r="F142" s="151" t="s">
        <v>2630</v>
      </c>
      <c r="G142" s="152" t="s">
        <v>196</v>
      </c>
      <c r="H142" s="153">
        <v>2</v>
      </c>
      <c r="I142" s="154"/>
      <c r="J142" s="154"/>
      <c r="K142" s="155"/>
      <c r="L142" s="156"/>
      <c r="M142" s="157" t="s">
        <v>1</v>
      </c>
      <c r="N142" s="158" t="s">
        <v>38</v>
      </c>
      <c r="O142" s="141">
        <v>0</v>
      </c>
      <c r="P142" s="141">
        <f t="shared" si="0"/>
        <v>0</v>
      </c>
      <c r="Q142" s="141">
        <v>0</v>
      </c>
      <c r="R142" s="141">
        <f t="shared" si="1"/>
        <v>0</v>
      </c>
      <c r="S142" s="141">
        <v>0</v>
      </c>
      <c r="T142" s="142">
        <f t="shared" si="2"/>
        <v>0</v>
      </c>
      <c r="AR142" s="143" t="s">
        <v>1391</v>
      </c>
      <c r="AT142" s="143" t="s">
        <v>492</v>
      </c>
      <c r="AU142" s="143" t="s">
        <v>79</v>
      </c>
      <c r="AY142" s="13" t="s">
        <v>162</v>
      </c>
      <c r="BE142" s="144">
        <f t="shared" si="3"/>
        <v>0</v>
      </c>
      <c r="BF142" s="144">
        <f t="shared" si="4"/>
        <v>0</v>
      </c>
      <c r="BG142" s="144">
        <f t="shared" si="5"/>
        <v>0</v>
      </c>
      <c r="BH142" s="144">
        <f t="shared" si="6"/>
        <v>0</v>
      </c>
      <c r="BI142" s="144">
        <f t="shared" si="7"/>
        <v>0</v>
      </c>
      <c r="BJ142" s="13" t="s">
        <v>84</v>
      </c>
      <c r="BK142" s="144">
        <f t="shared" si="8"/>
        <v>0</v>
      </c>
      <c r="BL142" s="13" t="s">
        <v>606</v>
      </c>
      <c r="BM142" s="143" t="s">
        <v>297</v>
      </c>
    </row>
    <row r="143" spans="2:65" s="1" customFormat="1" ht="24.2" customHeight="1">
      <c r="B143" s="131"/>
      <c r="C143" s="132" t="s">
        <v>234</v>
      </c>
      <c r="D143" s="132" t="s">
        <v>165</v>
      </c>
      <c r="E143" s="133" t="s">
        <v>1395</v>
      </c>
      <c r="F143" s="134" t="s">
        <v>1396</v>
      </c>
      <c r="G143" s="135" t="s">
        <v>196</v>
      </c>
      <c r="H143" s="136">
        <v>8</v>
      </c>
      <c r="I143" s="137"/>
      <c r="J143" s="137"/>
      <c r="K143" s="138"/>
      <c r="L143" s="25"/>
      <c r="M143" s="139" t="s">
        <v>1</v>
      </c>
      <c r="N143" s="140" t="s">
        <v>38</v>
      </c>
      <c r="O143" s="141">
        <v>0</v>
      </c>
      <c r="P143" s="141">
        <f t="shared" si="0"/>
        <v>0</v>
      </c>
      <c r="Q143" s="141">
        <v>0</v>
      </c>
      <c r="R143" s="141">
        <f t="shared" si="1"/>
        <v>0</v>
      </c>
      <c r="S143" s="141">
        <v>0</v>
      </c>
      <c r="T143" s="142">
        <f t="shared" si="2"/>
        <v>0</v>
      </c>
      <c r="AR143" s="143" t="s">
        <v>606</v>
      </c>
      <c r="AT143" s="143" t="s">
        <v>165</v>
      </c>
      <c r="AU143" s="143" t="s">
        <v>79</v>
      </c>
      <c r="AY143" s="13" t="s">
        <v>162</v>
      </c>
      <c r="BE143" s="144">
        <f t="shared" si="3"/>
        <v>0</v>
      </c>
      <c r="BF143" s="144">
        <f t="shared" si="4"/>
        <v>0</v>
      </c>
      <c r="BG143" s="144">
        <f t="shared" si="5"/>
        <v>0</v>
      </c>
      <c r="BH143" s="144">
        <f t="shared" si="6"/>
        <v>0</v>
      </c>
      <c r="BI143" s="144">
        <f t="shared" si="7"/>
        <v>0</v>
      </c>
      <c r="BJ143" s="13" t="s">
        <v>84</v>
      </c>
      <c r="BK143" s="144">
        <f t="shared" si="8"/>
        <v>0</v>
      </c>
      <c r="BL143" s="13" t="s">
        <v>606</v>
      </c>
      <c r="BM143" s="143" t="s">
        <v>306</v>
      </c>
    </row>
    <row r="144" spans="2:65" s="1" customFormat="1" ht="24.2" customHeight="1">
      <c r="B144" s="131"/>
      <c r="C144" s="149" t="s">
        <v>238</v>
      </c>
      <c r="D144" s="149" t="s">
        <v>492</v>
      </c>
      <c r="E144" s="150" t="s">
        <v>1397</v>
      </c>
      <c r="F144" s="151" t="s">
        <v>2657</v>
      </c>
      <c r="G144" s="152" t="s">
        <v>196</v>
      </c>
      <c r="H144" s="153">
        <v>8</v>
      </c>
      <c r="I144" s="154"/>
      <c r="J144" s="154"/>
      <c r="K144" s="155"/>
      <c r="L144" s="156"/>
      <c r="M144" s="157" t="s">
        <v>1</v>
      </c>
      <c r="N144" s="158" t="s">
        <v>38</v>
      </c>
      <c r="O144" s="141">
        <v>0</v>
      </c>
      <c r="P144" s="141">
        <f t="shared" si="0"/>
        <v>0</v>
      </c>
      <c r="Q144" s="141">
        <v>0</v>
      </c>
      <c r="R144" s="141">
        <f t="shared" si="1"/>
        <v>0</v>
      </c>
      <c r="S144" s="141">
        <v>0</v>
      </c>
      <c r="T144" s="142">
        <f t="shared" si="2"/>
        <v>0</v>
      </c>
      <c r="AR144" s="143" t="s">
        <v>1391</v>
      </c>
      <c r="AT144" s="143" t="s">
        <v>492</v>
      </c>
      <c r="AU144" s="143" t="s">
        <v>79</v>
      </c>
      <c r="AY144" s="13" t="s">
        <v>162</v>
      </c>
      <c r="BE144" s="144">
        <f t="shared" si="3"/>
        <v>0</v>
      </c>
      <c r="BF144" s="144">
        <f t="shared" si="4"/>
        <v>0</v>
      </c>
      <c r="BG144" s="144">
        <f t="shared" si="5"/>
        <v>0</v>
      </c>
      <c r="BH144" s="144">
        <f t="shared" si="6"/>
        <v>0</v>
      </c>
      <c r="BI144" s="144">
        <f t="shared" si="7"/>
        <v>0</v>
      </c>
      <c r="BJ144" s="13" t="s">
        <v>84</v>
      </c>
      <c r="BK144" s="144">
        <f t="shared" si="8"/>
        <v>0</v>
      </c>
      <c r="BL144" s="13" t="s">
        <v>606</v>
      </c>
      <c r="BM144" s="143" t="s">
        <v>314</v>
      </c>
    </row>
    <row r="145" spans="2:65" s="1" customFormat="1" ht="24.2" customHeight="1">
      <c r="B145" s="131"/>
      <c r="C145" s="132" t="s">
        <v>7</v>
      </c>
      <c r="D145" s="132" t="s">
        <v>165</v>
      </c>
      <c r="E145" s="133" t="s">
        <v>1398</v>
      </c>
      <c r="F145" s="134" t="s">
        <v>1399</v>
      </c>
      <c r="G145" s="135" t="s">
        <v>196</v>
      </c>
      <c r="H145" s="136">
        <v>5</v>
      </c>
      <c r="I145" s="137"/>
      <c r="J145" s="137"/>
      <c r="K145" s="138"/>
      <c r="L145" s="25"/>
      <c r="M145" s="139" t="s">
        <v>1</v>
      </c>
      <c r="N145" s="140" t="s">
        <v>38</v>
      </c>
      <c r="O145" s="141">
        <v>0</v>
      </c>
      <c r="P145" s="141">
        <f t="shared" si="0"/>
        <v>0</v>
      </c>
      <c r="Q145" s="141">
        <v>0</v>
      </c>
      <c r="R145" s="141">
        <f t="shared" si="1"/>
        <v>0</v>
      </c>
      <c r="S145" s="141">
        <v>0</v>
      </c>
      <c r="T145" s="142">
        <f t="shared" si="2"/>
        <v>0</v>
      </c>
      <c r="AR145" s="143" t="s">
        <v>606</v>
      </c>
      <c r="AT145" s="143" t="s">
        <v>165</v>
      </c>
      <c r="AU145" s="143" t="s">
        <v>79</v>
      </c>
      <c r="AY145" s="13" t="s">
        <v>162</v>
      </c>
      <c r="BE145" s="144">
        <f t="shared" si="3"/>
        <v>0</v>
      </c>
      <c r="BF145" s="144">
        <f t="shared" si="4"/>
        <v>0</v>
      </c>
      <c r="BG145" s="144">
        <f t="shared" si="5"/>
        <v>0</v>
      </c>
      <c r="BH145" s="144">
        <f t="shared" si="6"/>
        <v>0</v>
      </c>
      <c r="BI145" s="144">
        <f t="shared" si="7"/>
        <v>0</v>
      </c>
      <c r="BJ145" s="13" t="s">
        <v>84</v>
      </c>
      <c r="BK145" s="144">
        <f t="shared" si="8"/>
        <v>0</v>
      </c>
      <c r="BL145" s="13" t="s">
        <v>606</v>
      </c>
      <c r="BM145" s="143" t="s">
        <v>326</v>
      </c>
    </row>
    <row r="146" spans="2:65" s="1" customFormat="1" ht="24.2" customHeight="1">
      <c r="B146" s="131"/>
      <c r="C146" s="149" t="s">
        <v>245</v>
      </c>
      <c r="D146" s="149" t="s">
        <v>492</v>
      </c>
      <c r="E146" s="150" t="s">
        <v>1400</v>
      </c>
      <c r="F146" s="151" t="s">
        <v>2658</v>
      </c>
      <c r="G146" s="152" t="s">
        <v>196</v>
      </c>
      <c r="H146" s="153">
        <v>5</v>
      </c>
      <c r="I146" s="154"/>
      <c r="J146" s="154"/>
      <c r="K146" s="155"/>
      <c r="L146" s="156"/>
      <c r="M146" s="157" t="s">
        <v>1</v>
      </c>
      <c r="N146" s="158" t="s">
        <v>38</v>
      </c>
      <c r="O146" s="141">
        <v>0</v>
      </c>
      <c r="P146" s="141">
        <f t="shared" si="0"/>
        <v>0</v>
      </c>
      <c r="Q146" s="141">
        <v>0</v>
      </c>
      <c r="R146" s="141">
        <f t="shared" si="1"/>
        <v>0</v>
      </c>
      <c r="S146" s="141">
        <v>0</v>
      </c>
      <c r="T146" s="142">
        <f t="shared" si="2"/>
        <v>0</v>
      </c>
      <c r="AR146" s="143" t="s">
        <v>1391</v>
      </c>
      <c r="AT146" s="143" t="s">
        <v>492</v>
      </c>
      <c r="AU146" s="143" t="s">
        <v>79</v>
      </c>
      <c r="AY146" s="13" t="s">
        <v>162</v>
      </c>
      <c r="BE146" s="144">
        <f t="shared" si="3"/>
        <v>0</v>
      </c>
      <c r="BF146" s="144">
        <f t="shared" si="4"/>
        <v>0</v>
      </c>
      <c r="BG146" s="144">
        <f t="shared" si="5"/>
        <v>0</v>
      </c>
      <c r="BH146" s="144">
        <f t="shared" si="6"/>
        <v>0</v>
      </c>
      <c r="BI146" s="144">
        <f t="shared" si="7"/>
        <v>0</v>
      </c>
      <c r="BJ146" s="13" t="s">
        <v>84</v>
      </c>
      <c r="BK146" s="144">
        <f t="shared" si="8"/>
        <v>0</v>
      </c>
      <c r="BL146" s="13" t="s">
        <v>606</v>
      </c>
      <c r="BM146" s="143" t="s">
        <v>336</v>
      </c>
    </row>
    <row r="147" spans="2:65" s="1" customFormat="1" ht="24.2" customHeight="1">
      <c r="B147" s="131"/>
      <c r="C147" s="132" t="s">
        <v>249</v>
      </c>
      <c r="D147" s="132" t="s">
        <v>165</v>
      </c>
      <c r="E147" s="133" t="s">
        <v>1401</v>
      </c>
      <c r="F147" s="134" t="s">
        <v>1402</v>
      </c>
      <c r="G147" s="135" t="s">
        <v>196</v>
      </c>
      <c r="H147" s="136">
        <v>4</v>
      </c>
      <c r="I147" s="137"/>
      <c r="J147" s="137"/>
      <c r="K147" s="138"/>
      <c r="L147" s="25"/>
      <c r="M147" s="139" t="s">
        <v>1</v>
      </c>
      <c r="N147" s="140" t="s">
        <v>38</v>
      </c>
      <c r="O147" s="141">
        <v>0</v>
      </c>
      <c r="P147" s="141">
        <f t="shared" si="0"/>
        <v>0</v>
      </c>
      <c r="Q147" s="141">
        <v>0</v>
      </c>
      <c r="R147" s="141">
        <f t="shared" si="1"/>
        <v>0</v>
      </c>
      <c r="S147" s="141">
        <v>0</v>
      </c>
      <c r="T147" s="142">
        <f t="shared" si="2"/>
        <v>0</v>
      </c>
      <c r="AR147" s="143" t="s">
        <v>606</v>
      </c>
      <c r="AT147" s="143" t="s">
        <v>165</v>
      </c>
      <c r="AU147" s="143" t="s">
        <v>79</v>
      </c>
      <c r="AY147" s="13" t="s">
        <v>162</v>
      </c>
      <c r="BE147" s="144">
        <f t="shared" si="3"/>
        <v>0</v>
      </c>
      <c r="BF147" s="144">
        <f t="shared" si="4"/>
        <v>0</v>
      </c>
      <c r="BG147" s="144">
        <f t="shared" si="5"/>
        <v>0</v>
      </c>
      <c r="BH147" s="144">
        <f t="shared" si="6"/>
        <v>0</v>
      </c>
      <c r="BI147" s="144">
        <f t="shared" si="7"/>
        <v>0</v>
      </c>
      <c r="BJ147" s="13" t="s">
        <v>84</v>
      </c>
      <c r="BK147" s="144">
        <f t="shared" si="8"/>
        <v>0</v>
      </c>
      <c r="BL147" s="13" t="s">
        <v>606</v>
      </c>
      <c r="BM147" s="143" t="s">
        <v>348</v>
      </c>
    </row>
    <row r="148" spans="2:65" s="1" customFormat="1" ht="16.5" customHeight="1">
      <c r="B148" s="131"/>
      <c r="C148" s="149" t="s">
        <v>253</v>
      </c>
      <c r="D148" s="149" t="s">
        <v>492</v>
      </c>
      <c r="E148" s="150" t="s">
        <v>1403</v>
      </c>
      <c r="F148" s="151" t="s">
        <v>1404</v>
      </c>
      <c r="G148" s="152" t="s">
        <v>196</v>
      </c>
      <c r="H148" s="153">
        <v>4</v>
      </c>
      <c r="I148" s="154"/>
      <c r="J148" s="154"/>
      <c r="K148" s="155"/>
      <c r="L148" s="156"/>
      <c r="M148" s="157" t="s">
        <v>1</v>
      </c>
      <c r="N148" s="158" t="s">
        <v>38</v>
      </c>
      <c r="O148" s="141">
        <v>0</v>
      </c>
      <c r="P148" s="141">
        <f t="shared" si="0"/>
        <v>0</v>
      </c>
      <c r="Q148" s="141">
        <v>0</v>
      </c>
      <c r="R148" s="141">
        <f t="shared" si="1"/>
        <v>0</v>
      </c>
      <c r="S148" s="141">
        <v>0</v>
      </c>
      <c r="T148" s="142">
        <f t="shared" si="2"/>
        <v>0</v>
      </c>
      <c r="AR148" s="143" t="s">
        <v>1391</v>
      </c>
      <c r="AT148" s="143" t="s">
        <v>492</v>
      </c>
      <c r="AU148" s="143" t="s">
        <v>79</v>
      </c>
      <c r="AY148" s="13" t="s">
        <v>162</v>
      </c>
      <c r="BE148" s="144">
        <f t="shared" si="3"/>
        <v>0</v>
      </c>
      <c r="BF148" s="144">
        <f t="shared" si="4"/>
        <v>0</v>
      </c>
      <c r="BG148" s="144">
        <f t="shared" si="5"/>
        <v>0</v>
      </c>
      <c r="BH148" s="144">
        <f t="shared" si="6"/>
        <v>0</v>
      </c>
      <c r="BI148" s="144">
        <f t="shared" si="7"/>
        <v>0</v>
      </c>
      <c r="BJ148" s="13" t="s">
        <v>84</v>
      </c>
      <c r="BK148" s="144">
        <f t="shared" si="8"/>
        <v>0</v>
      </c>
      <c r="BL148" s="13" t="s">
        <v>606</v>
      </c>
      <c r="BM148" s="143" t="s">
        <v>358</v>
      </c>
    </row>
    <row r="149" spans="2:65" s="1" customFormat="1" ht="16.5" customHeight="1">
      <c r="B149" s="131"/>
      <c r="C149" s="132" t="s">
        <v>257</v>
      </c>
      <c r="D149" s="132" t="s">
        <v>165</v>
      </c>
      <c r="E149" s="133" t="s">
        <v>1405</v>
      </c>
      <c r="F149" s="134" t="s">
        <v>1406</v>
      </c>
      <c r="G149" s="135" t="s">
        <v>196</v>
      </c>
      <c r="H149" s="136">
        <v>42</v>
      </c>
      <c r="I149" s="137"/>
      <c r="J149" s="137"/>
      <c r="K149" s="138"/>
      <c r="L149" s="25"/>
      <c r="M149" s="139" t="s">
        <v>1</v>
      </c>
      <c r="N149" s="140" t="s">
        <v>38</v>
      </c>
      <c r="O149" s="141">
        <v>0</v>
      </c>
      <c r="P149" s="141">
        <f t="shared" si="0"/>
        <v>0</v>
      </c>
      <c r="Q149" s="141">
        <v>0</v>
      </c>
      <c r="R149" s="141">
        <f t="shared" si="1"/>
        <v>0</v>
      </c>
      <c r="S149" s="141">
        <v>0</v>
      </c>
      <c r="T149" s="142">
        <f t="shared" si="2"/>
        <v>0</v>
      </c>
      <c r="AR149" s="143" t="s">
        <v>606</v>
      </c>
      <c r="AT149" s="143" t="s">
        <v>165</v>
      </c>
      <c r="AU149" s="143" t="s">
        <v>79</v>
      </c>
      <c r="AY149" s="13" t="s">
        <v>162</v>
      </c>
      <c r="BE149" s="144">
        <f t="shared" si="3"/>
        <v>0</v>
      </c>
      <c r="BF149" s="144">
        <f t="shared" si="4"/>
        <v>0</v>
      </c>
      <c r="BG149" s="144">
        <f t="shared" si="5"/>
        <v>0</v>
      </c>
      <c r="BH149" s="144">
        <f t="shared" si="6"/>
        <v>0</v>
      </c>
      <c r="BI149" s="144">
        <f t="shared" si="7"/>
        <v>0</v>
      </c>
      <c r="BJ149" s="13" t="s">
        <v>84</v>
      </c>
      <c r="BK149" s="144">
        <f t="shared" si="8"/>
        <v>0</v>
      </c>
      <c r="BL149" s="13" t="s">
        <v>606</v>
      </c>
      <c r="BM149" s="143" t="s">
        <v>368</v>
      </c>
    </row>
    <row r="150" spans="2:65" s="1" customFormat="1" ht="16.5" customHeight="1">
      <c r="B150" s="131"/>
      <c r="C150" s="149" t="s">
        <v>261</v>
      </c>
      <c r="D150" s="149" t="s">
        <v>492</v>
      </c>
      <c r="E150" s="150" t="s">
        <v>1407</v>
      </c>
      <c r="F150" s="151" t="s">
        <v>1408</v>
      </c>
      <c r="G150" s="152" t="s">
        <v>196</v>
      </c>
      <c r="H150" s="153">
        <v>42</v>
      </c>
      <c r="I150" s="154"/>
      <c r="J150" s="154"/>
      <c r="K150" s="155"/>
      <c r="L150" s="156"/>
      <c r="M150" s="157" t="s">
        <v>1</v>
      </c>
      <c r="N150" s="158" t="s">
        <v>38</v>
      </c>
      <c r="O150" s="141">
        <v>0</v>
      </c>
      <c r="P150" s="141">
        <f t="shared" si="0"/>
        <v>0</v>
      </c>
      <c r="Q150" s="141">
        <v>0</v>
      </c>
      <c r="R150" s="141">
        <f t="shared" si="1"/>
        <v>0</v>
      </c>
      <c r="S150" s="141">
        <v>0</v>
      </c>
      <c r="T150" s="142">
        <f t="shared" si="2"/>
        <v>0</v>
      </c>
      <c r="AR150" s="143" t="s">
        <v>1391</v>
      </c>
      <c r="AT150" s="143" t="s">
        <v>492</v>
      </c>
      <c r="AU150" s="143" t="s">
        <v>79</v>
      </c>
      <c r="AY150" s="13" t="s">
        <v>162</v>
      </c>
      <c r="BE150" s="144">
        <f t="shared" si="3"/>
        <v>0</v>
      </c>
      <c r="BF150" s="144">
        <f t="shared" si="4"/>
        <v>0</v>
      </c>
      <c r="BG150" s="144">
        <f t="shared" si="5"/>
        <v>0</v>
      </c>
      <c r="BH150" s="144">
        <f t="shared" si="6"/>
        <v>0</v>
      </c>
      <c r="BI150" s="144">
        <f t="shared" si="7"/>
        <v>0</v>
      </c>
      <c r="BJ150" s="13" t="s">
        <v>84</v>
      </c>
      <c r="BK150" s="144">
        <f t="shared" si="8"/>
        <v>0</v>
      </c>
      <c r="BL150" s="13" t="s">
        <v>606</v>
      </c>
      <c r="BM150" s="143" t="s">
        <v>545</v>
      </c>
    </row>
    <row r="151" spans="2:65" s="1" customFormat="1" ht="21.75" customHeight="1">
      <c r="B151" s="131"/>
      <c r="C151" s="132" t="s">
        <v>265</v>
      </c>
      <c r="D151" s="132" t="s">
        <v>165</v>
      </c>
      <c r="E151" s="133" t="s">
        <v>1409</v>
      </c>
      <c r="F151" s="134" t="s">
        <v>1410</v>
      </c>
      <c r="G151" s="135" t="s">
        <v>196</v>
      </c>
      <c r="H151" s="136">
        <v>363</v>
      </c>
      <c r="I151" s="137"/>
      <c r="J151" s="137"/>
      <c r="K151" s="138"/>
      <c r="L151" s="25"/>
      <c r="M151" s="139" t="s">
        <v>1</v>
      </c>
      <c r="N151" s="140" t="s">
        <v>38</v>
      </c>
      <c r="O151" s="141">
        <v>0</v>
      </c>
      <c r="P151" s="141">
        <f t="shared" si="0"/>
        <v>0</v>
      </c>
      <c r="Q151" s="141">
        <v>0</v>
      </c>
      <c r="R151" s="141">
        <f t="shared" si="1"/>
        <v>0</v>
      </c>
      <c r="S151" s="141">
        <v>0</v>
      </c>
      <c r="T151" s="142">
        <f t="shared" si="2"/>
        <v>0</v>
      </c>
      <c r="AR151" s="143" t="s">
        <v>606</v>
      </c>
      <c r="AT151" s="143" t="s">
        <v>165</v>
      </c>
      <c r="AU151" s="143" t="s">
        <v>79</v>
      </c>
      <c r="AY151" s="13" t="s">
        <v>162</v>
      </c>
      <c r="BE151" s="144">
        <f t="shared" si="3"/>
        <v>0</v>
      </c>
      <c r="BF151" s="144">
        <f t="shared" si="4"/>
        <v>0</v>
      </c>
      <c r="BG151" s="144">
        <f t="shared" si="5"/>
        <v>0</v>
      </c>
      <c r="BH151" s="144">
        <f t="shared" si="6"/>
        <v>0</v>
      </c>
      <c r="BI151" s="144">
        <f t="shared" si="7"/>
        <v>0</v>
      </c>
      <c r="BJ151" s="13" t="s">
        <v>84</v>
      </c>
      <c r="BK151" s="144">
        <f t="shared" si="8"/>
        <v>0</v>
      </c>
      <c r="BL151" s="13" t="s">
        <v>606</v>
      </c>
      <c r="BM151" s="143" t="s">
        <v>553</v>
      </c>
    </row>
    <row r="152" spans="2:65" s="1" customFormat="1" ht="21.75" customHeight="1">
      <c r="B152" s="131"/>
      <c r="C152" s="149" t="s">
        <v>269</v>
      </c>
      <c r="D152" s="149" t="s">
        <v>492</v>
      </c>
      <c r="E152" s="150" t="s">
        <v>1411</v>
      </c>
      <c r="F152" s="151" t="s">
        <v>1410</v>
      </c>
      <c r="G152" s="152" t="s">
        <v>196</v>
      </c>
      <c r="H152" s="153">
        <v>363</v>
      </c>
      <c r="I152" s="154"/>
      <c r="J152" s="154"/>
      <c r="K152" s="155"/>
      <c r="L152" s="156"/>
      <c r="M152" s="157" t="s">
        <v>1</v>
      </c>
      <c r="N152" s="158" t="s">
        <v>38</v>
      </c>
      <c r="O152" s="141">
        <v>0</v>
      </c>
      <c r="P152" s="141">
        <f t="shared" si="0"/>
        <v>0</v>
      </c>
      <c r="Q152" s="141">
        <v>0</v>
      </c>
      <c r="R152" s="141">
        <f t="shared" si="1"/>
        <v>0</v>
      </c>
      <c r="S152" s="141">
        <v>0</v>
      </c>
      <c r="T152" s="142">
        <f t="shared" si="2"/>
        <v>0</v>
      </c>
      <c r="AR152" s="143" t="s">
        <v>1391</v>
      </c>
      <c r="AT152" s="143" t="s">
        <v>492</v>
      </c>
      <c r="AU152" s="143" t="s">
        <v>79</v>
      </c>
      <c r="AY152" s="13" t="s">
        <v>162</v>
      </c>
      <c r="BE152" s="144">
        <f t="shared" si="3"/>
        <v>0</v>
      </c>
      <c r="BF152" s="144">
        <f t="shared" si="4"/>
        <v>0</v>
      </c>
      <c r="BG152" s="144">
        <f t="shared" si="5"/>
        <v>0</v>
      </c>
      <c r="BH152" s="144">
        <f t="shared" si="6"/>
        <v>0</v>
      </c>
      <c r="BI152" s="144">
        <f t="shared" si="7"/>
        <v>0</v>
      </c>
      <c r="BJ152" s="13" t="s">
        <v>84</v>
      </c>
      <c r="BK152" s="144">
        <f t="shared" si="8"/>
        <v>0</v>
      </c>
      <c r="BL152" s="13" t="s">
        <v>606</v>
      </c>
      <c r="BM152" s="143" t="s">
        <v>561</v>
      </c>
    </row>
    <row r="153" spans="2:65" s="1" customFormat="1" ht="24.2" customHeight="1">
      <c r="B153" s="131"/>
      <c r="C153" s="132" t="s">
        <v>273</v>
      </c>
      <c r="D153" s="132" t="s">
        <v>165</v>
      </c>
      <c r="E153" s="133" t="s">
        <v>1412</v>
      </c>
      <c r="F153" s="134" t="s">
        <v>1413</v>
      </c>
      <c r="G153" s="135" t="s">
        <v>196</v>
      </c>
      <c r="H153" s="136">
        <v>363</v>
      </c>
      <c r="I153" s="137"/>
      <c r="J153" s="137"/>
      <c r="K153" s="138"/>
      <c r="L153" s="25"/>
      <c r="M153" s="139" t="s">
        <v>1</v>
      </c>
      <c r="N153" s="140" t="s">
        <v>38</v>
      </c>
      <c r="O153" s="141">
        <v>0</v>
      </c>
      <c r="P153" s="141">
        <f t="shared" si="0"/>
        <v>0</v>
      </c>
      <c r="Q153" s="141">
        <v>0</v>
      </c>
      <c r="R153" s="141">
        <f t="shared" si="1"/>
        <v>0</v>
      </c>
      <c r="S153" s="141">
        <v>0</v>
      </c>
      <c r="T153" s="142">
        <f t="shared" si="2"/>
        <v>0</v>
      </c>
      <c r="AR153" s="143" t="s">
        <v>606</v>
      </c>
      <c r="AT153" s="143" t="s">
        <v>165</v>
      </c>
      <c r="AU153" s="143" t="s">
        <v>79</v>
      </c>
      <c r="AY153" s="13" t="s">
        <v>162</v>
      </c>
      <c r="BE153" s="144">
        <f t="shared" si="3"/>
        <v>0</v>
      </c>
      <c r="BF153" s="144">
        <f t="shared" si="4"/>
        <v>0</v>
      </c>
      <c r="BG153" s="144">
        <f t="shared" si="5"/>
        <v>0</v>
      </c>
      <c r="BH153" s="144">
        <f t="shared" si="6"/>
        <v>0</v>
      </c>
      <c r="BI153" s="144">
        <f t="shared" si="7"/>
        <v>0</v>
      </c>
      <c r="BJ153" s="13" t="s">
        <v>84</v>
      </c>
      <c r="BK153" s="144">
        <f t="shared" si="8"/>
        <v>0</v>
      </c>
      <c r="BL153" s="13" t="s">
        <v>606</v>
      </c>
      <c r="BM153" s="143" t="s">
        <v>568</v>
      </c>
    </row>
    <row r="154" spans="2:65" s="1" customFormat="1" ht="24.2" customHeight="1">
      <c r="B154" s="131"/>
      <c r="C154" s="149" t="s">
        <v>277</v>
      </c>
      <c r="D154" s="149" t="s">
        <v>492</v>
      </c>
      <c r="E154" s="150" t="s">
        <v>1414</v>
      </c>
      <c r="F154" s="151" t="s">
        <v>1415</v>
      </c>
      <c r="G154" s="152" t="s">
        <v>196</v>
      </c>
      <c r="H154" s="153">
        <v>363</v>
      </c>
      <c r="I154" s="154"/>
      <c r="J154" s="154"/>
      <c r="K154" s="155"/>
      <c r="L154" s="156"/>
      <c r="M154" s="157" t="s">
        <v>1</v>
      </c>
      <c r="N154" s="158" t="s">
        <v>38</v>
      </c>
      <c r="O154" s="141">
        <v>0</v>
      </c>
      <c r="P154" s="141">
        <f t="shared" si="0"/>
        <v>0</v>
      </c>
      <c r="Q154" s="141">
        <v>0</v>
      </c>
      <c r="R154" s="141">
        <f t="shared" si="1"/>
        <v>0</v>
      </c>
      <c r="S154" s="141">
        <v>0</v>
      </c>
      <c r="T154" s="142">
        <f t="shared" si="2"/>
        <v>0</v>
      </c>
      <c r="AR154" s="143" t="s">
        <v>1391</v>
      </c>
      <c r="AT154" s="143" t="s">
        <v>492</v>
      </c>
      <c r="AU154" s="143" t="s">
        <v>79</v>
      </c>
      <c r="AY154" s="13" t="s">
        <v>162</v>
      </c>
      <c r="BE154" s="144">
        <f t="shared" si="3"/>
        <v>0</v>
      </c>
      <c r="BF154" s="144">
        <f t="shared" si="4"/>
        <v>0</v>
      </c>
      <c r="BG154" s="144">
        <f t="shared" si="5"/>
        <v>0</v>
      </c>
      <c r="BH154" s="144">
        <f t="shared" si="6"/>
        <v>0</v>
      </c>
      <c r="BI154" s="144">
        <f t="shared" si="7"/>
        <v>0</v>
      </c>
      <c r="BJ154" s="13" t="s">
        <v>84</v>
      </c>
      <c r="BK154" s="144">
        <f t="shared" si="8"/>
        <v>0</v>
      </c>
      <c r="BL154" s="13" t="s">
        <v>606</v>
      </c>
      <c r="BM154" s="143" t="s">
        <v>580</v>
      </c>
    </row>
    <row r="155" spans="2:65" s="1" customFormat="1" ht="24.2" customHeight="1">
      <c r="B155" s="131"/>
      <c r="C155" s="132" t="s">
        <v>281</v>
      </c>
      <c r="D155" s="132" t="s">
        <v>165</v>
      </c>
      <c r="E155" s="133" t="s">
        <v>1416</v>
      </c>
      <c r="F155" s="134" t="s">
        <v>1417</v>
      </c>
      <c r="G155" s="135" t="s">
        <v>196</v>
      </c>
      <c r="H155" s="136">
        <v>14</v>
      </c>
      <c r="I155" s="137"/>
      <c r="J155" s="137"/>
      <c r="K155" s="138"/>
      <c r="L155" s="25"/>
      <c r="M155" s="139" t="s">
        <v>1</v>
      </c>
      <c r="N155" s="140" t="s">
        <v>38</v>
      </c>
      <c r="O155" s="141">
        <v>0</v>
      </c>
      <c r="P155" s="141">
        <f t="shared" si="0"/>
        <v>0</v>
      </c>
      <c r="Q155" s="141">
        <v>0</v>
      </c>
      <c r="R155" s="141">
        <f t="shared" si="1"/>
        <v>0</v>
      </c>
      <c r="S155" s="141">
        <v>0</v>
      </c>
      <c r="T155" s="142">
        <f t="shared" si="2"/>
        <v>0</v>
      </c>
      <c r="AR155" s="143" t="s">
        <v>606</v>
      </c>
      <c r="AT155" s="143" t="s">
        <v>165</v>
      </c>
      <c r="AU155" s="143" t="s">
        <v>79</v>
      </c>
      <c r="AY155" s="13" t="s">
        <v>162</v>
      </c>
      <c r="BE155" s="144">
        <f t="shared" si="3"/>
        <v>0</v>
      </c>
      <c r="BF155" s="144">
        <f t="shared" si="4"/>
        <v>0</v>
      </c>
      <c r="BG155" s="144">
        <f t="shared" si="5"/>
        <v>0</v>
      </c>
      <c r="BH155" s="144">
        <f t="shared" si="6"/>
        <v>0</v>
      </c>
      <c r="BI155" s="144">
        <f t="shared" si="7"/>
        <v>0</v>
      </c>
      <c r="BJ155" s="13" t="s">
        <v>84</v>
      </c>
      <c r="BK155" s="144">
        <f t="shared" si="8"/>
        <v>0</v>
      </c>
      <c r="BL155" s="13" t="s">
        <v>606</v>
      </c>
      <c r="BM155" s="143" t="s">
        <v>588</v>
      </c>
    </row>
    <row r="156" spans="2:65" s="1" customFormat="1" ht="16.5" customHeight="1">
      <c r="B156" s="131"/>
      <c r="C156" s="149" t="s">
        <v>285</v>
      </c>
      <c r="D156" s="149" t="s">
        <v>492</v>
      </c>
      <c r="E156" s="150" t="s">
        <v>1418</v>
      </c>
      <c r="F156" s="151" t="s">
        <v>1419</v>
      </c>
      <c r="G156" s="152" t="s">
        <v>196</v>
      </c>
      <c r="H156" s="153">
        <v>14</v>
      </c>
      <c r="I156" s="154"/>
      <c r="J156" s="154"/>
      <c r="K156" s="155"/>
      <c r="L156" s="156"/>
      <c r="M156" s="157" t="s">
        <v>1</v>
      </c>
      <c r="N156" s="158" t="s">
        <v>38</v>
      </c>
      <c r="O156" s="141">
        <v>0</v>
      </c>
      <c r="P156" s="141">
        <f t="shared" si="0"/>
        <v>0</v>
      </c>
      <c r="Q156" s="141">
        <v>0</v>
      </c>
      <c r="R156" s="141">
        <f t="shared" si="1"/>
        <v>0</v>
      </c>
      <c r="S156" s="141">
        <v>0</v>
      </c>
      <c r="T156" s="142">
        <f t="shared" si="2"/>
        <v>0</v>
      </c>
      <c r="AR156" s="143" t="s">
        <v>1391</v>
      </c>
      <c r="AT156" s="143" t="s">
        <v>492</v>
      </c>
      <c r="AU156" s="143" t="s">
        <v>79</v>
      </c>
      <c r="AY156" s="13" t="s">
        <v>162</v>
      </c>
      <c r="BE156" s="144">
        <f t="shared" si="3"/>
        <v>0</v>
      </c>
      <c r="BF156" s="144">
        <f t="shared" si="4"/>
        <v>0</v>
      </c>
      <c r="BG156" s="144">
        <f t="shared" si="5"/>
        <v>0</v>
      </c>
      <c r="BH156" s="144">
        <f t="shared" si="6"/>
        <v>0</v>
      </c>
      <c r="BI156" s="144">
        <f t="shared" si="7"/>
        <v>0</v>
      </c>
      <c r="BJ156" s="13" t="s">
        <v>84</v>
      </c>
      <c r="BK156" s="144">
        <f t="shared" si="8"/>
        <v>0</v>
      </c>
      <c r="BL156" s="13" t="s">
        <v>606</v>
      </c>
      <c r="BM156" s="143" t="s">
        <v>599</v>
      </c>
    </row>
    <row r="157" spans="2:65" s="1" customFormat="1" ht="21.75" customHeight="1">
      <c r="B157" s="131"/>
      <c r="C157" s="132" t="s">
        <v>289</v>
      </c>
      <c r="D157" s="132" t="s">
        <v>165</v>
      </c>
      <c r="E157" s="133" t="s">
        <v>1420</v>
      </c>
      <c r="F157" s="134" t="s">
        <v>1421</v>
      </c>
      <c r="G157" s="135" t="s">
        <v>196</v>
      </c>
      <c r="H157" s="136">
        <v>1</v>
      </c>
      <c r="I157" s="137"/>
      <c r="J157" s="137"/>
      <c r="K157" s="138"/>
      <c r="L157" s="25"/>
      <c r="M157" s="139" t="s">
        <v>1</v>
      </c>
      <c r="N157" s="140" t="s">
        <v>38</v>
      </c>
      <c r="O157" s="141">
        <v>0</v>
      </c>
      <c r="P157" s="141">
        <f t="shared" si="0"/>
        <v>0</v>
      </c>
      <c r="Q157" s="141">
        <v>0</v>
      </c>
      <c r="R157" s="141">
        <f t="shared" si="1"/>
        <v>0</v>
      </c>
      <c r="S157" s="141">
        <v>0</v>
      </c>
      <c r="T157" s="142">
        <f t="shared" si="2"/>
        <v>0</v>
      </c>
      <c r="AR157" s="143" t="s">
        <v>606</v>
      </c>
      <c r="AT157" s="143" t="s">
        <v>165</v>
      </c>
      <c r="AU157" s="143" t="s">
        <v>79</v>
      </c>
      <c r="AY157" s="13" t="s">
        <v>162</v>
      </c>
      <c r="BE157" s="144">
        <f t="shared" si="3"/>
        <v>0</v>
      </c>
      <c r="BF157" s="144">
        <f t="shared" si="4"/>
        <v>0</v>
      </c>
      <c r="BG157" s="144">
        <f t="shared" si="5"/>
        <v>0</v>
      </c>
      <c r="BH157" s="144">
        <f t="shared" si="6"/>
        <v>0</v>
      </c>
      <c r="BI157" s="144">
        <f t="shared" si="7"/>
        <v>0</v>
      </c>
      <c r="BJ157" s="13" t="s">
        <v>84</v>
      </c>
      <c r="BK157" s="144">
        <f t="shared" si="8"/>
        <v>0</v>
      </c>
      <c r="BL157" s="13" t="s">
        <v>606</v>
      </c>
      <c r="BM157" s="143" t="s">
        <v>606</v>
      </c>
    </row>
    <row r="158" spans="2:65" s="1" customFormat="1" ht="24.2" customHeight="1">
      <c r="B158" s="131"/>
      <c r="C158" s="149" t="s">
        <v>293</v>
      </c>
      <c r="D158" s="149" t="s">
        <v>492</v>
      </c>
      <c r="E158" s="150" t="s">
        <v>1422</v>
      </c>
      <c r="F158" s="151" t="s">
        <v>1423</v>
      </c>
      <c r="G158" s="152" t="s">
        <v>1424</v>
      </c>
      <c r="H158" s="153">
        <v>1</v>
      </c>
      <c r="I158" s="154"/>
      <c r="J158" s="154"/>
      <c r="K158" s="155"/>
      <c r="L158" s="156"/>
      <c r="M158" s="157" t="s">
        <v>1</v>
      </c>
      <c r="N158" s="158" t="s">
        <v>38</v>
      </c>
      <c r="O158" s="141">
        <v>0</v>
      </c>
      <c r="P158" s="141">
        <f t="shared" si="0"/>
        <v>0</v>
      </c>
      <c r="Q158" s="141">
        <v>0</v>
      </c>
      <c r="R158" s="141">
        <f t="shared" si="1"/>
        <v>0</v>
      </c>
      <c r="S158" s="141">
        <v>0</v>
      </c>
      <c r="T158" s="142">
        <f t="shared" si="2"/>
        <v>0</v>
      </c>
      <c r="AR158" s="143" t="s">
        <v>1391</v>
      </c>
      <c r="AT158" s="143" t="s">
        <v>492</v>
      </c>
      <c r="AU158" s="143" t="s">
        <v>79</v>
      </c>
      <c r="AY158" s="13" t="s">
        <v>162</v>
      </c>
      <c r="BE158" s="144">
        <f t="shared" si="3"/>
        <v>0</v>
      </c>
      <c r="BF158" s="144">
        <f t="shared" si="4"/>
        <v>0</v>
      </c>
      <c r="BG158" s="144">
        <f t="shared" si="5"/>
        <v>0</v>
      </c>
      <c r="BH158" s="144">
        <f t="shared" si="6"/>
        <v>0</v>
      </c>
      <c r="BI158" s="144">
        <f t="shared" si="7"/>
        <v>0</v>
      </c>
      <c r="BJ158" s="13" t="s">
        <v>84</v>
      </c>
      <c r="BK158" s="144">
        <f t="shared" si="8"/>
        <v>0</v>
      </c>
      <c r="BL158" s="13" t="s">
        <v>606</v>
      </c>
      <c r="BM158" s="143" t="s">
        <v>613</v>
      </c>
    </row>
    <row r="159" spans="2:65" s="1" customFormat="1" ht="24.2" customHeight="1">
      <c r="B159" s="131"/>
      <c r="C159" s="132" t="s">
        <v>297</v>
      </c>
      <c r="D159" s="132" t="s">
        <v>165</v>
      </c>
      <c r="E159" s="133" t="s">
        <v>1425</v>
      </c>
      <c r="F159" s="134" t="s">
        <v>1426</v>
      </c>
      <c r="G159" s="135" t="s">
        <v>196</v>
      </c>
      <c r="H159" s="136">
        <v>1</v>
      </c>
      <c r="I159" s="137"/>
      <c r="J159" s="137"/>
      <c r="K159" s="138"/>
      <c r="L159" s="25"/>
      <c r="M159" s="139" t="s">
        <v>1</v>
      </c>
      <c r="N159" s="140" t="s">
        <v>38</v>
      </c>
      <c r="O159" s="141">
        <v>0</v>
      </c>
      <c r="P159" s="141">
        <f t="shared" si="0"/>
        <v>0</v>
      </c>
      <c r="Q159" s="141">
        <v>0</v>
      </c>
      <c r="R159" s="141">
        <f t="shared" si="1"/>
        <v>0</v>
      </c>
      <c r="S159" s="141">
        <v>0</v>
      </c>
      <c r="T159" s="142">
        <f t="shared" si="2"/>
        <v>0</v>
      </c>
      <c r="AR159" s="143" t="s">
        <v>606</v>
      </c>
      <c r="AT159" s="143" t="s">
        <v>165</v>
      </c>
      <c r="AU159" s="143" t="s">
        <v>79</v>
      </c>
      <c r="AY159" s="13" t="s">
        <v>162</v>
      </c>
      <c r="BE159" s="144">
        <f t="shared" si="3"/>
        <v>0</v>
      </c>
      <c r="BF159" s="144">
        <f t="shared" si="4"/>
        <v>0</v>
      </c>
      <c r="BG159" s="144">
        <f t="shared" si="5"/>
        <v>0</v>
      </c>
      <c r="BH159" s="144">
        <f t="shared" si="6"/>
        <v>0</v>
      </c>
      <c r="BI159" s="144">
        <f t="shared" si="7"/>
        <v>0</v>
      </c>
      <c r="BJ159" s="13" t="s">
        <v>84</v>
      </c>
      <c r="BK159" s="144">
        <f t="shared" si="8"/>
        <v>0</v>
      </c>
      <c r="BL159" s="13" t="s">
        <v>606</v>
      </c>
      <c r="BM159" s="143" t="s">
        <v>621</v>
      </c>
    </row>
    <row r="160" spans="2:65" s="1" customFormat="1" ht="24.2" customHeight="1">
      <c r="B160" s="131"/>
      <c r="C160" s="149" t="s">
        <v>302</v>
      </c>
      <c r="D160" s="149" t="s">
        <v>492</v>
      </c>
      <c r="E160" s="150" t="s">
        <v>1427</v>
      </c>
      <c r="F160" s="151" t="s">
        <v>1428</v>
      </c>
      <c r="G160" s="152" t="s">
        <v>1424</v>
      </c>
      <c r="H160" s="153">
        <v>1</v>
      </c>
      <c r="I160" s="154"/>
      <c r="J160" s="154"/>
      <c r="K160" s="155"/>
      <c r="L160" s="156"/>
      <c r="M160" s="157" t="s">
        <v>1</v>
      </c>
      <c r="N160" s="158" t="s">
        <v>38</v>
      </c>
      <c r="O160" s="141">
        <v>0</v>
      </c>
      <c r="P160" s="141">
        <f t="shared" si="0"/>
        <v>0</v>
      </c>
      <c r="Q160" s="141">
        <v>0</v>
      </c>
      <c r="R160" s="141">
        <f t="shared" si="1"/>
        <v>0</v>
      </c>
      <c r="S160" s="141">
        <v>0</v>
      </c>
      <c r="T160" s="142">
        <f t="shared" si="2"/>
        <v>0</v>
      </c>
      <c r="AR160" s="143" t="s">
        <v>1391</v>
      </c>
      <c r="AT160" s="143" t="s">
        <v>492</v>
      </c>
      <c r="AU160" s="143" t="s">
        <v>79</v>
      </c>
      <c r="AY160" s="13" t="s">
        <v>162</v>
      </c>
      <c r="BE160" s="144">
        <f t="shared" si="3"/>
        <v>0</v>
      </c>
      <c r="BF160" s="144">
        <f t="shared" si="4"/>
        <v>0</v>
      </c>
      <c r="BG160" s="144">
        <f t="shared" si="5"/>
        <v>0</v>
      </c>
      <c r="BH160" s="144">
        <f t="shared" si="6"/>
        <v>0</v>
      </c>
      <c r="BI160" s="144">
        <f t="shared" si="7"/>
        <v>0</v>
      </c>
      <c r="BJ160" s="13" t="s">
        <v>84</v>
      </c>
      <c r="BK160" s="144">
        <f t="shared" si="8"/>
        <v>0</v>
      </c>
      <c r="BL160" s="13" t="s">
        <v>606</v>
      </c>
      <c r="BM160" s="143" t="s">
        <v>629</v>
      </c>
    </row>
    <row r="161" spans="2:65" s="1" customFormat="1" ht="24.2" customHeight="1">
      <c r="B161" s="131"/>
      <c r="C161" s="132" t="s">
        <v>306</v>
      </c>
      <c r="D161" s="132" t="s">
        <v>165</v>
      </c>
      <c r="E161" s="133" t="s">
        <v>1429</v>
      </c>
      <c r="F161" s="134" t="s">
        <v>1430</v>
      </c>
      <c r="G161" s="135" t="s">
        <v>196</v>
      </c>
      <c r="H161" s="136">
        <v>1</v>
      </c>
      <c r="I161" s="137"/>
      <c r="J161" s="137"/>
      <c r="K161" s="138"/>
      <c r="L161" s="25"/>
      <c r="M161" s="139" t="s">
        <v>1</v>
      </c>
      <c r="N161" s="140" t="s">
        <v>38</v>
      </c>
      <c r="O161" s="141">
        <v>0</v>
      </c>
      <c r="P161" s="141">
        <f t="shared" si="0"/>
        <v>0</v>
      </c>
      <c r="Q161" s="141">
        <v>0</v>
      </c>
      <c r="R161" s="141">
        <f t="shared" si="1"/>
        <v>0</v>
      </c>
      <c r="S161" s="141">
        <v>0</v>
      </c>
      <c r="T161" s="142">
        <f t="shared" si="2"/>
        <v>0</v>
      </c>
      <c r="AR161" s="143" t="s">
        <v>606</v>
      </c>
      <c r="AT161" s="143" t="s">
        <v>165</v>
      </c>
      <c r="AU161" s="143" t="s">
        <v>79</v>
      </c>
      <c r="AY161" s="13" t="s">
        <v>162</v>
      </c>
      <c r="BE161" s="144">
        <f t="shared" si="3"/>
        <v>0</v>
      </c>
      <c r="BF161" s="144">
        <f t="shared" si="4"/>
        <v>0</v>
      </c>
      <c r="BG161" s="144">
        <f t="shared" si="5"/>
        <v>0</v>
      </c>
      <c r="BH161" s="144">
        <f t="shared" si="6"/>
        <v>0</v>
      </c>
      <c r="BI161" s="144">
        <f t="shared" si="7"/>
        <v>0</v>
      </c>
      <c r="BJ161" s="13" t="s">
        <v>84</v>
      </c>
      <c r="BK161" s="144">
        <f t="shared" si="8"/>
        <v>0</v>
      </c>
      <c r="BL161" s="13" t="s">
        <v>606</v>
      </c>
      <c r="BM161" s="143" t="s">
        <v>637</v>
      </c>
    </row>
    <row r="162" spans="2:65" s="1" customFormat="1" ht="24.2" customHeight="1">
      <c r="B162" s="131"/>
      <c r="C162" s="149" t="s">
        <v>310</v>
      </c>
      <c r="D162" s="149" t="s">
        <v>492</v>
      </c>
      <c r="E162" s="150" t="s">
        <v>1431</v>
      </c>
      <c r="F162" s="151" t="s">
        <v>1432</v>
      </c>
      <c r="G162" s="152" t="s">
        <v>1424</v>
      </c>
      <c r="H162" s="153">
        <v>1</v>
      </c>
      <c r="I162" s="154"/>
      <c r="J162" s="154"/>
      <c r="K162" s="155"/>
      <c r="L162" s="156"/>
      <c r="M162" s="157" t="s">
        <v>1</v>
      </c>
      <c r="N162" s="158" t="s">
        <v>38</v>
      </c>
      <c r="O162" s="141">
        <v>0</v>
      </c>
      <c r="P162" s="141">
        <f t="shared" si="0"/>
        <v>0</v>
      </c>
      <c r="Q162" s="141">
        <v>0</v>
      </c>
      <c r="R162" s="141">
        <f t="shared" si="1"/>
        <v>0</v>
      </c>
      <c r="S162" s="141">
        <v>0</v>
      </c>
      <c r="T162" s="142">
        <f t="shared" si="2"/>
        <v>0</v>
      </c>
      <c r="AR162" s="143" t="s">
        <v>1391</v>
      </c>
      <c r="AT162" s="143" t="s">
        <v>492</v>
      </c>
      <c r="AU162" s="143" t="s">
        <v>79</v>
      </c>
      <c r="AY162" s="13" t="s">
        <v>162</v>
      </c>
      <c r="BE162" s="144">
        <f t="shared" si="3"/>
        <v>0</v>
      </c>
      <c r="BF162" s="144">
        <f t="shared" si="4"/>
        <v>0</v>
      </c>
      <c r="BG162" s="144">
        <f t="shared" si="5"/>
        <v>0</v>
      </c>
      <c r="BH162" s="144">
        <f t="shared" si="6"/>
        <v>0</v>
      </c>
      <c r="BI162" s="144">
        <f t="shared" si="7"/>
        <v>0</v>
      </c>
      <c r="BJ162" s="13" t="s">
        <v>84</v>
      </c>
      <c r="BK162" s="144">
        <f t="shared" si="8"/>
        <v>0</v>
      </c>
      <c r="BL162" s="13" t="s">
        <v>606</v>
      </c>
      <c r="BM162" s="143" t="s">
        <v>645</v>
      </c>
    </row>
    <row r="163" spans="2:65" s="1" customFormat="1" ht="21.75" customHeight="1">
      <c r="B163" s="131"/>
      <c r="C163" s="132" t="s">
        <v>314</v>
      </c>
      <c r="D163" s="132" t="s">
        <v>165</v>
      </c>
      <c r="E163" s="133" t="s">
        <v>1433</v>
      </c>
      <c r="F163" s="134" t="s">
        <v>1434</v>
      </c>
      <c r="G163" s="135" t="s">
        <v>212</v>
      </c>
      <c r="H163" s="136">
        <v>1560</v>
      </c>
      <c r="I163" s="137"/>
      <c r="J163" s="137"/>
      <c r="K163" s="138"/>
      <c r="L163" s="25"/>
      <c r="M163" s="139" t="s">
        <v>1</v>
      </c>
      <c r="N163" s="140" t="s">
        <v>38</v>
      </c>
      <c r="O163" s="141">
        <v>0</v>
      </c>
      <c r="P163" s="141">
        <f t="shared" si="0"/>
        <v>0</v>
      </c>
      <c r="Q163" s="141">
        <v>0</v>
      </c>
      <c r="R163" s="141">
        <f t="shared" si="1"/>
        <v>0</v>
      </c>
      <c r="S163" s="141">
        <v>0</v>
      </c>
      <c r="T163" s="142">
        <f t="shared" si="2"/>
        <v>0</v>
      </c>
      <c r="AR163" s="143" t="s">
        <v>606</v>
      </c>
      <c r="AT163" s="143" t="s">
        <v>165</v>
      </c>
      <c r="AU163" s="143" t="s">
        <v>79</v>
      </c>
      <c r="AY163" s="13" t="s">
        <v>162</v>
      </c>
      <c r="BE163" s="144">
        <f t="shared" si="3"/>
        <v>0</v>
      </c>
      <c r="BF163" s="144">
        <f t="shared" si="4"/>
        <v>0</v>
      </c>
      <c r="BG163" s="144">
        <f t="shared" si="5"/>
        <v>0</v>
      </c>
      <c r="BH163" s="144">
        <f t="shared" si="6"/>
        <v>0</v>
      </c>
      <c r="BI163" s="144">
        <f t="shared" si="7"/>
        <v>0</v>
      </c>
      <c r="BJ163" s="13" t="s">
        <v>84</v>
      </c>
      <c r="BK163" s="144">
        <f t="shared" si="8"/>
        <v>0</v>
      </c>
      <c r="BL163" s="13" t="s">
        <v>606</v>
      </c>
      <c r="BM163" s="143" t="s">
        <v>653</v>
      </c>
    </row>
    <row r="164" spans="2:65" s="1" customFormat="1" ht="16.5" customHeight="1">
      <c r="B164" s="131"/>
      <c r="C164" s="149" t="s">
        <v>318</v>
      </c>
      <c r="D164" s="149" t="s">
        <v>492</v>
      </c>
      <c r="E164" s="150" t="s">
        <v>1435</v>
      </c>
      <c r="F164" s="151" t="s">
        <v>1436</v>
      </c>
      <c r="G164" s="152" t="s">
        <v>212</v>
      </c>
      <c r="H164" s="153">
        <v>1560</v>
      </c>
      <c r="I164" s="154"/>
      <c r="J164" s="154"/>
      <c r="K164" s="155"/>
      <c r="L164" s="156"/>
      <c r="M164" s="157" t="s">
        <v>1</v>
      </c>
      <c r="N164" s="158" t="s">
        <v>38</v>
      </c>
      <c r="O164" s="141">
        <v>0</v>
      </c>
      <c r="P164" s="141">
        <f t="shared" si="0"/>
        <v>0</v>
      </c>
      <c r="Q164" s="141">
        <v>0</v>
      </c>
      <c r="R164" s="141">
        <f t="shared" si="1"/>
        <v>0</v>
      </c>
      <c r="S164" s="141">
        <v>0</v>
      </c>
      <c r="T164" s="142">
        <f t="shared" si="2"/>
        <v>0</v>
      </c>
      <c r="AR164" s="143" t="s">
        <v>1391</v>
      </c>
      <c r="AT164" s="143" t="s">
        <v>492</v>
      </c>
      <c r="AU164" s="143" t="s">
        <v>79</v>
      </c>
      <c r="AY164" s="13" t="s">
        <v>162</v>
      </c>
      <c r="BE164" s="144">
        <f t="shared" si="3"/>
        <v>0</v>
      </c>
      <c r="BF164" s="144">
        <f t="shared" si="4"/>
        <v>0</v>
      </c>
      <c r="BG164" s="144">
        <f t="shared" si="5"/>
        <v>0</v>
      </c>
      <c r="BH164" s="144">
        <f t="shared" si="6"/>
        <v>0</v>
      </c>
      <c r="BI164" s="144">
        <f t="shared" si="7"/>
        <v>0</v>
      </c>
      <c r="BJ164" s="13" t="s">
        <v>84</v>
      </c>
      <c r="BK164" s="144">
        <f t="shared" si="8"/>
        <v>0</v>
      </c>
      <c r="BL164" s="13" t="s">
        <v>606</v>
      </c>
      <c r="BM164" s="143" t="s">
        <v>659</v>
      </c>
    </row>
    <row r="165" spans="2:65" s="1" customFormat="1" ht="29.25">
      <c r="B165" s="25"/>
      <c r="D165" s="159" t="s">
        <v>1437</v>
      </c>
      <c r="F165" s="160" t="s">
        <v>1438</v>
      </c>
      <c r="L165" s="25"/>
      <c r="M165" s="161"/>
      <c r="T165" s="51"/>
      <c r="AT165" s="13" t="s">
        <v>1437</v>
      </c>
      <c r="AU165" s="13" t="s">
        <v>79</v>
      </c>
    </row>
    <row r="166" spans="2:65" s="1" customFormat="1" ht="21.75" customHeight="1">
      <c r="B166" s="131"/>
      <c r="C166" s="132" t="s">
        <v>326</v>
      </c>
      <c r="D166" s="132" t="s">
        <v>165</v>
      </c>
      <c r="E166" s="133" t="s">
        <v>1439</v>
      </c>
      <c r="F166" s="134" t="s">
        <v>1434</v>
      </c>
      <c r="G166" s="135" t="s">
        <v>212</v>
      </c>
      <c r="H166" s="136">
        <v>200</v>
      </c>
      <c r="I166" s="137"/>
      <c r="J166" s="137"/>
      <c r="K166" s="138"/>
      <c r="L166" s="25"/>
      <c r="M166" s="139" t="s">
        <v>1</v>
      </c>
      <c r="N166" s="140" t="s">
        <v>38</v>
      </c>
      <c r="O166" s="141">
        <v>0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606</v>
      </c>
      <c r="AT166" s="143" t="s">
        <v>165</v>
      </c>
      <c r="AU166" s="143" t="s">
        <v>79</v>
      </c>
      <c r="AY166" s="13" t="s">
        <v>162</v>
      </c>
      <c r="BE166" s="144">
        <f>IF(N166="základná",J166,0)</f>
        <v>0</v>
      </c>
      <c r="BF166" s="144">
        <f>IF(N166="znížená",J166,0)</f>
        <v>0</v>
      </c>
      <c r="BG166" s="144">
        <f>IF(N166="zákl. prenesená",J166,0)</f>
        <v>0</v>
      </c>
      <c r="BH166" s="144">
        <f>IF(N166="zníž. prenesená",J166,0)</f>
        <v>0</v>
      </c>
      <c r="BI166" s="144">
        <f>IF(N166="nulová",J166,0)</f>
        <v>0</v>
      </c>
      <c r="BJ166" s="13" t="s">
        <v>84</v>
      </c>
      <c r="BK166" s="144">
        <f>ROUND(I166*H166,2)</f>
        <v>0</v>
      </c>
      <c r="BL166" s="13" t="s">
        <v>606</v>
      </c>
      <c r="BM166" s="143" t="s">
        <v>665</v>
      </c>
    </row>
    <row r="167" spans="2:65" s="1" customFormat="1" ht="16.5" customHeight="1">
      <c r="B167" s="131"/>
      <c r="C167" s="149" t="s">
        <v>332</v>
      </c>
      <c r="D167" s="149" t="s">
        <v>492</v>
      </c>
      <c r="E167" s="150" t="s">
        <v>1440</v>
      </c>
      <c r="F167" s="151" t="s">
        <v>1441</v>
      </c>
      <c r="G167" s="152" t="s">
        <v>212</v>
      </c>
      <c r="H167" s="153">
        <v>200</v>
      </c>
      <c r="I167" s="154"/>
      <c r="J167" s="154"/>
      <c r="K167" s="155"/>
      <c r="L167" s="156"/>
      <c r="M167" s="157" t="s">
        <v>1</v>
      </c>
      <c r="N167" s="158" t="s">
        <v>38</v>
      </c>
      <c r="O167" s="141">
        <v>0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1391</v>
      </c>
      <c r="AT167" s="143" t="s">
        <v>492</v>
      </c>
      <c r="AU167" s="143" t="s">
        <v>79</v>
      </c>
      <c r="AY167" s="13" t="s">
        <v>162</v>
      </c>
      <c r="BE167" s="144">
        <f>IF(N167="základná",J167,0)</f>
        <v>0</v>
      </c>
      <c r="BF167" s="144">
        <f>IF(N167="znížená",J167,0)</f>
        <v>0</v>
      </c>
      <c r="BG167" s="144">
        <f>IF(N167="zákl. prenesená",J167,0)</f>
        <v>0</v>
      </c>
      <c r="BH167" s="144">
        <f>IF(N167="zníž. prenesená",J167,0)</f>
        <v>0</v>
      </c>
      <c r="BI167" s="144">
        <f>IF(N167="nulová",J167,0)</f>
        <v>0</v>
      </c>
      <c r="BJ167" s="13" t="s">
        <v>84</v>
      </c>
      <c r="BK167" s="144">
        <f>ROUND(I167*H167,2)</f>
        <v>0</v>
      </c>
      <c r="BL167" s="13" t="s">
        <v>606</v>
      </c>
      <c r="BM167" s="143" t="s">
        <v>672</v>
      </c>
    </row>
    <row r="168" spans="2:65" s="1" customFormat="1" ht="29.25">
      <c r="B168" s="25"/>
      <c r="D168" s="159" t="s">
        <v>1437</v>
      </c>
      <c r="F168" s="160" t="s">
        <v>1438</v>
      </c>
      <c r="L168" s="25"/>
      <c r="M168" s="161"/>
      <c r="T168" s="51"/>
      <c r="AT168" s="13" t="s">
        <v>1437</v>
      </c>
      <c r="AU168" s="13" t="s">
        <v>79</v>
      </c>
    </row>
    <row r="169" spans="2:65" s="1" customFormat="1" ht="21.75" customHeight="1">
      <c r="B169" s="131"/>
      <c r="C169" s="132" t="s">
        <v>336</v>
      </c>
      <c r="D169" s="132" t="s">
        <v>165</v>
      </c>
      <c r="E169" s="133" t="s">
        <v>1442</v>
      </c>
      <c r="F169" s="134" t="s">
        <v>1443</v>
      </c>
      <c r="G169" s="135" t="s">
        <v>212</v>
      </c>
      <c r="H169" s="136">
        <v>2200</v>
      </c>
      <c r="I169" s="137"/>
      <c r="J169" s="137"/>
      <c r="K169" s="138"/>
      <c r="L169" s="25"/>
      <c r="M169" s="139" t="s">
        <v>1</v>
      </c>
      <c r="N169" s="140" t="s">
        <v>38</v>
      </c>
      <c r="O169" s="141">
        <v>0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606</v>
      </c>
      <c r="AT169" s="143" t="s">
        <v>165</v>
      </c>
      <c r="AU169" s="143" t="s">
        <v>79</v>
      </c>
      <c r="AY169" s="13" t="s">
        <v>162</v>
      </c>
      <c r="BE169" s="144">
        <f>IF(N169="základná",J169,0)</f>
        <v>0</v>
      </c>
      <c r="BF169" s="144">
        <f>IF(N169="znížená",J169,0)</f>
        <v>0</v>
      </c>
      <c r="BG169" s="144">
        <f>IF(N169="zákl. prenesená",J169,0)</f>
        <v>0</v>
      </c>
      <c r="BH169" s="144">
        <f>IF(N169="zníž. prenesená",J169,0)</f>
        <v>0</v>
      </c>
      <c r="BI169" s="144">
        <f>IF(N169="nulová",J169,0)</f>
        <v>0</v>
      </c>
      <c r="BJ169" s="13" t="s">
        <v>84</v>
      </c>
      <c r="BK169" s="144">
        <f>ROUND(I169*H169,2)</f>
        <v>0</v>
      </c>
      <c r="BL169" s="13" t="s">
        <v>606</v>
      </c>
      <c r="BM169" s="143" t="s">
        <v>680</v>
      </c>
    </row>
    <row r="170" spans="2:65" s="1" customFormat="1" ht="16.5" customHeight="1">
      <c r="B170" s="131"/>
      <c r="C170" s="149" t="s">
        <v>342</v>
      </c>
      <c r="D170" s="149" t="s">
        <v>492</v>
      </c>
      <c r="E170" s="150" t="s">
        <v>1444</v>
      </c>
      <c r="F170" s="151" t="s">
        <v>1445</v>
      </c>
      <c r="G170" s="152" t="s">
        <v>212</v>
      </c>
      <c r="H170" s="153">
        <v>2200</v>
      </c>
      <c r="I170" s="154"/>
      <c r="J170" s="154"/>
      <c r="K170" s="155"/>
      <c r="L170" s="156"/>
      <c r="M170" s="157" t="s">
        <v>1</v>
      </c>
      <c r="N170" s="158" t="s">
        <v>38</v>
      </c>
      <c r="O170" s="141">
        <v>0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1391</v>
      </c>
      <c r="AT170" s="143" t="s">
        <v>492</v>
      </c>
      <c r="AU170" s="143" t="s">
        <v>79</v>
      </c>
      <c r="AY170" s="13" t="s">
        <v>162</v>
      </c>
      <c r="BE170" s="144">
        <f>IF(N170="základná",J170,0)</f>
        <v>0</v>
      </c>
      <c r="BF170" s="144">
        <f>IF(N170="znížená",J170,0)</f>
        <v>0</v>
      </c>
      <c r="BG170" s="144">
        <f>IF(N170="zákl. prenesená",J170,0)</f>
        <v>0</v>
      </c>
      <c r="BH170" s="144">
        <f>IF(N170="zníž. prenesená",J170,0)</f>
        <v>0</v>
      </c>
      <c r="BI170" s="144">
        <f>IF(N170="nulová",J170,0)</f>
        <v>0</v>
      </c>
      <c r="BJ170" s="13" t="s">
        <v>84</v>
      </c>
      <c r="BK170" s="144">
        <f>ROUND(I170*H170,2)</f>
        <v>0</v>
      </c>
      <c r="BL170" s="13" t="s">
        <v>606</v>
      </c>
      <c r="BM170" s="143" t="s">
        <v>688</v>
      </c>
    </row>
    <row r="171" spans="2:65" s="1" customFormat="1" ht="29.25">
      <c r="B171" s="25"/>
      <c r="D171" s="159" t="s">
        <v>1437</v>
      </c>
      <c r="F171" s="160" t="s">
        <v>1438</v>
      </c>
      <c r="L171" s="25"/>
      <c r="M171" s="161"/>
      <c r="T171" s="51"/>
      <c r="AT171" s="13" t="s">
        <v>1437</v>
      </c>
      <c r="AU171" s="13" t="s">
        <v>79</v>
      </c>
    </row>
    <row r="172" spans="2:65" s="1" customFormat="1" ht="21.75" customHeight="1">
      <c r="B172" s="131"/>
      <c r="C172" s="132" t="s">
        <v>348</v>
      </c>
      <c r="D172" s="132" t="s">
        <v>165</v>
      </c>
      <c r="E172" s="133" t="s">
        <v>1446</v>
      </c>
      <c r="F172" s="134" t="s">
        <v>1447</v>
      </c>
      <c r="G172" s="135" t="s">
        <v>212</v>
      </c>
      <c r="H172" s="136">
        <v>65</v>
      </c>
      <c r="I172" s="137"/>
      <c r="J172" s="137"/>
      <c r="K172" s="138"/>
      <c r="L172" s="25"/>
      <c r="M172" s="139" t="s">
        <v>1</v>
      </c>
      <c r="N172" s="140" t="s">
        <v>38</v>
      </c>
      <c r="O172" s="141">
        <v>0</v>
      </c>
      <c r="P172" s="141">
        <f>O172*H172</f>
        <v>0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43" t="s">
        <v>606</v>
      </c>
      <c r="AT172" s="143" t="s">
        <v>165</v>
      </c>
      <c r="AU172" s="143" t="s">
        <v>79</v>
      </c>
      <c r="AY172" s="13" t="s">
        <v>162</v>
      </c>
      <c r="BE172" s="144">
        <f>IF(N172="základná",J172,0)</f>
        <v>0</v>
      </c>
      <c r="BF172" s="144">
        <f>IF(N172="znížená",J172,0)</f>
        <v>0</v>
      </c>
      <c r="BG172" s="144">
        <f>IF(N172="zákl. prenesená",J172,0)</f>
        <v>0</v>
      </c>
      <c r="BH172" s="144">
        <f>IF(N172="zníž. prenesená",J172,0)</f>
        <v>0</v>
      </c>
      <c r="BI172" s="144">
        <f>IF(N172="nulová",J172,0)</f>
        <v>0</v>
      </c>
      <c r="BJ172" s="13" t="s">
        <v>84</v>
      </c>
      <c r="BK172" s="144">
        <f>ROUND(I172*H172,2)</f>
        <v>0</v>
      </c>
      <c r="BL172" s="13" t="s">
        <v>606</v>
      </c>
      <c r="BM172" s="143" t="s">
        <v>696</v>
      </c>
    </row>
    <row r="173" spans="2:65" s="1" customFormat="1" ht="16.5" customHeight="1">
      <c r="B173" s="131"/>
      <c r="C173" s="149" t="s">
        <v>354</v>
      </c>
      <c r="D173" s="149" t="s">
        <v>492</v>
      </c>
      <c r="E173" s="150" t="s">
        <v>1448</v>
      </c>
      <c r="F173" s="151" t="s">
        <v>1449</v>
      </c>
      <c r="G173" s="152" t="s">
        <v>212</v>
      </c>
      <c r="H173" s="153">
        <v>65</v>
      </c>
      <c r="I173" s="154"/>
      <c r="J173" s="154"/>
      <c r="K173" s="155"/>
      <c r="L173" s="156"/>
      <c r="M173" s="157" t="s">
        <v>1</v>
      </c>
      <c r="N173" s="158" t="s">
        <v>38</v>
      </c>
      <c r="O173" s="141">
        <v>0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1391</v>
      </c>
      <c r="AT173" s="143" t="s">
        <v>492</v>
      </c>
      <c r="AU173" s="143" t="s">
        <v>79</v>
      </c>
      <c r="AY173" s="13" t="s">
        <v>162</v>
      </c>
      <c r="BE173" s="144">
        <f>IF(N173="základná",J173,0)</f>
        <v>0</v>
      </c>
      <c r="BF173" s="144">
        <f>IF(N173="znížená",J173,0)</f>
        <v>0</v>
      </c>
      <c r="BG173" s="144">
        <f>IF(N173="zákl. prenesená",J173,0)</f>
        <v>0</v>
      </c>
      <c r="BH173" s="144">
        <f>IF(N173="zníž. prenesená",J173,0)</f>
        <v>0</v>
      </c>
      <c r="BI173" s="144">
        <f>IF(N173="nulová",J173,0)</f>
        <v>0</v>
      </c>
      <c r="BJ173" s="13" t="s">
        <v>84</v>
      </c>
      <c r="BK173" s="144">
        <f>ROUND(I173*H173,2)</f>
        <v>0</v>
      </c>
      <c r="BL173" s="13" t="s">
        <v>606</v>
      </c>
      <c r="BM173" s="143" t="s">
        <v>704</v>
      </c>
    </row>
    <row r="174" spans="2:65" s="1" customFormat="1" ht="29.25">
      <c r="B174" s="25"/>
      <c r="D174" s="159" t="s">
        <v>1437</v>
      </c>
      <c r="F174" s="160" t="s">
        <v>1438</v>
      </c>
      <c r="L174" s="25"/>
      <c r="M174" s="161"/>
      <c r="T174" s="51"/>
      <c r="AT174" s="13" t="s">
        <v>1437</v>
      </c>
      <c r="AU174" s="13" t="s">
        <v>79</v>
      </c>
    </row>
    <row r="175" spans="2:65" s="1" customFormat="1" ht="21.75" customHeight="1">
      <c r="B175" s="131"/>
      <c r="C175" s="132" t="s">
        <v>358</v>
      </c>
      <c r="D175" s="132" t="s">
        <v>165</v>
      </c>
      <c r="E175" s="133" t="s">
        <v>1450</v>
      </c>
      <c r="F175" s="134" t="s">
        <v>1451</v>
      </c>
      <c r="G175" s="135" t="s">
        <v>212</v>
      </c>
      <c r="H175" s="136">
        <v>20</v>
      </c>
      <c r="I175" s="137"/>
      <c r="J175" s="137"/>
      <c r="K175" s="138"/>
      <c r="L175" s="25"/>
      <c r="M175" s="139" t="s">
        <v>1</v>
      </c>
      <c r="N175" s="140" t="s">
        <v>38</v>
      </c>
      <c r="O175" s="141">
        <v>0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606</v>
      </c>
      <c r="AT175" s="143" t="s">
        <v>165</v>
      </c>
      <c r="AU175" s="143" t="s">
        <v>79</v>
      </c>
      <c r="AY175" s="13" t="s">
        <v>162</v>
      </c>
      <c r="BE175" s="144">
        <f>IF(N175="základná",J175,0)</f>
        <v>0</v>
      </c>
      <c r="BF175" s="144">
        <f>IF(N175="znížená",J175,0)</f>
        <v>0</v>
      </c>
      <c r="BG175" s="144">
        <f>IF(N175="zákl. prenesená",J175,0)</f>
        <v>0</v>
      </c>
      <c r="BH175" s="144">
        <f>IF(N175="zníž. prenesená",J175,0)</f>
        <v>0</v>
      </c>
      <c r="BI175" s="144">
        <f>IF(N175="nulová",J175,0)</f>
        <v>0</v>
      </c>
      <c r="BJ175" s="13" t="s">
        <v>84</v>
      </c>
      <c r="BK175" s="144">
        <f>ROUND(I175*H175,2)</f>
        <v>0</v>
      </c>
      <c r="BL175" s="13" t="s">
        <v>606</v>
      </c>
      <c r="BM175" s="143" t="s">
        <v>712</v>
      </c>
    </row>
    <row r="176" spans="2:65" s="1" customFormat="1" ht="16.5" customHeight="1">
      <c r="B176" s="131"/>
      <c r="C176" s="149" t="s">
        <v>364</v>
      </c>
      <c r="D176" s="149" t="s">
        <v>492</v>
      </c>
      <c r="E176" s="150" t="s">
        <v>1452</v>
      </c>
      <c r="F176" s="151" t="s">
        <v>1453</v>
      </c>
      <c r="G176" s="152" t="s">
        <v>212</v>
      </c>
      <c r="H176" s="153">
        <v>20</v>
      </c>
      <c r="I176" s="154"/>
      <c r="J176" s="154"/>
      <c r="K176" s="155"/>
      <c r="L176" s="156"/>
      <c r="M176" s="157" t="s">
        <v>1</v>
      </c>
      <c r="N176" s="158" t="s">
        <v>38</v>
      </c>
      <c r="O176" s="141">
        <v>0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1391</v>
      </c>
      <c r="AT176" s="143" t="s">
        <v>492</v>
      </c>
      <c r="AU176" s="143" t="s">
        <v>79</v>
      </c>
      <c r="AY176" s="13" t="s">
        <v>162</v>
      </c>
      <c r="BE176" s="144">
        <f>IF(N176="základná",J176,0)</f>
        <v>0</v>
      </c>
      <c r="BF176" s="144">
        <f>IF(N176="znížená",J176,0)</f>
        <v>0</v>
      </c>
      <c r="BG176" s="144">
        <f>IF(N176="zákl. prenesená",J176,0)</f>
        <v>0</v>
      </c>
      <c r="BH176" s="144">
        <f>IF(N176="zníž. prenesená",J176,0)</f>
        <v>0</v>
      </c>
      <c r="BI176" s="144">
        <f>IF(N176="nulová",J176,0)</f>
        <v>0</v>
      </c>
      <c r="BJ176" s="13" t="s">
        <v>84</v>
      </c>
      <c r="BK176" s="144">
        <f>ROUND(I176*H176,2)</f>
        <v>0</v>
      </c>
      <c r="BL176" s="13" t="s">
        <v>606</v>
      </c>
      <c r="BM176" s="143" t="s">
        <v>720</v>
      </c>
    </row>
    <row r="177" spans="2:65" s="1" customFormat="1" ht="29.25">
      <c r="B177" s="25"/>
      <c r="D177" s="159" t="s">
        <v>1437</v>
      </c>
      <c r="F177" s="160" t="s">
        <v>1438</v>
      </c>
      <c r="L177" s="25"/>
      <c r="M177" s="161"/>
      <c r="T177" s="51"/>
      <c r="AT177" s="13" t="s">
        <v>1437</v>
      </c>
      <c r="AU177" s="13" t="s">
        <v>79</v>
      </c>
    </row>
    <row r="178" spans="2:65" s="1" customFormat="1" ht="21.75" customHeight="1">
      <c r="B178" s="131"/>
      <c r="C178" s="132" t="s">
        <v>368</v>
      </c>
      <c r="D178" s="132" t="s">
        <v>165</v>
      </c>
      <c r="E178" s="133" t="s">
        <v>1454</v>
      </c>
      <c r="F178" s="134" t="s">
        <v>1455</v>
      </c>
      <c r="G178" s="135" t="s">
        <v>212</v>
      </c>
      <c r="H178" s="136">
        <v>15</v>
      </c>
      <c r="I178" s="137"/>
      <c r="J178" s="137"/>
      <c r="K178" s="138"/>
      <c r="L178" s="25"/>
      <c r="M178" s="139" t="s">
        <v>1</v>
      </c>
      <c r="N178" s="140" t="s">
        <v>38</v>
      </c>
      <c r="O178" s="141">
        <v>0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606</v>
      </c>
      <c r="AT178" s="143" t="s">
        <v>165</v>
      </c>
      <c r="AU178" s="143" t="s">
        <v>79</v>
      </c>
      <c r="AY178" s="13" t="s">
        <v>162</v>
      </c>
      <c r="BE178" s="144">
        <f>IF(N178="základná",J178,0)</f>
        <v>0</v>
      </c>
      <c r="BF178" s="144">
        <f>IF(N178="znížená",J178,0)</f>
        <v>0</v>
      </c>
      <c r="BG178" s="144">
        <f>IF(N178="zákl. prenesená",J178,0)</f>
        <v>0</v>
      </c>
      <c r="BH178" s="144">
        <f>IF(N178="zníž. prenesená",J178,0)</f>
        <v>0</v>
      </c>
      <c r="BI178" s="144">
        <f>IF(N178="nulová",J178,0)</f>
        <v>0</v>
      </c>
      <c r="BJ178" s="13" t="s">
        <v>84</v>
      </c>
      <c r="BK178" s="144">
        <f>ROUND(I178*H178,2)</f>
        <v>0</v>
      </c>
      <c r="BL178" s="13" t="s">
        <v>606</v>
      </c>
      <c r="BM178" s="143" t="s">
        <v>728</v>
      </c>
    </row>
    <row r="179" spans="2:65" s="1" customFormat="1" ht="16.5" customHeight="1">
      <c r="B179" s="131"/>
      <c r="C179" s="149" t="s">
        <v>374</v>
      </c>
      <c r="D179" s="149" t="s">
        <v>492</v>
      </c>
      <c r="E179" s="150" t="s">
        <v>1456</v>
      </c>
      <c r="F179" s="151" t="s">
        <v>1457</v>
      </c>
      <c r="G179" s="152" t="s">
        <v>212</v>
      </c>
      <c r="H179" s="153">
        <v>15</v>
      </c>
      <c r="I179" s="154"/>
      <c r="J179" s="154"/>
      <c r="K179" s="155"/>
      <c r="L179" s="156"/>
      <c r="M179" s="157" t="s">
        <v>1</v>
      </c>
      <c r="N179" s="158" t="s">
        <v>38</v>
      </c>
      <c r="O179" s="141">
        <v>0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1391</v>
      </c>
      <c r="AT179" s="143" t="s">
        <v>492</v>
      </c>
      <c r="AU179" s="143" t="s">
        <v>79</v>
      </c>
      <c r="AY179" s="13" t="s">
        <v>162</v>
      </c>
      <c r="BE179" s="144">
        <f>IF(N179="základná",J179,0)</f>
        <v>0</v>
      </c>
      <c r="BF179" s="144">
        <f>IF(N179="znížená",J179,0)</f>
        <v>0</v>
      </c>
      <c r="BG179" s="144">
        <f>IF(N179="zákl. prenesená",J179,0)</f>
        <v>0</v>
      </c>
      <c r="BH179" s="144">
        <f>IF(N179="zníž. prenesená",J179,0)</f>
        <v>0</v>
      </c>
      <c r="BI179" s="144">
        <f>IF(N179="nulová",J179,0)</f>
        <v>0</v>
      </c>
      <c r="BJ179" s="13" t="s">
        <v>84</v>
      </c>
      <c r="BK179" s="144">
        <f>ROUND(I179*H179,2)</f>
        <v>0</v>
      </c>
      <c r="BL179" s="13" t="s">
        <v>606</v>
      </c>
      <c r="BM179" s="143" t="s">
        <v>736</v>
      </c>
    </row>
    <row r="180" spans="2:65" s="1" customFormat="1" ht="29.25">
      <c r="B180" s="25"/>
      <c r="D180" s="159" t="s">
        <v>1437</v>
      </c>
      <c r="F180" s="160" t="s">
        <v>1438</v>
      </c>
      <c r="L180" s="25"/>
      <c r="M180" s="161"/>
      <c r="T180" s="51"/>
      <c r="AT180" s="13" t="s">
        <v>1437</v>
      </c>
      <c r="AU180" s="13" t="s">
        <v>79</v>
      </c>
    </row>
    <row r="181" spans="2:65" s="1" customFormat="1" ht="21.75" customHeight="1">
      <c r="B181" s="131"/>
      <c r="C181" s="132" t="s">
        <v>545</v>
      </c>
      <c r="D181" s="132" t="s">
        <v>165</v>
      </c>
      <c r="E181" s="133" t="s">
        <v>1458</v>
      </c>
      <c r="F181" s="134" t="s">
        <v>1459</v>
      </c>
      <c r="G181" s="135" t="s">
        <v>212</v>
      </c>
      <c r="H181" s="136">
        <v>50</v>
      </c>
      <c r="I181" s="137"/>
      <c r="J181" s="137"/>
      <c r="K181" s="138"/>
      <c r="L181" s="25"/>
      <c r="M181" s="139" t="s">
        <v>1</v>
      </c>
      <c r="N181" s="140" t="s">
        <v>38</v>
      </c>
      <c r="O181" s="141">
        <v>0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606</v>
      </c>
      <c r="AT181" s="143" t="s">
        <v>165</v>
      </c>
      <c r="AU181" s="143" t="s">
        <v>79</v>
      </c>
      <c r="AY181" s="13" t="s">
        <v>162</v>
      </c>
      <c r="BE181" s="144">
        <f>IF(N181="základná",J181,0)</f>
        <v>0</v>
      </c>
      <c r="BF181" s="144">
        <f>IF(N181="znížená",J181,0)</f>
        <v>0</v>
      </c>
      <c r="BG181" s="144">
        <f>IF(N181="zákl. prenesená",J181,0)</f>
        <v>0</v>
      </c>
      <c r="BH181" s="144">
        <f>IF(N181="zníž. prenesená",J181,0)</f>
        <v>0</v>
      </c>
      <c r="BI181" s="144">
        <f>IF(N181="nulová",J181,0)</f>
        <v>0</v>
      </c>
      <c r="BJ181" s="13" t="s">
        <v>84</v>
      </c>
      <c r="BK181" s="144">
        <f>ROUND(I181*H181,2)</f>
        <v>0</v>
      </c>
      <c r="BL181" s="13" t="s">
        <v>606</v>
      </c>
      <c r="BM181" s="143" t="s">
        <v>743</v>
      </c>
    </row>
    <row r="182" spans="2:65" s="1" customFormat="1" ht="16.5" customHeight="1">
      <c r="B182" s="131"/>
      <c r="C182" s="149" t="s">
        <v>549</v>
      </c>
      <c r="D182" s="149" t="s">
        <v>492</v>
      </c>
      <c r="E182" s="150" t="s">
        <v>1460</v>
      </c>
      <c r="F182" s="151" t="s">
        <v>1461</v>
      </c>
      <c r="G182" s="152" t="s">
        <v>212</v>
      </c>
      <c r="H182" s="153">
        <v>50</v>
      </c>
      <c r="I182" s="154"/>
      <c r="J182" s="154"/>
      <c r="K182" s="155"/>
      <c r="L182" s="156"/>
      <c r="M182" s="157" t="s">
        <v>1</v>
      </c>
      <c r="N182" s="158" t="s">
        <v>38</v>
      </c>
      <c r="O182" s="141">
        <v>0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1391</v>
      </c>
      <c r="AT182" s="143" t="s">
        <v>492</v>
      </c>
      <c r="AU182" s="143" t="s">
        <v>79</v>
      </c>
      <c r="AY182" s="13" t="s">
        <v>162</v>
      </c>
      <c r="BE182" s="144">
        <f>IF(N182="základná",J182,0)</f>
        <v>0</v>
      </c>
      <c r="BF182" s="144">
        <f>IF(N182="znížená",J182,0)</f>
        <v>0</v>
      </c>
      <c r="BG182" s="144">
        <f>IF(N182="zákl. prenesená",J182,0)</f>
        <v>0</v>
      </c>
      <c r="BH182" s="144">
        <f>IF(N182="zníž. prenesená",J182,0)</f>
        <v>0</v>
      </c>
      <c r="BI182" s="144">
        <f>IF(N182="nulová",J182,0)</f>
        <v>0</v>
      </c>
      <c r="BJ182" s="13" t="s">
        <v>84</v>
      </c>
      <c r="BK182" s="144">
        <f>ROUND(I182*H182,2)</f>
        <v>0</v>
      </c>
      <c r="BL182" s="13" t="s">
        <v>606</v>
      </c>
      <c r="BM182" s="143" t="s">
        <v>751</v>
      </c>
    </row>
    <row r="183" spans="2:65" s="1" customFormat="1" ht="29.25">
      <c r="B183" s="25"/>
      <c r="D183" s="159" t="s">
        <v>1437</v>
      </c>
      <c r="F183" s="160" t="s">
        <v>1438</v>
      </c>
      <c r="L183" s="25"/>
      <c r="M183" s="161"/>
      <c r="T183" s="51"/>
      <c r="AT183" s="13" t="s">
        <v>1437</v>
      </c>
      <c r="AU183" s="13" t="s">
        <v>79</v>
      </c>
    </row>
    <row r="184" spans="2:65" s="1" customFormat="1" ht="21.75" customHeight="1">
      <c r="B184" s="131"/>
      <c r="C184" s="132" t="s">
        <v>553</v>
      </c>
      <c r="D184" s="132" t="s">
        <v>165</v>
      </c>
      <c r="E184" s="133" t="s">
        <v>1462</v>
      </c>
      <c r="F184" s="134" t="s">
        <v>1463</v>
      </c>
      <c r="G184" s="135" t="s">
        <v>212</v>
      </c>
      <c r="H184" s="136">
        <v>48</v>
      </c>
      <c r="I184" s="137"/>
      <c r="J184" s="137"/>
      <c r="K184" s="138"/>
      <c r="L184" s="25"/>
      <c r="M184" s="139" t="s">
        <v>1</v>
      </c>
      <c r="N184" s="140" t="s">
        <v>38</v>
      </c>
      <c r="O184" s="141">
        <v>0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606</v>
      </c>
      <c r="AT184" s="143" t="s">
        <v>165</v>
      </c>
      <c r="AU184" s="143" t="s">
        <v>79</v>
      </c>
      <c r="AY184" s="13" t="s">
        <v>162</v>
      </c>
      <c r="BE184" s="144">
        <f>IF(N184="základná",J184,0)</f>
        <v>0</v>
      </c>
      <c r="BF184" s="144">
        <f>IF(N184="znížená",J184,0)</f>
        <v>0</v>
      </c>
      <c r="BG184" s="144">
        <f>IF(N184="zákl. prenesená",J184,0)</f>
        <v>0</v>
      </c>
      <c r="BH184" s="144">
        <f>IF(N184="zníž. prenesená",J184,0)</f>
        <v>0</v>
      </c>
      <c r="BI184" s="144">
        <f>IF(N184="nulová",J184,0)</f>
        <v>0</v>
      </c>
      <c r="BJ184" s="13" t="s">
        <v>84</v>
      </c>
      <c r="BK184" s="144">
        <f>ROUND(I184*H184,2)</f>
        <v>0</v>
      </c>
      <c r="BL184" s="13" t="s">
        <v>606</v>
      </c>
      <c r="BM184" s="143" t="s">
        <v>759</v>
      </c>
    </row>
    <row r="185" spans="2:65" s="1" customFormat="1" ht="16.5" customHeight="1">
      <c r="B185" s="131"/>
      <c r="C185" s="149" t="s">
        <v>557</v>
      </c>
      <c r="D185" s="149" t="s">
        <v>492</v>
      </c>
      <c r="E185" s="150" t="s">
        <v>1464</v>
      </c>
      <c r="F185" s="151" t="s">
        <v>1465</v>
      </c>
      <c r="G185" s="152" t="s">
        <v>212</v>
      </c>
      <c r="H185" s="153">
        <v>48</v>
      </c>
      <c r="I185" s="154"/>
      <c r="J185" s="154"/>
      <c r="K185" s="155"/>
      <c r="L185" s="156"/>
      <c r="M185" s="157" t="s">
        <v>1</v>
      </c>
      <c r="N185" s="158" t="s">
        <v>38</v>
      </c>
      <c r="O185" s="141">
        <v>0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1391</v>
      </c>
      <c r="AT185" s="143" t="s">
        <v>492</v>
      </c>
      <c r="AU185" s="143" t="s">
        <v>79</v>
      </c>
      <c r="AY185" s="13" t="s">
        <v>162</v>
      </c>
      <c r="BE185" s="144">
        <f>IF(N185="základná",J185,0)</f>
        <v>0</v>
      </c>
      <c r="BF185" s="144">
        <f>IF(N185="znížená",J185,0)</f>
        <v>0</v>
      </c>
      <c r="BG185" s="144">
        <f>IF(N185="zákl. prenesená",J185,0)</f>
        <v>0</v>
      </c>
      <c r="BH185" s="144">
        <f>IF(N185="zníž. prenesená",J185,0)</f>
        <v>0</v>
      </c>
      <c r="BI185" s="144">
        <f>IF(N185="nulová",J185,0)</f>
        <v>0</v>
      </c>
      <c r="BJ185" s="13" t="s">
        <v>84</v>
      </c>
      <c r="BK185" s="144">
        <f>ROUND(I185*H185,2)</f>
        <v>0</v>
      </c>
      <c r="BL185" s="13" t="s">
        <v>606</v>
      </c>
      <c r="BM185" s="143" t="s">
        <v>767</v>
      </c>
    </row>
    <row r="186" spans="2:65" s="1" customFormat="1" ht="29.25">
      <c r="B186" s="25"/>
      <c r="D186" s="159" t="s">
        <v>1437</v>
      </c>
      <c r="F186" s="160" t="s">
        <v>1438</v>
      </c>
      <c r="L186" s="25"/>
      <c r="M186" s="161"/>
      <c r="T186" s="51"/>
      <c r="AT186" s="13" t="s">
        <v>1437</v>
      </c>
      <c r="AU186" s="13" t="s">
        <v>79</v>
      </c>
    </row>
    <row r="187" spans="2:65" s="1" customFormat="1" ht="21.75" customHeight="1">
      <c r="B187" s="131"/>
      <c r="C187" s="132" t="s">
        <v>561</v>
      </c>
      <c r="D187" s="132" t="s">
        <v>165</v>
      </c>
      <c r="E187" s="133" t="s">
        <v>1466</v>
      </c>
      <c r="F187" s="134" t="s">
        <v>1467</v>
      </c>
      <c r="G187" s="135" t="s">
        <v>212</v>
      </c>
      <c r="H187" s="136">
        <v>70</v>
      </c>
      <c r="I187" s="137"/>
      <c r="J187" s="137"/>
      <c r="K187" s="138"/>
      <c r="L187" s="25"/>
      <c r="M187" s="139" t="s">
        <v>1</v>
      </c>
      <c r="N187" s="140" t="s">
        <v>38</v>
      </c>
      <c r="O187" s="141">
        <v>0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606</v>
      </c>
      <c r="AT187" s="143" t="s">
        <v>165</v>
      </c>
      <c r="AU187" s="143" t="s">
        <v>79</v>
      </c>
      <c r="AY187" s="13" t="s">
        <v>162</v>
      </c>
      <c r="BE187" s="144">
        <f>IF(N187="základná",J187,0)</f>
        <v>0</v>
      </c>
      <c r="BF187" s="144">
        <f>IF(N187="znížená",J187,0)</f>
        <v>0</v>
      </c>
      <c r="BG187" s="144">
        <f>IF(N187="zákl. prenesená",J187,0)</f>
        <v>0</v>
      </c>
      <c r="BH187" s="144">
        <f>IF(N187="zníž. prenesená",J187,0)</f>
        <v>0</v>
      </c>
      <c r="BI187" s="144">
        <f>IF(N187="nulová",J187,0)</f>
        <v>0</v>
      </c>
      <c r="BJ187" s="13" t="s">
        <v>84</v>
      </c>
      <c r="BK187" s="144">
        <f>ROUND(I187*H187,2)</f>
        <v>0</v>
      </c>
      <c r="BL187" s="13" t="s">
        <v>606</v>
      </c>
      <c r="BM187" s="143" t="s">
        <v>776</v>
      </c>
    </row>
    <row r="188" spans="2:65" s="1" customFormat="1" ht="16.5" customHeight="1">
      <c r="B188" s="131"/>
      <c r="C188" s="149" t="s">
        <v>564</v>
      </c>
      <c r="D188" s="149" t="s">
        <v>492</v>
      </c>
      <c r="E188" s="150" t="s">
        <v>1468</v>
      </c>
      <c r="F188" s="151" t="s">
        <v>1469</v>
      </c>
      <c r="G188" s="152" t="s">
        <v>212</v>
      </c>
      <c r="H188" s="153">
        <v>70</v>
      </c>
      <c r="I188" s="154"/>
      <c r="J188" s="154"/>
      <c r="K188" s="155"/>
      <c r="L188" s="156"/>
      <c r="M188" s="157" t="s">
        <v>1</v>
      </c>
      <c r="N188" s="158" t="s">
        <v>38</v>
      </c>
      <c r="O188" s="141">
        <v>0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1391</v>
      </c>
      <c r="AT188" s="143" t="s">
        <v>492</v>
      </c>
      <c r="AU188" s="143" t="s">
        <v>79</v>
      </c>
      <c r="AY188" s="13" t="s">
        <v>162</v>
      </c>
      <c r="BE188" s="144">
        <f>IF(N188="základná",J188,0)</f>
        <v>0</v>
      </c>
      <c r="BF188" s="144">
        <f>IF(N188="znížená",J188,0)</f>
        <v>0</v>
      </c>
      <c r="BG188" s="144">
        <f>IF(N188="zákl. prenesená",J188,0)</f>
        <v>0</v>
      </c>
      <c r="BH188" s="144">
        <f>IF(N188="zníž. prenesená",J188,0)</f>
        <v>0</v>
      </c>
      <c r="BI188" s="144">
        <f>IF(N188="nulová",J188,0)</f>
        <v>0</v>
      </c>
      <c r="BJ188" s="13" t="s">
        <v>84</v>
      </c>
      <c r="BK188" s="144">
        <f>ROUND(I188*H188,2)</f>
        <v>0</v>
      </c>
      <c r="BL188" s="13" t="s">
        <v>606</v>
      </c>
      <c r="BM188" s="143" t="s">
        <v>784</v>
      </c>
    </row>
    <row r="189" spans="2:65" s="1" customFormat="1" ht="29.25">
      <c r="B189" s="25"/>
      <c r="D189" s="159" t="s">
        <v>1437</v>
      </c>
      <c r="F189" s="160" t="s">
        <v>1438</v>
      </c>
      <c r="L189" s="25"/>
      <c r="M189" s="161"/>
      <c r="T189" s="51"/>
      <c r="AT189" s="13" t="s">
        <v>1437</v>
      </c>
      <c r="AU189" s="13" t="s">
        <v>79</v>
      </c>
    </row>
    <row r="190" spans="2:65" s="1" customFormat="1" ht="24.2" customHeight="1">
      <c r="B190" s="131"/>
      <c r="C190" s="132" t="s">
        <v>568</v>
      </c>
      <c r="D190" s="132" t="s">
        <v>165</v>
      </c>
      <c r="E190" s="133" t="s">
        <v>1470</v>
      </c>
      <c r="F190" s="134" t="s">
        <v>1471</v>
      </c>
      <c r="G190" s="135" t="s">
        <v>212</v>
      </c>
      <c r="H190" s="136">
        <v>65</v>
      </c>
      <c r="I190" s="137"/>
      <c r="J190" s="137"/>
      <c r="K190" s="138"/>
      <c r="L190" s="25"/>
      <c r="M190" s="139" t="s">
        <v>1</v>
      </c>
      <c r="N190" s="140" t="s">
        <v>38</v>
      </c>
      <c r="O190" s="141">
        <v>0</v>
      </c>
      <c r="P190" s="141">
        <f t="shared" ref="P190:P221" si="9">O190*H190</f>
        <v>0</v>
      </c>
      <c r="Q190" s="141">
        <v>0</v>
      </c>
      <c r="R190" s="141">
        <f t="shared" ref="R190:R221" si="10">Q190*H190</f>
        <v>0</v>
      </c>
      <c r="S190" s="141">
        <v>0</v>
      </c>
      <c r="T190" s="142">
        <f t="shared" ref="T190:T221" si="11">S190*H190</f>
        <v>0</v>
      </c>
      <c r="AR190" s="143" t="s">
        <v>606</v>
      </c>
      <c r="AT190" s="143" t="s">
        <v>165</v>
      </c>
      <c r="AU190" s="143" t="s">
        <v>79</v>
      </c>
      <c r="AY190" s="13" t="s">
        <v>162</v>
      </c>
      <c r="BE190" s="144">
        <f t="shared" ref="BE190:BE221" si="12">IF(N190="základná",J190,0)</f>
        <v>0</v>
      </c>
      <c r="BF190" s="144">
        <f t="shared" ref="BF190:BF221" si="13">IF(N190="znížená",J190,0)</f>
        <v>0</v>
      </c>
      <c r="BG190" s="144">
        <f t="shared" ref="BG190:BG221" si="14">IF(N190="zákl. prenesená",J190,0)</f>
        <v>0</v>
      </c>
      <c r="BH190" s="144">
        <f t="shared" ref="BH190:BH221" si="15">IF(N190="zníž. prenesená",J190,0)</f>
        <v>0</v>
      </c>
      <c r="BI190" s="144">
        <f t="shared" ref="BI190:BI221" si="16">IF(N190="nulová",J190,0)</f>
        <v>0</v>
      </c>
      <c r="BJ190" s="13" t="s">
        <v>84</v>
      </c>
      <c r="BK190" s="144">
        <f t="shared" ref="BK190:BK221" si="17">ROUND(I190*H190,2)</f>
        <v>0</v>
      </c>
      <c r="BL190" s="13" t="s">
        <v>606</v>
      </c>
      <c r="BM190" s="143" t="s">
        <v>792</v>
      </c>
    </row>
    <row r="191" spans="2:65" s="1" customFormat="1" ht="24.2" customHeight="1">
      <c r="B191" s="131"/>
      <c r="C191" s="149" t="s">
        <v>574</v>
      </c>
      <c r="D191" s="149" t="s">
        <v>492</v>
      </c>
      <c r="E191" s="150" t="s">
        <v>1472</v>
      </c>
      <c r="F191" s="151" t="s">
        <v>1471</v>
      </c>
      <c r="G191" s="152" t="s">
        <v>212</v>
      </c>
      <c r="H191" s="153">
        <v>65</v>
      </c>
      <c r="I191" s="154"/>
      <c r="J191" s="154"/>
      <c r="K191" s="155"/>
      <c r="L191" s="156"/>
      <c r="M191" s="157" t="s">
        <v>1</v>
      </c>
      <c r="N191" s="158" t="s">
        <v>38</v>
      </c>
      <c r="O191" s="141">
        <v>0</v>
      </c>
      <c r="P191" s="141">
        <f t="shared" si="9"/>
        <v>0</v>
      </c>
      <c r="Q191" s="141">
        <v>0</v>
      </c>
      <c r="R191" s="141">
        <f t="shared" si="10"/>
        <v>0</v>
      </c>
      <c r="S191" s="141">
        <v>0</v>
      </c>
      <c r="T191" s="142">
        <f t="shared" si="11"/>
        <v>0</v>
      </c>
      <c r="AR191" s="143" t="s">
        <v>1391</v>
      </c>
      <c r="AT191" s="143" t="s">
        <v>492</v>
      </c>
      <c r="AU191" s="143" t="s">
        <v>79</v>
      </c>
      <c r="AY191" s="13" t="s">
        <v>162</v>
      </c>
      <c r="BE191" s="144">
        <f t="shared" si="12"/>
        <v>0</v>
      </c>
      <c r="BF191" s="144">
        <f t="shared" si="13"/>
        <v>0</v>
      </c>
      <c r="BG191" s="144">
        <f t="shared" si="14"/>
        <v>0</v>
      </c>
      <c r="BH191" s="144">
        <f t="shared" si="15"/>
        <v>0</v>
      </c>
      <c r="BI191" s="144">
        <f t="shared" si="16"/>
        <v>0</v>
      </c>
      <c r="BJ191" s="13" t="s">
        <v>84</v>
      </c>
      <c r="BK191" s="144">
        <f t="shared" si="17"/>
        <v>0</v>
      </c>
      <c r="BL191" s="13" t="s">
        <v>606</v>
      </c>
      <c r="BM191" s="143" t="s">
        <v>800</v>
      </c>
    </row>
    <row r="192" spans="2:65" s="1" customFormat="1" ht="16.5" customHeight="1">
      <c r="B192" s="131"/>
      <c r="C192" s="149" t="s">
        <v>580</v>
      </c>
      <c r="D192" s="149" t="s">
        <v>492</v>
      </c>
      <c r="E192" s="150" t="s">
        <v>1473</v>
      </c>
      <c r="F192" s="151" t="s">
        <v>1474</v>
      </c>
      <c r="G192" s="152" t="s">
        <v>212</v>
      </c>
      <c r="H192" s="153">
        <v>480</v>
      </c>
      <c r="I192" s="154"/>
      <c r="J192" s="154"/>
      <c r="K192" s="155"/>
      <c r="L192" s="156"/>
      <c r="M192" s="157" t="s">
        <v>1</v>
      </c>
      <c r="N192" s="158" t="s">
        <v>38</v>
      </c>
      <c r="O192" s="141">
        <v>0</v>
      </c>
      <c r="P192" s="141">
        <f t="shared" si="9"/>
        <v>0</v>
      </c>
      <c r="Q192" s="141">
        <v>0</v>
      </c>
      <c r="R192" s="141">
        <f t="shared" si="10"/>
        <v>0</v>
      </c>
      <c r="S192" s="141">
        <v>0</v>
      </c>
      <c r="T192" s="142">
        <f t="shared" si="11"/>
        <v>0</v>
      </c>
      <c r="AR192" s="143" t="s">
        <v>1391</v>
      </c>
      <c r="AT192" s="143" t="s">
        <v>492</v>
      </c>
      <c r="AU192" s="143" t="s">
        <v>79</v>
      </c>
      <c r="AY192" s="13" t="s">
        <v>162</v>
      </c>
      <c r="BE192" s="144">
        <f t="shared" si="12"/>
        <v>0</v>
      </c>
      <c r="BF192" s="144">
        <f t="shared" si="13"/>
        <v>0</v>
      </c>
      <c r="BG192" s="144">
        <f t="shared" si="14"/>
        <v>0</v>
      </c>
      <c r="BH192" s="144">
        <f t="shared" si="15"/>
        <v>0</v>
      </c>
      <c r="BI192" s="144">
        <f t="shared" si="16"/>
        <v>0</v>
      </c>
      <c r="BJ192" s="13" t="s">
        <v>84</v>
      </c>
      <c r="BK192" s="144">
        <f t="shared" si="17"/>
        <v>0</v>
      </c>
      <c r="BL192" s="13" t="s">
        <v>606</v>
      </c>
      <c r="BM192" s="143" t="s">
        <v>810</v>
      </c>
    </row>
    <row r="193" spans="2:65" s="1" customFormat="1" ht="37.9" customHeight="1">
      <c r="B193" s="131"/>
      <c r="C193" s="132" t="s">
        <v>584</v>
      </c>
      <c r="D193" s="132" t="s">
        <v>165</v>
      </c>
      <c r="E193" s="133" t="s">
        <v>1475</v>
      </c>
      <c r="F193" s="134" t="s">
        <v>1476</v>
      </c>
      <c r="G193" s="135" t="s">
        <v>196</v>
      </c>
      <c r="H193" s="136">
        <v>405</v>
      </c>
      <c r="I193" s="137"/>
      <c r="J193" s="137"/>
      <c r="K193" s="138"/>
      <c r="L193" s="25"/>
      <c r="M193" s="139" t="s">
        <v>1</v>
      </c>
      <c r="N193" s="140" t="s">
        <v>38</v>
      </c>
      <c r="O193" s="141">
        <v>0</v>
      </c>
      <c r="P193" s="141">
        <f t="shared" si="9"/>
        <v>0</v>
      </c>
      <c r="Q193" s="141">
        <v>0</v>
      </c>
      <c r="R193" s="141">
        <f t="shared" si="10"/>
        <v>0</v>
      </c>
      <c r="S193" s="141">
        <v>0</v>
      </c>
      <c r="T193" s="142">
        <f t="shared" si="11"/>
        <v>0</v>
      </c>
      <c r="AR193" s="143" t="s">
        <v>606</v>
      </c>
      <c r="AT193" s="143" t="s">
        <v>165</v>
      </c>
      <c r="AU193" s="143" t="s">
        <v>79</v>
      </c>
      <c r="AY193" s="13" t="s">
        <v>162</v>
      </c>
      <c r="BE193" s="144">
        <f t="shared" si="12"/>
        <v>0</v>
      </c>
      <c r="BF193" s="144">
        <f t="shared" si="13"/>
        <v>0</v>
      </c>
      <c r="BG193" s="144">
        <f t="shared" si="14"/>
        <v>0</v>
      </c>
      <c r="BH193" s="144">
        <f t="shared" si="15"/>
        <v>0</v>
      </c>
      <c r="BI193" s="144">
        <f t="shared" si="16"/>
        <v>0</v>
      </c>
      <c r="BJ193" s="13" t="s">
        <v>84</v>
      </c>
      <c r="BK193" s="144">
        <f t="shared" si="17"/>
        <v>0</v>
      </c>
      <c r="BL193" s="13" t="s">
        <v>606</v>
      </c>
      <c r="BM193" s="143" t="s">
        <v>817</v>
      </c>
    </row>
    <row r="194" spans="2:65" s="1" customFormat="1" ht="16.5" customHeight="1">
      <c r="B194" s="131"/>
      <c r="C194" s="149" t="s">
        <v>588</v>
      </c>
      <c r="D194" s="149" t="s">
        <v>492</v>
      </c>
      <c r="E194" s="150" t="s">
        <v>1477</v>
      </c>
      <c r="F194" s="151" t="s">
        <v>1478</v>
      </c>
      <c r="G194" s="152" t="s">
        <v>196</v>
      </c>
      <c r="H194" s="153">
        <v>405</v>
      </c>
      <c r="I194" s="154"/>
      <c r="J194" s="154"/>
      <c r="K194" s="155"/>
      <c r="L194" s="156"/>
      <c r="M194" s="157" t="s">
        <v>1</v>
      </c>
      <c r="N194" s="158" t="s">
        <v>38</v>
      </c>
      <c r="O194" s="141">
        <v>0</v>
      </c>
      <c r="P194" s="141">
        <f t="shared" si="9"/>
        <v>0</v>
      </c>
      <c r="Q194" s="141">
        <v>0</v>
      </c>
      <c r="R194" s="141">
        <f t="shared" si="10"/>
        <v>0</v>
      </c>
      <c r="S194" s="141">
        <v>0</v>
      </c>
      <c r="T194" s="142">
        <f t="shared" si="11"/>
        <v>0</v>
      </c>
      <c r="AR194" s="143" t="s">
        <v>1391</v>
      </c>
      <c r="AT194" s="143" t="s">
        <v>492</v>
      </c>
      <c r="AU194" s="143" t="s">
        <v>79</v>
      </c>
      <c r="AY194" s="13" t="s">
        <v>162</v>
      </c>
      <c r="BE194" s="144">
        <f t="shared" si="12"/>
        <v>0</v>
      </c>
      <c r="BF194" s="144">
        <f t="shared" si="13"/>
        <v>0</v>
      </c>
      <c r="BG194" s="144">
        <f t="shared" si="14"/>
        <v>0</v>
      </c>
      <c r="BH194" s="144">
        <f t="shared" si="15"/>
        <v>0</v>
      </c>
      <c r="BI194" s="144">
        <f t="shared" si="16"/>
        <v>0</v>
      </c>
      <c r="BJ194" s="13" t="s">
        <v>84</v>
      </c>
      <c r="BK194" s="144">
        <f t="shared" si="17"/>
        <v>0</v>
      </c>
      <c r="BL194" s="13" t="s">
        <v>606</v>
      </c>
      <c r="BM194" s="143" t="s">
        <v>824</v>
      </c>
    </row>
    <row r="195" spans="2:65" s="1" customFormat="1" ht="16.5" customHeight="1">
      <c r="B195" s="131"/>
      <c r="C195" s="132" t="s">
        <v>592</v>
      </c>
      <c r="D195" s="132" t="s">
        <v>165</v>
      </c>
      <c r="E195" s="133" t="s">
        <v>1479</v>
      </c>
      <c r="F195" s="134" t="s">
        <v>1474</v>
      </c>
      <c r="G195" s="135" t="s">
        <v>212</v>
      </c>
      <c r="H195" s="136">
        <v>480</v>
      </c>
      <c r="I195" s="137"/>
      <c r="J195" s="137"/>
      <c r="K195" s="138"/>
      <c r="L195" s="25"/>
      <c r="M195" s="139" t="s">
        <v>1</v>
      </c>
      <c r="N195" s="140" t="s">
        <v>38</v>
      </c>
      <c r="O195" s="141">
        <v>0</v>
      </c>
      <c r="P195" s="141">
        <f t="shared" si="9"/>
        <v>0</v>
      </c>
      <c r="Q195" s="141">
        <v>0</v>
      </c>
      <c r="R195" s="141">
        <f t="shared" si="10"/>
        <v>0</v>
      </c>
      <c r="S195" s="141">
        <v>0</v>
      </c>
      <c r="T195" s="142">
        <f t="shared" si="11"/>
        <v>0</v>
      </c>
      <c r="AR195" s="143" t="s">
        <v>606</v>
      </c>
      <c r="AT195" s="143" t="s">
        <v>165</v>
      </c>
      <c r="AU195" s="143" t="s">
        <v>79</v>
      </c>
      <c r="AY195" s="13" t="s">
        <v>162</v>
      </c>
      <c r="BE195" s="144">
        <f t="shared" si="12"/>
        <v>0</v>
      </c>
      <c r="BF195" s="144">
        <f t="shared" si="13"/>
        <v>0</v>
      </c>
      <c r="BG195" s="144">
        <f t="shared" si="14"/>
        <v>0</v>
      </c>
      <c r="BH195" s="144">
        <f t="shared" si="15"/>
        <v>0</v>
      </c>
      <c r="BI195" s="144">
        <f t="shared" si="16"/>
        <v>0</v>
      </c>
      <c r="BJ195" s="13" t="s">
        <v>84</v>
      </c>
      <c r="BK195" s="144">
        <f t="shared" si="17"/>
        <v>0</v>
      </c>
      <c r="BL195" s="13" t="s">
        <v>606</v>
      </c>
      <c r="BM195" s="143" t="s">
        <v>832</v>
      </c>
    </row>
    <row r="196" spans="2:65" s="1" customFormat="1" ht="16.5" customHeight="1">
      <c r="B196" s="131"/>
      <c r="C196" s="149" t="s">
        <v>599</v>
      </c>
      <c r="D196" s="149" t="s">
        <v>492</v>
      </c>
      <c r="E196" s="150" t="s">
        <v>1480</v>
      </c>
      <c r="F196" s="151" t="s">
        <v>1481</v>
      </c>
      <c r="G196" s="152" t="s">
        <v>212</v>
      </c>
      <c r="H196" s="153">
        <v>170</v>
      </c>
      <c r="I196" s="154"/>
      <c r="J196" s="154"/>
      <c r="K196" s="155"/>
      <c r="L196" s="156"/>
      <c r="M196" s="157" t="s">
        <v>1</v>
      </c>
      <c r="N196" s="158" t="s">
        <v>38</v>
      </c>
      <c r="O196" s="141">
        <v>0</v>
      </c>
      <c r="P196" s="141">
        <f t="shared" si="9"/>
        <v>0</v>
      </c>
      <c r="Q196" s="141">
        <v>0</v>
      </c>
      <c r="R196" s="141">
        <f t="shared" si="10"/>
        <v>0</v>
      </c>
      <c r="S196" s="141">
        <v>0</v>
      </c>
      <c r="T196" s="142">
        <f t="shared" si="11"/>
        <v>0</v>
      </c>
      <c r="AR196" s="143" t="s">
        <v>1391</v>
      </c>
      <c r="AT196" s="143" t="s">
        <v>492</v>
      </c>
      <c r="AU196" s="143" t="s">
        <v>79</v>
      </c>
      <c r="AY196" s="13" t="s">
        <v>162</v>
      </c>
      <c r="BE196" s="144">
        <f t="shared" si="12"/>
        <v>0</v>
      </c>
      <c r="BF196" s="144">
        <f t="shared" si="13"/>
        <v>0</v>
      </c>
      <c r="BG196" s="144">
        <f t="shared" si="14"/>
        <v>0</v>
      </c>
      <c r="BH196" s="144">
        <f t="shared" si="15"/>
        <v>0</v>
      </c>
      <c r="BI196" s="144">
        <f t="shared" si="16"/>
        <v>0</v>
      </c>
      <c r="BJ196" s="13" t="s">
        <v>84</v>
      </c>
      <c r="BK196" s="144">
        <f t="shared" si="17"/>
        <v>0</v>
      </c>
      <c r="BL196" s="13" t="s">
        <v>606</v>
      </c>
      <c r="BM196" s="143" t="s">
        <v>839</v>
      </c>
    </row>
    <row r="197" spans="2:65" s="1" customFormat="1" ht="16.5" customHeight="1">
      <c r="B197" s="131"/>
      <c r="C197" s="132" t="s">
        <v>603</v>
      </c>
      <c r="D197" s="132" t="s">
        <v>165</v>
      </c>
      <c r="E197" s="133" t="s">
        <v>1482</v>
      </c>
      <c r="F197" s="134" t="s">
        <v>1481</v>
      </c>
      <c r="G197" s="135" t="s">
        <v>212</v>
      </c>
      <c r="H197" s="136">
        <v>170</v>
      </c>
      <c r="I197" s="137"/>
      <c r="J197" s="137"/>
      <c r="K197" s="138"/>
      <c r="L197" s="25"/>
      <c r="M197" s="139" t="s">
        <v>1</v>
      </c>
      <c r="N197" s="140" t="s">
        <v>38</v>
      </c>
      <c r="O197" s="141">
        <v>0</v>
      </c>
      <c r="P197" s="141">
        <f t="shared" si="9"/>
        <v>0</v>
      </c>
      <c r="Q197" s="141">
        <v>0</v>
      </c>
      <c r="R197" s="141">
        <f t="shared" si="10"/>
        <v>0</v>
      </c>
      <c r="S197" s="141">
        <v>0</v>
      </c>
      <c r="T197" s="142">
        <f t="shared" si="11"/>
        <v>0</v>
      </c>
      <c r="AR197" s="143" t="s">
        <v>606</v>
      </c>
      <c r="AT197" s="143" t="s">
        <v>165</v>
      </c>
      <c r="AU197" s="143" t="s">
        <v>79</v>
      </c>
      <c r="AY197" s="13" t="s">
        <v>162</v>
      </c>
      <c r="BE197" s="144">
        <f t="shared" si="12"/>
        <v>0</v>
      </c>
      <c r="BF197" s="144">
        <f t="shared" si="13"/>
        <v>0</v>
      </c>
      <c r="BG197" s="144">
        <f t="shared" si="14"/>
        <v>0</v>
      </c>
      <c r="BH197" s="144">
        <f t="shared" si="15"/>
        <v>0</v>
      </c>
      <c r="BI197" s="144">
        <f t="shared" si="16"/>
        <v>0</v>
      </c>
      <c r="BJ197" s="13" t="s">
        <v>84</v>
      </c>
      <c r="BK197" s="144">
        <f t="shared" si="17"/>
        <v>0</v>
      </c>
      <c r="BL197" s="13" t="s">
        <v>606</v>
      </c>
      <c r="BM197" s="143" t="s">
        <v>845</v>
      </c>
    </row>
    <row r="198" spans="2:65" s="1" customFormat="1" ht="16.5" customHeight="1">
      <c r="B198" s="131"/>
      <c r="C198" s="149" t="s">
        <v>606</v>
      </c>
      <c r="D198" s="149" t="s">
        <v>492</v>
      </c>
      <c r="E198" s="150" t="s">
        <v>1483</v>
      </c>
      <c r="F198" s="151" t="s">
        <v>1484</v>
      </c>
      <c r="G198" s="152" t="s">
        <v>196</v>
      </c>
      <c r="H198" s="153">
        <v>1</v>
      </c>
      <c r="I198" s="154"/>
      <c r="J198" s="154"/>
      <c r="K198" s="155"/>
      <c r="L198" s="156"/>
      <c r="M198" s="157" t="s">
        <v>1</v>
      </c>
      <c r="N198" s="158" t="s">
        <v>38</v>
      </c>
      <c r="O198" s="141">
        <v>0</v>
      </c>
      <c r="P198" s="141">
        <f t="shared" si="9"/>
        <v>0</v>
      </c>
      <c r="Q198" s="141">
        <v>0</v>
      </c>
      <c r="R198" s="141">
        <f t="shared" si="10"/>
        <v>0</v>
      </c>
      <c r="S198" s="141">
        <v>0</v>
      </c>
      <c r="T198" s="142">
        <f t="shared" si="11"/>
        <v>0</v>
      </c>
      <c r="AR198" s="143" t="s">
        <v>1391</v>
      </c>
      <c r="AT198" s="143" t="s">
        <v>492</v>
      </c>
      <c r="AU198" s="143" t="s">
        <v>79</v>
      </c>
      <c r="AY198" s="13" t="s">
        <v>162</v>
      </c>
      <c r="BE198" s="144">
        <f t="shared" si="12"/>
        <v>0</v>
      </c>
      <c r="BF198" s="144">
        <f t="shared" si="13"/>
        <v>0</v>
      </c>
      <c r="BG198" s="144">
        <f t="shared" si="14"/>
        <v>0</v>
      </c>
      <c r="BH198" s="144">
        <f t="shared" si="15"/>
        <v>0</v>
      </c>
      <c r="BI198" s="144">
        <f t="shared" si="16"/>
        <v>0</v>
      </c>
      <c r="BJ198" s="13" t="s">
        <v>84</v>
      </c>
      <c r="BK198" s="144">
        <f t="shared" si="17"/>
        <v>0</v>
      </c>
      <c r="BL198" s="13" t="s">
        <v>606</v>
      </c>
      <c r="BM198" s="143" t="s">
        <v>852</v>
      </c>
    </row>
    <row r="199" spans="2:65" s="1" customFormat="1" ht="33" customHeight="1">
      <c r="B199" s="131"/>
      <c r="C199" s="132" t="s">
        <v>610</v>
      </c>
      <c r="D199" s="132" t="s">
        <v>165</v>
      </c>
      <c r="E199" s="133" t="s">
        <v>1485</v>
      </c>
      <c r="F199" s="134" t="s">
        <v>1486</v>
      </c>
      <c r="G199" s="135" t="s">
        <v>196</v>
      </c>
      <c r="H199" s="136">
        <v>1</v>
      </c>
      <c r="I199" s="137"/>
      <c r="J199" s="137"/>
      <c r="K199" s="138"/>
      <c r="L199" s="25"/>
      <c r="M199" s="139" t="s">
        <v>1</v>
      </c>
      <c r="N199" s="140" t="s">
        <v>38</v>
      </c>
      <c r="O199" s="141">
        <v>0</v>
      </c>
      <c r="P199" s="141">
        <f t="shared" si="9"/>
        <v>0</v>
      </c>
      <c r="Q199" s="141">
        <v>0</v>
      </c>
      <c r="R199" s="141">
        <f t="shared" si="10"/>
        <v>0</v>
      </c>
      <c r="S199" s="141">
        <v>0</v>
      </c>
      <c r="T199" s="142">
        <f t="shared" si="11"/>
        <v>0</v>
      </c>
      <c r="AR199" s="143" t="s">
        <v>606</v>
      </c>
      <c r="AT199" s="143" t="s">
        <v>165</v>
      </c>
      <c r="AU199" s="143" t="s">
        <v>79</v>
      </c>
      <c r="AY199" s="13" t="s">
        <v>162</v>
      </c>
      <c r="BE199" s="144">
        <f t="shared" si="12"/>
        <v>0</v>
      </c>
      <c r="BF199" s="144">
        <f t="shared" si="13"/>
        <v>0</v>
      </c>
      <c r="BG199" s="144">
        <f t="shared" si="14"/>
        <v>0</v>
      </c>
      <c r="BH199" s="144">
        <f t="shared" si="15"/>
        <v>0</v>
      </c>
      <c r="BI199" s="144">
        <f t="shared" si="16"/>
        <v>0</v>
      </c>
      <c r="BJ199" s="13" t="s">
        <v>84</v>
      </c>
      <c r="BK199" s="144">
        <f t="shared" si="17"/>
        <v>0</v>
      </c>
      <c r="BL199" s="13" t="s">
        <v>606</v>
      </c>
      <c r="BM199" s="143" t="s">
        <v>859</v>
      </c>
    </row>
    <row r="200" spans="2:65" s="1" customFormat="1" ht="24.2" customHeight="1">
      <c r="B200" s="131"/>
      <c r="C200" s="149" t="s">
        <v>613</v>
      </c>
      <c r="D200" s="149" t="s">
        <v>492</v>
      </c>
      <c r="E200" s="150" t="s">
        <v>1487</v>
      </c>
      <c r="F200" s="151" t="s">
        <v>2770</v>
      </c>
      <c r="G200" s="152" t="s">
        <v>196</v>
      </c>
      <c r="H200" s="153">
        <v>1</v>
      </c>
      <c r="I200" s="154"/>
      <c r="J200" s="154"/>
      <c r="K200" s="155"/>
      <c r="L200" s="156"/>
      <c r="M200" s="157" t="s">
        <v>1</v>
      </c>
      <c r="N200" s="158" t="s">
        <v>38</v>
      </c>
      <c r="O200" s="141">
        <v>0</v>
      </c>
      <c r="P200" s="141">
        <f t="shared" si="9"/>
        <v>0</v>
      </c>
      <c r="Q200" s="141">
        <v>0</v>
      </c>
      <c r="R200" s="141">
        <f t="shared" si="10"/>
        <v>0</v>
      </c>
      <c r="S200" s="141">
        <v>0</v>
      </c>
      <c r="T200" s="142">
        <f t="shared" si="11"/>
        <v>0</v>
      </c>
      <c r="AR200" s="143" t="s">
        <v>1391</v>
      </c>
      <c r="AT200" s="143" t="s">
        <v>492</v>
      </c>
      <c r="AU200" s="143" t="s">
        <v>79</v>
      </c>
      <c r="AY200" s="13" t="s">
        <v>162</v>
      </c>
      <c r="BE200" s="144">
        <f t="shared" si="12"/>
        <v>0</v>
      </c>
      <c r="BF200" s="144">
        <f t="shared" si="13"/>
        <v>0</v>
      </c>
      <c r="BG200" s="144">
        <f t="shared" si="14"/>
        <v>0</v>
      </c>
      <c r="BH200" s="144">
        <f t="shared" si="15"/>
        <v>0</v>
      </c>
      <c r="BI200" s="144">
        <f t="shared" si="16"/>
        <v>0</v>
      </c>
      <c r="BJ200" s="13" t="s">
        <v>84</v>
      </c>
      <c r="BK200" s="144">
        <f t="shared" si="17"/>
        <v>0</v>
      </c>
      <c r="BL200" s="13" t="s">
        <v>606</v>
      </c>
      <c r="BM200" s="143" t="s">
        <v>865</v>
      </c>
    </row>
    <row r="201" spans="2:65" s="1" customFormat="1" ht="16.5" customHeight="1">
      <c r="B201" s="131"/>
      <c r="C201" s="132" t="s">
        <v>617</v>
      </c>
      <c r="D201" s="132" t="s">
        <v>165</v>
      </c>
      <c r="E201" s="133" t="s">
        <v>1488</v>
      </c>
      <c r="F201" s="134" t="s">
        <v>1489</v>
      </c>
      <c r="G201" s="135" t="s">
        <v>595</v>
      </c>
      <c r="H201" s="136">
        <v>3</v>
      </c>
      <c r="I201" s="137"/>
      <c r="J201" s="137"/>
      <c r="K201" s="138"/>
      <c r="L201" s="25"/>
      <c r="M201" s="139" t="s">
        <v>1</v>
      </c>
      <c r="N201" s="140" t="s">
        <v>38</v>
      </c>
      <c r="O201" s="141">
        <v>0</v>
      </c>
      <c r="P201" s="141">
        <f t="shared" si="9"/>
        <v>0</v>
      </c>
      <c r="Q201" s="141">
        <v>0</v>
      </c>
      <c r="R201" s="141">
        <f t="shared" si="10"/>
        <v>0</v>
      </c>
      <c r="S201" s="141">
        <v>0</v>
      </c>
      <c r="T201" s="142">
        <f t="shared" si="11"/>
        <v>0</v>
      </c>
      <c r="AR201" s="143" t="s">
        <v>606</v>
      </c>
      <c r="AT201" s="143" t="s">
        <v>165</v>
      </c>
      <c r="AU201" s="143" t="s">
        <v>79</v>
      </c>
      <c r="AY201" s="13" t="s">
        <v>162</v>
      </c>
      <c r="BE201" s="144">
        <f t="shared" si="12"/>
        <v>0</v>
      </c>
      <c r="BF201" s="144">
        <f t="shared" si="13"/>
        <v>0</v>
      </c>
      <c r="BG201" s="144">
        <f t="shared" si="14"/>
        <v>0</v>
      </c>
      <c r="BH201" s="144">
        <f t="shared" si="15"/>
        <v>0</v>
      </c>
      <c r="BI201" s="144">
        <f t="shared" si="16"/>
        <v>0</v>
      </c>
      <c r="BJ201" s="13" t="s">
        <v>84</v>
      </c>
      <c r="BK201" s="144">
        <f t="shared" si="17"/>
        <v>0</v>
      </c>
      <c r="BL201" s="13" t="s">
        <v>606</v>
      </c>
      <c r="BM201" s="143" t="s">
        <v>871</v>
      </c>
    </row>
    <row r="202" spans="2:65" s="1" customFormat="1" ht="16.5" customHeight="1">
      <c r="B202" s="131"/>
      <c r="C202" s="132" t="s">
        <v>621</v>
      </c>
      <c r="D202" s="132" t="s">
        <v>165</v>
      </c>
      <c r="E202" s="133" t="s">
        <v>1490</v>
      </c>
      <c r="F202" s="134" t="s">
        <v>1491</v>
      </c>
      <c r="G202" s="135" t="s">
        <v>595</v>
      </c>
      <c r="H202" s="136">
        <v>1</v>
      </c>
      <c r="I202" s="137"/>
      <c r="J202" s="137"/>
      <c r="K202" s="138"/>
      <c r="L202" s="25"/>
      <c r="M202" s="139" t="s">
        <v>1</v>
      </c>
      <c r="N202" s="140" t="s">
        <v>38</v>
      </c>
      <c r="O202" s="141">
        <v>0</v>
      </c>
      <c r="P202" s="141">
        <f t="shared" si="9"/>
        <v>0</v>
      </c>
      <c r="Q202" s="141">
        <v>0</v>
      </c>
      <c r="R202" s="141">
        <f t="shared" si="10"/>
        <v>0</v>
      </c>
      <c r="S202" s="141">
        <v>0</v>
      </c>
      <c r="T202" s="142">
        <f t="shared" si="11"/>
        <v>0</v>
      </c>
      <c r="AR202" s="143" t="s">
        <v>606</v>
      </c>
      <c r="AT202" s="143" t="s">
        <v>165</v>
      </c>
      <c r="AU202" s="143" t="s">
        <v>79</v>
      </c>
      <c r="AY202" s="13" t="s">
        <v>162</v>
      </c>
      <c r="BE202" s="144">
        <f t="shared" si="12"/>
        <v>0</v>
      </c>
      <c r="BF202" s="144">
        <f t="shared" si="13"/>
        <v>0</v>
      </c>
      <c r="BG202" s="144">
        <f t="shared" si="14"/>
        <v>0</v>
      </c>
      <c r="BH202" s="144">
        <f t="shared" si="15"/>
        <v>0</v>
      </c>
      <c r="BI202" s="144">
        <f t="shared" si="16"/>
        <v>0</v>
      </c>
      <c r="BJ202" s="13" t="s">
        <v>84</v>
      </c>
      <c r="BK202" s="144">
        <f t="shared" si="17"/>
        <v>0</v>
      </c>
      <c r="BL202" s="13" t="s">
        <v>606</v>
      </c>
      <c r="BM202" s="143" t="s">
        <v>881</v>
      </c>
    </row>
    <row r="203" spans="2:65" s="1" customFormat="1" ht="16.5" customHeight="1">
      <c r="B203" s="131"/>
      <c r="C203" s="132" t="s">
        <v>625</v>
      </c>
      <c r="D203" s="132" t="s">
        <v>165</v>
      </c>
      <c r="E203" s="133" t="s">
        <v>1492</v>
      </c>
      <c r="F203" s="134" t="s">
        <v>1493</v>
      </c>
      <c r="G203" s="135" t="s">
        <v>595</v>
      </c>
      <c r="H203" s="136">
        <v>1</v>
      </c>
      <c r="I203" s="137"/>
      <c r="J203" s="137"/>
      <c r="K203" s="138"/>
      <c r="L203" s="25"/>
      <c r="M203" s="139" t="s">
        <v>1</v>
      </c>
      <c r="N203" s="140" t="s">
        <v>38</v>
      </c>
      <c r="O203" s="141">
        <v>0</v>
      </c>
      <c r="P203" s="141">
        <f t="shared" si="9"/>
        <v>0</v>
      </c>
      <c r="Q203" s="141">
        <v>0</v>
      </c>
      <c r="R203" s="141">
        <f t="shared" si="10"/>
        <v>0</v>
      </c>
      <c r="S203" s="141">
        <v>0</v>
      </c>
      <c r="T203" s="142">
        <f t="shared" si="11"/>
        <v>0</v>
      </c>
      <c r="AR203" s="143" t="s">
        <v>606</v>
      </c>
      <c r="AT203" s="143" t="s">
        <v>165</v>
      </c>
      <c r="AU203" s="143" t="s">
        <v>79</v>
      </c>
      <c r="AY203" s="13" t="s">
        <v>162</v>
      </c>
      <c r="BE203" s="144">
        <f t="shared" si="12"/>
        <v>0</v>
      </c>
      <c r="BF203" s="144">
        <f t="shared" si="13"/>
        <v>0</v>
      </c>
      <c r="BG203" s="144">
        <f t="shared" si="14"/>
        <v>0</v>
      </c>
      <c r="BH203" s="144">
        <f t="shared" si="15"/>
        <v>0</v>
      </c>
      <c r="BI203" s="144">
        <f t="shared" si="16"/>
        <v>0</v>
      </c>
      <c r="BJ203" s="13" t="s">
        <v>84</v>
      </c>
      <c r="BK203" s="144">
        <f t="shared" si="17"/>
        <v>0</v>
      </c>
      <c r="BL203" s="13" t="s">
        <v>606</v>
      </c>
      <c r="BM203" s="143" t="s">
        <v>889</v>
      </c>
    </row>
    <row r="204" spans="2:65" s="1" customFormat="1" ht="16.5" customHeight="1">
      <c r="B204" s="131"/>
      <c r="C204" s="132" t="s">
        <v>629</v>
      </c>
      <c r="D204" s="132" t="s">
        <v>165</v>
      </c>
      <c r="E204" s="133" t="s">
        <v>1494</v>
      </c>
      <c r="F204" s="134" t="s">
        <v>1495</v>
      </c>
      <c r="G204" s="135" t="s">
        <v>595</v>
      </c>
      <c r="H204" s="136">
        <v>5</v>
      </c>
      <c r="I204" s="137"/>
      <c r="J204" s="137"/>
      <c r="K204" s="138"/>
      <c r="L204" s="25"/>
      <c r="M204" s="139" t="s">
        <v>1</v>
      </c>
      <c r="N204" s="140" t="s">
        <v>38</v>
      </c>
      <c r="O204" s="141">
        <v>0</v>
      </c>
      <c r="P204" s="141">
        <f t="shared" si="9"/>
        <v>0</v>
      </c>
      <c r="Q204" s="141">
        <v>0</v>
      </c>
      <c r="R204" s="141">
        <f t="shared" si="10"/>
        <v>0</v>
      </c>
      <c r="S204" s="141">
        <v>0</v>
      </c>
      <c r="T204" s="142">
        <f t="shared" si="11"/>
        <v>0</v>
      </c>
      <c r="AR204" s="143" t="s">
        <v>606</v>
      </c>
      <c r="AT204" s="143" t="s">
        <v>165</v>
      </c>
      <c r="AU204" s="143" t="s">
        <v>79</v>
      </c>
      <c r="AY204" s="13" t="s">
        <v>162</v>
      </c>
      <c r="BE204" s="144">
        <f t="shared" si="12"/>
        <v>0</v>
      </c>
      <c r="BF204" s="144">
        <f t="shared" si="13"/>
        <v>0</v>
      </c>
      <c r="BG204" s="144">
        <f t="shared" si="14"/>
        <v>0</v>
      </c>
      <c r="BH204" s="144">
        <f t="shared" si="15"/>
        <v>0</v>
      </c>
      <c r="BI204" s="144">
        <f t="shared" si="16"/>
        <v>0</v>
      </c>
      <c r="BJ204" s="13" t="s">
        <v>84</v>
      </c>
      <c r="BK204" s="144">
        <f t="shared" si="17"/>
        <v>0</v>
      </c>
      <c r="BL204" s="13" t="s">
        <v>606</v>
      </c>
      <c r="BM204" s="143" t="s">
        <v>896</v>
      </c>
    </row>
    <row r="205" spans="2:65" s="1" customFormat="1" ht="16.5" customHeight="1">
      <c r="B205" s="131"/>
      <c r="C205" s="132" t="s">
        <v>633</v>
      </c>
      <c r="D205" s="132" t="s">
        <v>165</v>
      </c>
      <c r="E205" s="133" t="s">
        <v>1496</v>
      </c>
      <c r="F205" s="134" t="s">
        <v>1497</v>
      </c>
      <c r="G205" s="135" t="s">
        <v>196</v>
      </c>
      <c r="H205" s="136">
        <v>5</v>
      </c>
      <c r="I205" s="137"/>
      <c r="J205" s="137"/>
      <c r="K205" s="138"/>
      <c r="L205" s="25"/>
      <c r="M205" s="139" t="s">
        <v>1</v>
      </c>
      <c r="N205" s="140" t="s">
        <v>38</v>
      </c>
      <c r="O205" s="141">
        <v>0</v>
      </c>
      <c r="P205" s="141">
        <f t="shared" si="9"/>
        <v>0</v>
      </c>
      <c r="Q205" s="141">
        <v>0</v>
      </c>
      <c r="R205" s="141">
        <f t="shared" si="10"/>
        <v>0</v>
      </c>
      <c r="S205" s="141">
        <v>0</v>
      </c>
      <c r="T205" s="142">
        <f t="shared" si="11"/>
        <v>0</v>
      </c>
      <c r="AR205" s="143" t="s">
        <v>606</v>
      </c>
      <c r="AT205" s="143" t="s">
        <v>165</v>
      </c>
      <c r="AU205" s="143" t="s">
        <v>79</v>
      </c>
      <c r="AY205" s="13" t="s">
        <v>162</v>
      </c>
      <c r="BE205" s="144">
        <f t="shared" si="12"/>
        <v>0</v>
      </c>
      <c r="BF205" s="144">
        <f t="shared" si="13"/>
        <v>0</v>
      </c>
      <c r="BG205" s="144">
        <f t="shared" si="14"/>
        <v>0</v>
      </c>
      <c r="BH205" s="144">
        <f t="shared" si="15"/>
        <v>0</v>
      </c>
      <c r="BI205" s="144">
        <f t="shared" si="16"/>
        <v>0</v>
      </c>
      <c r="BJ205" s="13" t="s">
        <v>84</v>
      </c>
      <c r="BK205" s="144">
        <f t="shared" si="17"/>
        <v>0</v>
      </c>
      <c r="BL205" s="13" t="s">
        <v>606</v>
      </c>
      <c r="BM205" s="143" t="s">
        <v>904</v>
      </c>
    </row>
    <row r="206" spans="2:65" s="1" customFormat="1" ht="24.2" customHeight="1">
      <c r="B206" s="131"/>
      <c r="C206" s="149" t="s">
        <v>637</v>
      </c>
      <c r="D206" s="149" t="s">
        <v>492</v>
      </c>
      <c r="E206" s="150" t="s">
        <v>1498</v>
      </c>
      <c r="F206" s="151" t="s">
        <v>2749</v>
      </c>
      <c r="G206" s="152" t="s">
        <v>196</v>
      </c>
      <c r="H206" s="153">
        <v>5</v>
      </c>
      <c r="I206" s="154"/>
      <c r="J206" s="154"/>
      <c r="K206" s="155"/>
      <c r="L206" s="156"/>
      <c r="M206" s="157" t="s">
        <v>1</v>
      </c>
      <c r="N206" s="158" t="s">
        <v>38</v>
      </c>
      <c r="O206" s="141">
        <v>0</v>
      </c>
      <c r="P206" s="141">
        <f t="shared" si="9"/>
        <v>0</v>
      </c>
      <c r="Q206" s="141">
        <v>0</v>
      </c>
      <c r="R206" s="141">
        <f t="shared" si="10"/>
        <v>0</v>
      </c>
      <c r="S206" s="141">
        <v>0</v>
      </c>
      <c r="T206" s="142">
        <f t="shared" si="11"/>
        <v>0</v>
      </c>
      <c r="AR206" s="143" t="s">
        <v>1391</v>
      </c>
      <c r="AT206" s="143" t="s">
        <v>492</v>
      </c>
      <c r="AU206" s="143" t="s">
        <v>79</v>
      </c>
      <c r="AY206" s="13" t="s">
        <v>162</v>
      </c>
      <c r="BE206" s="144">
        <f t="shared" si="12"/>
        <v>0</v>
      </c>
      <c r="BF206" s="144">
        <f t="shared" si="13"/>
        <v>0</v>
      </c>
      <c r="BG206" s="144">
        <f t="shared" si="14"/>
        <v>0</v>
      </c>
      <c r="BH206" s="144">
        <f t="shared" si="15"/>
        <v>0</v>
      </c>
      <c r="BI206" s="144">
        <f t="shared" si="16"/>
        <v>0</v>
      </c>
      <c r="BJ206" s="13" t="s">
        <v>84</v>
      </c>
      <c r="BK206" s="144">
        <f t="shared" si="17"/>
        <v>0</v>
      </c>
      <c r="BL206" s="13" t="s">
        <v>606</v>
      </c>
      <c r="BM206" s="143" t="s">
        <v>912</v>
      </c>
    </row>
    <row r="207" spans="2:65" s="1" customFormat="1" ht="16.5" customHeight="1">
      <c r="B207" s="131"/>
      <c r="C207" s="132" t="s">
        <v>641</v>
      </c>
      <c r="D207" s="132" t="s">
        <v>165</v>
      </c>
      <c r="E207" s="133" t="s">
        <v>1496</v>
      </c>
      <c r="F207" s="134" t="s">
        <v>1497</v>
      </c>
      <c r="G207" s="135" t="s">
        <v>196</v>
      </c>
      <c r="H207" s="136">
        <v>12</v>
      </c>
      <c r="I207" s="137"/>
      <c r="J207" s="137"/>
      <c r="K207" s="138"/>
      <c r="L207" s="25"/>
      <c r="M207" s="139" t="s">
        <v>1</v>
      </c>
      <c r="N207" s="140" t="s">
        <v>38</v>
      </c>
      <c r="O207" s="141">
        <v>0</v>
      </c>
      <c r="P207" s="141">
        <f t="shared" si="9"/>
        <v>0</v>
      </c>
      <c r="Q207" s="141">
        <v>0</v>
      </c>
      <c r="R207" s="141">
        <f t="shared" si="10"/>
        <v>0</v>
      </c>
      <c r="S207" s="141">
        <v>0</v>
      </c>
      <c r="T207" s="142">
        <f t="shared" si="11"/>
        <v>0</v>
      </c>
      <c r="AR207" s="143" t="s">
        <v>606</v>
      </c>
      <c r="AT207" s="143" t="s">
        <v>165</v>
      </c>
      <c r="AU207" s="143" t="s">
        <v>79</v>
      </c>
      <c r="AY207" s="13" t="s">
        <v>162</v>
      </c>
      <c r="BE207" s="144">
        <f t="shared" si="12"/>
        <v>0</v>
      </c>
      <c r="BF207" s="144">
        <f t="shared" si="13"/>
        <v>0</v>
      </c>
      <c r="BG207" s="144">
        <f t="shared" si="14"/>
        <v>0</v>
      </c>
      <c r="BH207" s="144">
        <f t="shared" si="15"/>
        <v>0</v>
      </c>
      <c r="BI207" s="144">
        <f t="shared" si="16"/>
        <v>0</v>
      </c>
      <c r="BJ207" s="13" t="s">
        <v>84</v>
      </c>
      <c r="BK207" s="144">
        <f t="shared" si="17"/>
        <v>0</v>
      </c>
      <c r="BL207" s="13" t="s">
        <v>606</v>
      </c>
      <c r="BM207" s="143" t="s">
        <v>920</v>
      </c>
    </row>
    <row r="208" spans="2:65" s="1" customFormat="1" ht="37.9" customHeight="1">
      <c r="B208" s="131"/>
      <c r="C208" s="149" t="s">
        <v>645</v>
      </c>
      <c r="D208" s="149" t="s">
        <v>492</v>
      </c>
      <c r="E208" s="150" t="s">
        <v>1499</v>
      </c>
      <c r="F208" s="151" t="s">
        <v>2750</v>
      </c>
      <c r="G208" s="152" t="s">
        <v>196</v>
      </c>
      <c r="H208" s="153">
        <v>12</v>
      </c>
      <c r="I208" s="154"/>
      <c r="J208" s="154"/>
      <c r="K208" s="155"/>
      <c r="L208" s="156"/>
      <c r="M208" s="157" t="s">
        <v>1</v>
      </c>
      <c r="N208" s="158" t="s">
        <v>38</v>
      </c>
      <c r="O208" s="141">
        <v>0</v>
      </c>
      <c r="P208" s="141">
        <f t="shared" si="9"/>
        <v>0</v>
      </c>
      <c r="Q208" s="141">
        <v>0</v>
      </c>
      <c r="R208" s="141">
        <f t="shared" si="10"/>
        <v>0</v>
      </c>
      <c r="S208" s="141">
        <v>0</v>
      </c>
      <c r="T208" s="142">
        <f t="shared" si="11"/>
        <v>0</v>
      </c>
      <c r="AR208" s="143" t="s">
        <v>1391</v>
      </c>
      <c r="AT208" s="143" t="s">
        <v>492</v>
      </c>
      <c r="AU208" s="143" t="s">
        <v>79</v>
      </c>
      <c r="AY208" s="13" t="s">
        <v>162</v>
      </c>
      <c r="BE208" s="144">
        <f t="shared" si="12"/>
        <v>0</v>
      </c>
      <c r="BF208" s="144">
        <f t="shared" si="13"/>
        <v>0</v>
      </c>
      <c r="BG208" s="144">
        <f t="shared" si="14"/>
        <v>0</v>
      </c>
      <c r="BH208" s="144">
        <f t="shared" si="15"/>
        <v>0</v>
      </c>
      <c r="BI208" s="144">
        <f t="shared" si="16"/>
        <v>0</v>
      </c>
      <c r="BJ208" s="13" t="s">
        <v>84</v>
      </c>
      <c r="BK208" s="144">
        <f t="shared" si="17"/>
        <v>0</v>
      </c>
      <c r="BL208" s="13" t="s">
        <v>606</v>
      </c>
      <c r="BM208" s="143" t="s">
        <v>927</v>
      </c>
    </row>
    <row r="209" spans="2:65" s="1" customFormat="1" ht="16.5" customHeight="1">
      <c r="B209" s="131"/>
      <c r="C209" s="149" t="s">
        <v>649</v>
      </c>
      <c r="D209" s="149" t="s">
        <v>492</v>
      </c>
      <c r="E209" s="150" t="s">
        <v>1500</v>
      </c>
      <c r="F209" s="151" t="s">
        <v>1501</v>
      </c>
      <c r="G209" s="152" t="s">
        <v>196</v>
      </c>
      <c r="H209" s="153">
        <v>24</v>
      </c>
      <c r="I209" s="154"/>
      <c r="J209" s="154"/>
      <c r="K209" s="155"/>
      <c r="L209" s="156"/>
      <c r="M209" s="157" t="s">
        <v>1</v>
      </c>
      <c r="N209" s="158" t="s">
        <v>38</v>
      </c>
      <c r="O209" s="141">
        <v>0</v>
      </c>
      <c r="P209" s="141">
        <f t="shared" si="9"/>
        <v>0</v>
      </c>
      <c r="Q209" s="141">
        <v>0</v>
      </c>
      <c r="R209" s="141">
        <f t="shared" si="10"/>
        <v>0</v>
      </c>
      <c r="S209" s="141">
        <v>0</v>
      </c>
      <c r="T209" s="142">
        <f t="shared" si="11"/>
        <v>0</v>
      </c>
      <c r="AR209" s="143" t="s">
        <v>1391</v>
      </c>
      <c r="AT209" s="143" t="s">
        <v>492</v>
      </c>
      <c r="AU209" s="143" t="s">
        <v>79</v>
      </c>
      <c r="AY209" s="13" t="s">
        <v>162</v>
      </c>
      <c r="BE209" s="144">
        <f t="shared" si="12"/>
        <v>0</v>
      </c>
      <c r="BF209" s="144">
        <f t="shared" si="13"/>
        <v>0</v>
      </c>
      <c r="BG209" s="144">
        <f t="shared" si="14"/>
        <v>0</v>
      </c>
      <c r="BH209" s="144">
        <f t="shared" si="15"/>
        <v>0</v>
      </c>
      <c r="BI209" s="144">
        <f t="shared" si="16"/>
        <v>0</v>
      </c>
      <c r="BJ209" s="13" t="s">
        <v>84</v>
      </c>
      <c r="BK209" s="144">
        <f t="shared" si="17"/>
        <v>0</v>
      </c>
      <c r="BL209" s="13" t="s">
        <v>606</v>
      </c>
      <c r="BM209" s="143" t="s">
        <v>937</v>
      </c>
    </row>
    <row r="210" spans="2:65" s="1" customFormat="1" ht="16.5" customHeight="1">
      <c r="B210" s="131"/>
      <c r="C210" s="149" t="s">
        <v>653</v>
      </c>
      <c r="D210" s="149" t="s">
        <v>492</v>
      </c>
      <c r="E210" s="150" t="s">
        <v>1502</v>
      </c>
      <c r="F210" s="151" t="s">
        <v>1503</v>
      </c>
      <c r="G210" s="152" t="s">
        <v>196</v>
      </c>
      <c r="H210" s="153">
        <v>12</v>
      </c>
      <c r="I210" s="154"/>
      <c r="J210" s="154"/>
      <c r="K210" s="155"/>
      <c r="L210" s="156"/>
      <c r="M210" s="157" t="s">
        <v>1</v>
      </c>
      <c r="N210" s="158" t="s">
        <v>38</v>
      </c>
      <c r="O210" s="141">
        <v>0</v>
      </c>
      <c r="P210" s="141">
        <f t="shared" si="9"/>
        <v>0</v>
      </c>
      <c r="Q210" s="141">
        <v>0</v>
      </c>
      <c r="R210" s="141">
        <f t="shared" si="10"/>
        <v>0</v>
      </c>
      <c r="S210" s="141">
        <v>0</v>
      </c>
      <c r="T210" s="142">
        <f t="shared" si="11"/>
        <v>0</v>
      </c>
      <c r="AR210" s="143" t="s">
        <v>1391</v>
      </c>
      <c r="AT210" s="143" t="s">
        <v>492</v>
      </c>
      <c r="AU210" s="143" t="s">
        <v>79</v>
      </c>
      <c r="AY210" s="13" t="s">
        <v>162</v>
      </c>
      <c r="BE210" s="144">
        <f t="shared" si="12"/>
        <v>0</v>
      </c>
      <c r="BF210" s="144">
        <f t="shared" si="13"/>
        <v>0</v>
      </c>
      <c r="BG210" s="144">
        <f t="shared" si="14"/>
        <v>0</v>
      </c>
      <c r="BH210" s="144">
        <f t="shared" si="15"/>
        <v>0</v>
      </c>
      <c r="BI210" s="144">
        <f t="shared" si="16"/>
        <v>0</v>
      </c>
      <c r="BJ210" s="13" t="s">
        <v>84</v>
      </c>
      <c r="BK210" s="144">
        <f t="shared" si="17"/>
        <v>0</v>
      </c>
      <c r="BL210" s="13" t="s">
        <v>606</v>
      </c>
      <c r="BM210" s="143" t="s">
        <v>945</v>
      </c>
    </row>
    <row r="211" spans="2:65" s="1" customFormat="1" ht="16.5" customHeight="1">
      <c r="B211" s="131"/>
      <c r="C211" s="149" t="s">
        <v>657</v>
      </c>
      <c r="D211" s="149" t="s">
        <v>492</v>
      </c>
      <c r="E211" s="150" t="s">
        <v>1504</v>
      </c>
      <c r="F211" s="151" t="s">
        <v>2740</v>
      </c>
      <c r="G211" s="152" t="s">
        <v>196</v>
      </c>
      <c r="H211" s="153">
        <v>24</v>
      </c>
      <c r="I211" s="154"/>
      <c r="J211" s="154"/>
      <c r="K211" s="155"/>
      <c r="L211" s="156"/>
      <c r="M211" s="157" t="s">
        <v>1</v>
      </c>
      <c r="N211" s="158" t="s">
        <v>38</v>
      </c>
      <c r="O211" s="141">
        <v>0</v>
      </c>
      <c r="P211" s="141">
        <f t="shared" si="9"/>
        <v>0</v>
      </c>
      <c r="Q211" s="141">
        <v>0</v>
      </c>
      <c r="R211" s="141">
        <f t="shared" si="10"/>
        <v>0</v>
      </c>
      <c r="S211" s="141">
        <v>0</v>
      </c>
      <c r="T211" s="142">
        <f t="shared" si="11"/>
        <v>0</v>
      </c>
      <c r="AR211" s="143" t="s">
        <v>1391</v>
      </c>
      <c r="AT211" s="143" t="s">
        <v>492</v>
      </c>
      <c r="AU211" s="143" t="s">
        <v>79</v>
      </c>
      <c r="AY211" s="13" t="s">
        <v>162</v>
      </c>
      <c r="BE211" s="144">
        <f t="shared" si="12"/>
        <v>0</v>
      </c>
      <c r="BF211" s="144">
        <f t="shared" si="13"/>
        <v>0</v>
      </c>
      <c r="BG211" s="144">
        <f t="shared" si="14"/>
        <v>0</v>
      </c>
      <c r="BH211" s="144">
        <f t="shared" si="15"/>
        <v>0</v>
      </c>
      <c r="BI211" s="144">
        <f t="shared" si="16"/>
        <v>0</v>
      </c>
      <c r="BJ211" s="13" t="s">
        <v>84</v>
      </c>
      <c r="BK211" s="144">
        <f t="shared" si="17"/>
        <v>0</v>
      </c>
      <c r="BL211" s="13" t="s">
        <v>606</v>
      </c>
      <c r="BM211" s="143" t="s">
        <v>948</v>
      </c>
    </row>
    <row r="212" spans="2:65" s="1" customFormat="1" ht="16.5" customHeight="1">
      <c r="B212" s="131"/>
      <c r="C212" s="149" t="s">
        <v>659</v>
      </c>
      <c r="D212" s="149" t="s">
        <v>492</v>
      </c>
      <c r="E212" s="150" t="s">
        <v>1505</v>
      </c>
      <c r="F212" s="151" t="s">
        <v>1506</v>
      </c>
      <c r="G212" s="152" t="s">
        <v>196</v>
      </c>
      <c r="H212" s="153">
        <v>24</v>
      </c>
      <c r="I212" s="154"/>
      <c r="J212" s="154"/>
      <c r="K212" s="155"/>
      <c r="L212" s="156"/>
      <c r="M212" s="157" t="s">
        <v>1</v>
      </c>
      <c r="N212" s="158" t="s">
        <v>38</v>
      </c>
      <c r="O212" s="141">
        <v>0</v>
      </c>
      <c r="P212" s="141">
        <f t="shared" si="9"/>
        <v>0</v>
      </c>
      <c r="Q212" s="141">
        <v>0</v>
      </c>
      <c r="R212" s="141">
        <f t="shared" si="10"/>
        <v>0</v>
      </c>
      <c r="S212" s="141">
        <v>0</v>
      </c>
      <c r="T212" s="142">
        <f t="shared" si="11"/>
        <v>0</v>
      </c>
      <c r="AR212" s="143" t="s">
        <v>1391</v>
      </c>
      <c r="AT212" s="143" t="s">
        <v>492</v>
      </c>
      <c r="AU212" s="143" t="s">
        <v>79</v>
      </c>
      <c r="AY212" s="13" t="s">
        <v>162</v>
      </c>
      <c r="BE212" s="144">
        <f t="shared" si="12"/>
        <v>0</v>
      </c>
      <c r="BF212" s="144">
        <f t="shared" si="13"/>
        <v>0</v>
      </c>
      <c r="BG212" s="144">
        <f t="shared" si="14"/>
        <v>0</v>
      </c>
      <c r="BH212" s="144">
        <f t="shared" si="15"/>
        <v>0</v>
      </c>
      <c r="BI212" s="144">
        <f t="shared" si="16"/>
        <v>0</v>
      </c>
      <c r="BJ212" s="13" t="s">
        <v>84</v>
      </c>
      <c r="BK212" s="144">
        <f t="shared" si="17"/>
        <v>0</v>
      </c>
      <c r="BL212" s="13" t="s">
        <v>606</v>
      </c>
      <c r="BM212" s="143" t="s">
        <v>1507</v>
      </c>
    </row>
    <row r="213" spans="2:65" s="1" customFormat="1" ht="16.5" customHeight="1">
      <c r="B213" s="131"/>
      <c r="C213" s="132" t="s">
        <v>661</v>
      </c>
      <c r="D213" s="132" t="s">
        <v>165</v>
      </c>
      <c r="E213" s="133" t="s">
        <v>1496</v>
      </c>
      <c r="F213" s="134" t="s">
        <v>1497</v>
      </c>
      <c r="G213" s="135" t="s">
        <v>196</v>
      </c>
      <c r="H213" s="136">
        <v>18</v>
      </c>
      <c r="I213" s="137"/>
      <c r="J213" s="137"/>
      <c r="K213" s="138"/>
      <c r="L213" s="25"/>
      <c r="M213" s="139" t="s">
        <v>1</v>
      </c>
      <c r="N213" s="140" t="s">
        <v>38</v>
      </c>
      <c r="O213" s="141">
        <v>0</v>
      </c>
      <c r="P213" s="141">
        <f t="shared" si="9"/>
        <v>0</v>
      </c>
      <c r="Q213" s="141">
        <v>0</v>
      </c>
      <c r="R213" s="141">
        <f t="shared" si="10"/>
        <v>0</v>
      </c>
      <c r="S213" s="141">
        <v>0</v>
      </c>
      <c r="T213" s="142">
        <f t="shared" si="11"/>
        <v>0</v>
      </c>
      <c r="AR213" s="143" t="s">
        <v>606</v>
      </c>
      <c r="AT213" s="143" t="s">
        <v>165</v>
      </c>
      <c r="AU213" s="143" t="s">
        <v>79</v>
      </c>
      <c r="AY213" s="13" t="s">
        <v>162</v>
      </c>
      <c r="BE213" s="144">
        <f t="shared" si="12"/>
        <v>0</v>
      </c>
      <c r="BF213" s="144">
        <f t="shared" si="13"/>
        <v>0</v>
      </c>
      <c r="BG213" s="144">
        <f t="shared" si="14"/>
        <v>0</v>
      </c>
      <c r="BH213" s="144">
        <f t="shared" si="15"/>
        <v>0</v>
      </c>
      <c r="BI213" s="144">
        <f t="shared" si="16"/>
        <v>0</v>
      </c>
      <c r="BJ213" s="13" t="s">
        <v>84</v>
      </c>
      <c r="BK213" s="144">
        <f t="shared" si="17"/>
        <v>0</v>
      </c>
      <c r="BL213" s="13" t="s">
        <v>606</v>
      </c>
      <c r="BM213" s="143" t="s">
        <v>1508</v>
      </c>
    </row>
    <row r="214" spans="2:65" s="1" customFormat="1" ht="24.2" customHeight="1">
      <c r="B214" s="131"/>
      <c r="C214" s="149" t="s">
        <v>665</v>
      </c>
      <c r="D214" s="149" t="s">
        <v>492</v>
      </c>
      <c r="E214" s="150" t="s">
        <v>1509</v>
      </c>
      <c r="F214" s="151" t="s">
        <v>2751</v>
      </c>
      <c r="G214" s="152" t="s">
        <v>196</v>
      </c>
      <c r="H214" s="153">
        <v>18</v>
      </c>
      <c r="I214" s="154"/>
      <c r="J214" s="154"/>
      <c r="K214" s="155"/>
      <c r="L214" s="156"/>
      <c r="M214" s="157" t="s">
        <v>1</v>
      </c>
      <c r="N214" s="158" t="s">
        <v>38</v>
      </c>
      <c r="O214" s="141">
        <v>0</v>
      </c>
      <c r="P214" s="141">
        <f t="shared" si="9"/>
        <v>0</v>
      </c>
      <c r="Q214" s="141">
        <v>0</v>
      </c>
      <c r="R214" s="141">
        <f t="shared" si="10"/>
        <v>0</v>
      </c>
      <c r="S214" s="141">
        <v>0</v>
      </c>
      <c r="T214" s="142">
        <f t="shared" si="11"/>
        <v>0</v>
      </c>
      <c r="AR214" s="143" t="s">
        <v>1391</v>
      </c>
      <c r="AT214" s="143" t="s">
        <v>492</v>
      </c>
      <c r="AU214" s="143" t="s">
        <v>79</v>
      </c>
      <c r="AY214" s="13" t="s">
        <v>162</v>
      </c>
      <c r="BE214" s="144">
        <f t="shared" si="12"/>
        <v>0</v>
      </c>
      <c r="BF214" s="144">
        <f t="shared" si="13"/>
        <v>0</v>
      </c>
      <c r="BG214" s="144">
        <f t="shared" si="14"/>
        <v>0</v>
      </c>
      <c r="BH214" s="144">
        <f t="shared" si="15"/>
        <v>0</v>
      </c>
      <c r="BI214" s="144">
        <f t="shared" si="16"/>
        <v>0</v>
      </c>
      <c r="BJ214" s="13" t="s">
        <v>84</v>
      </c>
      <c r="BK214" s="144">
        <f t="shared" si="17"/>
        <v>0</v>
      </c>
      <c r="BL214" s="13" t="s">
        <v>606</v>
      </c>
      <c r="BM214" s="143" t="s">
        <v>1510</v>
      </c>
    </row>
    <row r="215" spans="2:65" s="1" customFormat="1" ht="16.5" customHeight="1">
      <c r="B215" s="131"/>
      <c r="C215" s="132" t="s">
        <v>669</v>
      </c>
      <c r="D215" s="132" t="s">
        <v>165</v>
      </c>
      <c r="E215" s="133" t="s">
        <v>1496</v>
      </c>
      <c r="F215" s="134" t="s">
        <v>1497</v>
      </c>
      <c r="G215" s="135" t="s">
        <v>196</v>
      </c>
      <c r="H215" s="136">
        <v>26</v>
      </c>
      <c r="I215" s="137"/>
      <c r="J215" s="137"/>
      <c r="K215" s="138"/>
      <c r="L215" s="25"/>
      <c r="M215" s="139" t="s">
        <v>1</v>
      </c>
      <c r="N215" s="140" t="s">
        <v>38</v>
      </c>
      <c r="O215" s="141">
        <v>0</v>
      </c>
      <c r="P215" s="141">
        <f t="shared" si="9"/>
        <v>0</v>
      </c>
      <c r="Q215" s="141">
        <v>0</v>
      </c>
      <c r="R215" s="141">
        <f t="shared" si="10"/>
        <v>0</v>
      </c>
      <c r="S215" s="141">
        <v>0</v>
      </c>
      <c r="T215" s="142">
        <f t="shared" si="11"/>
        <v>0</v>
      </c>
      <c r="AR215" s="143" t="s">
        <v>606</v>
      </c>
      <c r="AT215" s="143" t="s">
        <v>165</v>
      </c>
      <c r="AU215" s="143" t="s">
        <v>79</v>
      </c>
      <c r="AY215" s="13" t="s">
        <v>162</v>
      </c>
      <c r="BE215" s="144">
        <f t="shared" si="12"/>
        <v>0</v>
      </c>
      <c r="BF215" s="144">
        <f t="shared" si="13"/>
        <v>0</v>
      </c>
      <c r="BG215" s="144">
        <f t="shared" si="14"/>
        <v>0</v>
      </c>
      <c r="BH215" s="144">
        <f t="shared" si="15"/>
        <v>0</v>
      </c>
      <c r="BI215" s="144">
        <f t="shared" si="16"/>
        <v>0</v>
      </c>
      <c r="BJ215" s="13" t="s">
        <v>84</v>
      </c>
      <c r="BK215" s="144">
        <f t="shared" si="17"/>
        <v>0</v>
      </c>
      <c r="BL215" s="13" t="s">
        <v>606</v>
      </c>
      <c r="BM215" s="143" t="s">
        <v>1511</v>
      </c>
    </row>
    <row r="216" spans="2:65" s="1" customFormat="1" ht="35.1" customHeight="1">
      <c r="B216" s="131"/>
      <c r="C216" s="149" t="s">
        <v>672</v>
      </c>
      <c r="D216" s="149" t="s">
        <v>492</v>
      </c>
      <c r="E216" s="150" t="s">
        <v>1512</v>
      </c>
      <c r="F216" s="151" t="s">
        <v>2752</v>
      </c>
      <c r="G216" s="152" t="s">
        <v>196</v>
      </c>
      <c r="H216" s="153">
        <v>26</v>
      </c>
      <c r="I216" s="154"/>
      <c r="J216" s="154"/>
      <c r="K216" s="155"/>
      <c r="L216" s="156"/>
      <c r="M216" s="157" t="s">
        <v>1</v>
      </c>
      <c r="N216" s="158" t="s">
        <v>38</v>
      </c>
      <c r="O216" s="141">
        <v>0</v>
      </c>
      <c r="P216" s="141">
        <f t="shared" si="9"/>
        <v>0</v>
      </c>
      <c r="Q216" s="141">
        <v>0</v>
      </c>
      <c r="R216" s="141">
        <f t="shared" si="10"/>
        <v>0</v>
      </c>
      <c r="S216" s="141">
        <v>0</v>
      </c>
      <c r="T216" s="142">
        <f t="shared" si="11"/>
        <v>0</v>
      </c>
      <c r="AR216" s="143" t="s">
        <v>1391</v>
      </c>
      <c r="AT216" s="143" t="s">
        <v>492</v>
      </c>
      <c r="AU216" s="143" t="s">
        <v>79</v>
      </c>
      <c r="AY216" s="13" t="s">
        <v>162</v>
      </c>
      <c r="BE216" s="144">
        <f t="shared" si="12"/>
        <v>0</v>
      </c>
      <c r="BF216" s="144">
        <f t="shared" si="13"/>
        <v>0</v>
      </c>
      <c r="BG216" s="144">
        <f t="shared" si="14"/>
        <v>0</v>
      </c>
      <c r="BH216" s="144">
        <f t="shared" si="15"/>
        <v>0</v>
      </c>
      <c r="BI216" s="144">
        <f t="shared" si="16"/>
        <v>0</v>
      </c>
      <c r="BJ216" s="13" t="s">
        <v>84</v>
      </c>
      <c r="BK216" s="144">
        <f t="shared" si="17"/>
        <v>0</v>
      </c>
      <c r="BL216" s="13" t="s">
        <v>606</v>
      </c>
      <c r="BM216" s="143" t="s">
        <v>1513</v>
      </c>
    </row>
    <row r="217" spans="2:65" s="1" customFormat="1" ht="16.5" customHeight="1">
      <c r="B217" s="131"/>
      <c r="C217" s="149" t="s">
        <v>676</v>
      </c>
      <c r="D217" s="149" t="s">
        <v>492</v>
      </c>
      <c r="E217" s="150" t="s">
        <v>1500</v>
      </c>
      <c r="F217" s="151" t="s">
        <v>1501</v>
      </c>
      <c r="G217" s="152" t="s">
        <v>196</v>
      </c>
      <c r="H217" s="153">
        <v>52</v>
      </c>
      <c r="I217" s="154"/>
      <c r="J217" s="154"/>
      <c r="K217" s="155"/>
      <c r="L217" s="156"/>
      <c r="M217" s="157" t="s">
        <v>1</v>
      </c>
      <c r="N217" s="158" t="s">
        <v>38</v>
      </c>
      <c r="O217" s="141">
        <v>0</v>
      </c>
      <c r="P217" s="141">
        <f t="shared" si="9"/>
        <v>0</v>
      </c>
      <c r="Q217" s="141">
        <v>0</v>
      </c>
      <c r="R217" s="141">
        <f t="shared" si="10"/>
        <v>0</v>
      </c>
      <c r="S217" s="141">
        <v>0</v>
      </c>
      <c r="T217" s="142">
        <f t="shared" si="11"/>
        <v>0</v>
      </c>
      <c r="AR217" s="143" t="s">
        <v>1391</v>
      </c>
      <c r="AT217" s="143" t="s">
        <v>492</v>
      </c>
      <c r="AU217" s="143" t="s">
        <v>79</v>
      </c>
      <c r="AY217" s="13" t="s">
        <v>162</v>
      </c>
      <c r="BE217" s="144">
        <f t="shared" si="12"/>
        <v>0</v>
      </c>
      <c r="BF217" s="144">
        <f t="shared" si="13"/>
        <v>0</v>
      </c>
      <c r="BG217" s="144">
        <f t="shared" si="14"/>
        <v>0</v>
      </c>
      <c r="BH217" s="144">
        <f t="shared" si="15"/>
        <v>0</v>
      </c>
      <c r="BI217" s="144">
        <f t="shared" si="16"/>
        <v>0</v>
      </c>
      <c r="BJ217" s="13" t="s">
        <v>84</v>
      </c>
      <c r="BK217" s="144">
        <f t="shared" si="17"/>
        <v>0</v>
      </c>
      <c r="BL217" s="13" t="s">
        <v>606</v>
      </c>
      <c r="BM217" s="143" t="s">
        <v>1514</v>
      </c>
    </row>
    <row r="218" spans="2:65" s="1" customFormat="1" ht="16.5" customHeight="1">
      <c r="B218" s="131"/>
      <c r="C218" s="149" t="s">
        <v>680</v>
      </c>
      <c r="D218" s="149" t="s">
        <v>492</v>
      </c>
      <c r="E218" s="150" t="s">
        <v>1502</v>
      </c>
      <c r="F218" s="151" t="s">
        <v>1503</v>
      </c>
      <c r="G218" s="152" t="s">
        <v>196</v>
      </c>
      <c r="H218" s="153">
        <v>26</v>
      </c>
      <c r="I218" s="154"/>
      <c r="J218" s="154"/>
      <c r="K218" s="155"/>
      <c r="L218" s="156"/>
      <c r="M218" s="157" t="s">
        <v>1</v>
      </c>
      <c r="N218" s="158" t="s">
        <v>38</v>
      </c>
      <c r="O218" s="141">
        <v>0</v>
      </c>
      <c r="P218" s="141">
        <f t="shared" si="9"/>
        <v>0</v>
      </c>
      <c r="Q218" s="141">
        <v>0</v>
      </c>
      <c r="R218" s="141">
        <f t="shared" si="10"/>
        <v>0</v>
      </c>
      <c r="S218" s="141">
        <v>0</v>
      </c>
      <c r="T218" s="142">
        <f t="shared" si="11"/>
        <v>0</v>
      </c>
      <c r="AR218" s="143" t="s">
        <v>1391</v>
      </c>
      <c r="AT218" s="143" t="s">
        <v>492</v>
      </c>
      <c r="AU218" s="143" t="s">
        <v>79</v>
      </c>
      <c r="AY218" s="13" t="s">
        <v>162</v>
      </c>
      <c r="BE218" s="144">
        <f t="shared" si="12"/>
        <v>0</v>
      </c>
      <c r="BF218" s="144">
        <f t="shared" si="13"/>
        <v>0</v>
      </c>
      <c r="BG218" s="144">
        <f t="shared" si="14"/>
        <v>0</v>
      </c>
      <c r="BH218" s="144">
        <f t="shared" si="15"/>
        <v>0</v>
      </c>
      <c r="BI218" s="144">
        <f t="shared" si="16"/>
        <v>0</v>
      </c>
      <c r="BJ218" s="13" t="s">
        <v>84</v>
      </c>
      <c r="BK218" s="144">
        <f t="shared" si="17"/>
        <v>0</v>
      </c>
      <c r="BL218" s="13" t="s">
        <v>606</v>
      </c>
      <c r="BM218" s="143" t="s">
        <v>1515</v>
      </c>
    </row>
    <row r="219" spans="2:65" s="1" customFormat="1" ht="16.5" customHeight="1">
      <c r="B219" s="131"/>
      <c r="C219" s="149" t="s">
        <v>684</v>
      </c>
      <c r="D219" s="149" t="s">
        <v>492</v>
      </c>
      <c r="E219" s="150" t="s">
        <v>1504</v>
      </c>
      <c r="F219" s="151" t="s">
        <v>2740</v>
      </c>
      <c r="G219" s="152" t="s">
        <v>196</v>
      </c>
      <c r="H219" s="153">
        <v>52</v>
      </c>
      <c r="I219" s="154"/>
      <c r="J219" s="154"/>
      <c r="K219" s="155"/>
      <c r="L219" s="156"/>
      <c r="M219" s="157" t="s">
        <v>1</v>
      </c>
      <c r="N219" s="158" t="s">
        <v>38</v>
      </c>
      <c r="O219" s="141">
        <v>0</v>
      </c>
      <c r="P219" s="141">
        <f t="shared" si="9"/>
        <v>0</v>
      </c>
      <c r="Q219" s="141">
        <v>0</v>
      </c>
      <c r="R219" s="141">
        <f t="shared" si="10"/>
        <v>0</v>
      </c>
      <c r="S219" s="141">
        <v>0</v>
      </c>
      <c r="T219" s="142">
        <f t="shared" si="11"/>
        <v>0</v>
      </c>
      <c r="AR219" s="143" t="s">
        <v>1391</v>
      </c>
      <c r="AT219" s="143" t="s">
        <v>492</v>
      </c>
      <c r="AU219" s="143" t="s">
        <v>79</v>
      </c>
      <c r="AY219" s="13" t="s">
        <v>162</v>
      </c>
      <c r="BE219" s="144">
        <f t="shared" si="12"/>
        <v>0</v>
      </c>
      <c r="BF219" s="144">
        <f t="shared" si="13"/>
        <v>0</v>
      </c>
      <c r="BG219" s="144">
        <f t="shared" si="14"/>
        <v>0</v>
      </c>
      <c r="BH219" s="144">
        <f t="shared" si="15"/>
        <v>0</v>
      </c>
      <c r="BI219" s="144">
        <f t="shared" si="16"/>
        <v>0</v>
      </c>
      <c r="BJ219" s="13" t="s">
        <v>84</v>
      </c>
      <c r="BK219" s="144">
        <f t="shared" si="17"/>
        <v>0</v>
      </c>
      <c r="BL219" s="13" t="s">
        <v>606</v>
      </c>
      <c r="BM219" s="143" t="s">
        <v>1516</v>
      </c>
    </row>
    <row r="220" spans="2:65" s="1" customFormat="1" ht="16.5" customHeight="1">
      <c r="B220" s="131"/>
      <c r="C220" s="149" t="s">
        <v>688</v>
      </c>
      <c r="D220" s="149" t="s">
        <v>492</v>
      </c>
      <c r="E220" s="150" t="s">
        <v>1505</v>
      </c>
      <c r="F220" s="151" t="s">
        <v>1506</v>
      </c>
      <c r="G220" s="152" t="s">
        <v>196</v>
      </c>
      <c r="H220" s="153">
        <v>52</v>
      </c>
      <c r="I220" s="154"/>
      <c r="J220" s="154"/>
      <c r="K220" s="155"/>
      <c r="L220" s="156"/>
      <c r="M220" s="157" t="s">
        <v>1</v>
      </c>
      <c r="N220" s="158" t="s">
        <v>38</v>
      </c>
      <c r="O220" s="141">
        <v>0</v>
      </c>
      <c r="P220" s="141">
        <f t="shared" si="9"/>
        <v>0</v>
      </c>
      <c r="Q220" s="141">
        <v>0</v>
      </c>
      <c r="R220" s="141">
        <f t="shared" si="10"/>
        <v>0</v>
      </c>
      <c r="S220" s="141">
        <v>0</v>
      </c>
      <c r="T220" s="142">
        <f t="shared" si="11"/>
        <v>0</v>
      </c>
      <c r="AR220" s="143" t="s">
        <v>1391</v>
      </c>
      <c r="AT220" s="143" t="s">
        <v>492</v>
      </c>
      <c r="AU220" s="143" t="s">
        <v>79</v>
      </c>
      <c r="AY220" s="13" t="s">
        <v>162</v>
      </c>
      <c r="BE220" s="144">
        <f t="shared" si="12"/>
        <v>0</v>
      </c>
      <c r="BF220" s="144">
        <f t="shared" si="13"/>
        <v>0</v>
      </c>
      <c r="BG220" s="144">
        <f t="shared" si="14"/>
        <v>0</v>
      </c>
      <c r="BH220" s="144">
        <f t="shared" si="15"/>
        <v>0</v>
      </c>
      <c r="BI220" s="144">
        <f t="shared" si="16"/>
        <v>0</v>
      </c>
      <c r="BJ220" s="13" t="s">
        <v>84</v>
      </c>
      <c r="BK220" s="144">
        <f t="shared" si="17"/>
        <v>0</v>
      </c>
      <c r="BL220" s="13" t="s">
        <v>606</v>
      </c>
      <c r="BM220" s="143" t="s">
        <v>1517</v>
      </c>
    </row>
    <row r="221" spans="2:65" s="1" customFormat="1" ht="16.5" customHeight="1">
      <c r="B221" s="131"/>
      <c r="C221" s="132" t="s">
        <v>692</v>
      </c>
      <c r="D221" s="132" t="s">
        <v>165</v>
      </c>
      <c r="E221" s="133" t="s">
        <v>1496</v>
      </c>
      <c r="F221" s="134" t="s">
        <v>1497</v>
      </c>
      <c r="G221" s="135" t="s">
        <v>196</v>
      </c>
      <c r="H221" s="136">
        <v>18</v>
      </c>
      <c r="I221" s="137"/>
      <c r="J221" s="137"/>
      <c r="K221" s="138"/>
      <c r="L221" s="25"/>
      <c r="M221" s="139" t="s">
        <v>1</v>
      </c>
      <c r="N221" s="140" t="s">
        <v>38</v>
      </c>
      <c r="O221" s="141">
        <v>0</v>
      </c>
      <c r="P221" s="141">
        <f t="shared" si="9"/>
        <v>0</v>
      </c>
      <c r="Q221" s="141">
        <v>0</v>
      </c>
      <c r="R221" s="141">
        <f t="shared" si="10"/>
        <v>0</v>
      </c>
      <c r="S221" s="141">
        <v>0</v>
      </c>
      <c r="T221" s="142">
        <f t="shared" si="11"/>
        <v>0</v>
      </c>
      <c r="AR221" s="143" t="s">
        <v>606</v>
      </c>
      <c r="AT221" s="143" t="s">
        <v>165</v>
      </c>
      <c r="AU221" s="143" t="s">
        <v>79</v>
      </c>
      <c r="AY221" s="13" t="s">
        <v>162</v>
      </c>
      <c r="BE221" s="144">
        <f t="shared" si="12"/>
        <v>0</v>
      </c>
      <c r="BF221" s="144">
        <f t="shared" si="13"/>
        <v>0</v>
      </c>
      <c r="BG221" s="144">
        <f t="shared" si="14"/>
        <v>0</v>
      </c>
      <c r="BH221" s="144">
        <f t="shared" si="15"/>
        <v>0</v>
      </c>
      <c r="BI221" s="144">
        <f t="shared" si="16"/>
        <v>0</v>
      </c>
      <c r="BJ221" s="13" t="s">
        <v>84</v>
      </c>
      <c r="BK221" s="144">
        <f t="shared" si="17"/>
        <v>0</v>
      </c>
      <c r="BL221" s="13" t="s">
        <v>606</v>
      </c>
      <c r="BM221" s="143" t="s">
        <v>1518</v>
      </c>
    </row>
    <row r="222" spans="2:65" s="1" customFormat="1" ht="36.75" customHeight="1">
      <c r="B222" s="131"/>
      <c r="C222" s="149" t="s">
        <v>696</v>
      </c>
      <c r="D222" s="149" t="s">
        <v>492</v>
      </c>
      <c r="E222" s="150" t="s">
        <v>1519</v>
      </c>
      <c r="F222" s="151" t="s">
        <v>2753</v>
      </c>
      <c r="G222" s="152" t="s">
        <v>196</v>
      </c>
      <c r="H222" s="153">
        <v>18</v>
      </c>
      <c r="I222" s="154"/>
      <c r="J222" s="154"/>
      <c r="K222" s="155"/>
      <c r="L222" s="156"/>
      <c r="M222" s="157" t="s">
        <v>1</v>
      </c>
      <c r="N222" s="158" t="s">
        <v>38</v>
      </c>
      <c r="O222" s="141">
        <v>0</v>
      </c>
      <c r="P222" s="141">
        <f t="shared" ref="P222:P243" si="18">O222*H222</f>
        <v>0</v>
      </c>
      <c r="Q222" s="141">
        <v>0</v>
      </c>
      <c r="R222" s="141">
        <f t="shared" ref="R222:R243" si="19">Q222*H222</f>
        <v>0</v>
      </c>
      <c r="S222" s="141">
        <v>0</v>
      </c>
      <c r="T222" s="142">
        <f t="shared" ref="T222:T243" si="20">S222*H222</f>
        <v>0</v>
      </c>
      <c r="AR222" s="143" t="s">
        <v>1391</v>
      </c>
      <c r="AT222" s="143" t="s">
        <v>492</v>
      </c>
      <c r="AU222" s="143" t="s">
        <v>79</v>
      </c>
      <c r="AY222" s="13" t="s">
        <v>162</v>
      </c>
      <c r="BE222" s="144">
        <f t="shared" ref="BE222:BE243" si="21">IF(N222="základná",J222,0)</f>
        <v>0</v>
      </c>
      <c r="BF222" s="144">
        <f t="shared" ref="BF222:BF243" si="22">IF(N222="znížená",J222,0)</f>
        <v>0</v>
      </c>
      <c r="BG222" s="144">
        <f t="shared" ref="BG222:BG243" si="23">IF(N222="zákl. prenesená",J222,0)</f>
        <v>0</v>
      </c>
      <c r="BH222" s="144">
        <f t="shared" ref="BH222:BH243" si="24">IF(N222="zníž. prenesená",J222,0)</f>
        <v>0</v>
      </c>
      <c r="BI222" s="144">
        <f t="shared" ref="BI222:BI243" si="25">IF(N222="nulová",J222,0)</f>
        <v>0</v>
      </c>
      <c r="BJ222" s="13" t="s">
        <v>84</v>
      </c>
      <c r="BK222" s="144">
        <f t="shared" ref="BK222:BK243" si="26">ROUND(I222*H222,2)</f>
        <v>0</v>
      </c>
      <c r="BL222" s="13" t="s">
        <v>606</v>
      </c>
      <c r="BM222" s="143" t="s">
        <v>1520</v>
      </c>
    </row>
    <row r="223" spans="2:65" s="1" customFormat="1" ht="16.5" customHeight="1">
      <c r="B223" s="131"/>
      <c r="C223" s="132" t="s">
        <v>700</v>
      </c>
      <c r="D223" s="132" t="s">
        <v>165</v>
      </c>
      <c r="E223" s="133" t="s">
        <v>1496</v>
      </c>
      <c r="F223" s="134" t="s">
        <v>1497</v>
      </c>
      <c r="G223" s="135" t="s">
        <v>196</v>
      </c>
      <c r="H223" s="136">
        <v>12</v>
      </c>
      <c r="I223" s="137"/>
      <c r="J223" s="137"/>
      <c r="K223" s="138"/>
      <c r="L223" s="25"/>
      <c r="M223" s="139" t="s">
        <v>1</v>
      </c>
      <c r="N223" s="140" t="s">
        <v>38</v>
      </c>
      <c r="O223" s="141">
        <v>0</v>
      </c>
      <c r="P223" s="141">
        <f t="shared" si="18"/>
        <v>0</v>
      </c>
      <c r="Q223" s="141">
        <v>0</v>
      </c>
      <c r="R223" s="141">
        <f t="shared" si="19"/>
        <v>0</v>
      </c>
      <c r="S223" s="141">
        <v>0</v>
      </c>
      <c r="T223" s="142">
        <f t="shared" si="20"/>
        <v>0</v>
      </c>
      <c r="AR223" s="143" t="s">
        <v>606</v>
      </c>
      <c r="AT223" s="143" t="s">
        <v>165</v>
      </c>
      <c r="AU223" s="143" t="s">
        <v>79</v>
      </c>
      <c r="AY223" s="13" t="s">
        <v>162</v>
      </c>
      <c r="BE223" s="144">
        <f t="shared" si="21"/>
        <v>0</v>
      </c>
      <c r="BF223" s="144">
        <f t="shared" si="22"/>
        <v>0</v>
      </c>
      <c r="BG223" s="144">
        <f t="shared" si="23"/>
        <v>0</v>
      </c>
      <c r="BH223" s="144">
        <f t="shared" si="24"/>
        <v>0</v>
      </c>
      <c r="BI223" s="144">
        <f t="shared" si="25"/>
        <v>0</v>
      </c>
      <c r="BJ223" s="13" t="s">
        <v>84</v>
      </c>
      <c r="BK223" s="144">
        <f t="shared" si="26"/>
        <v>0</v>
      </c>
      <c r="BL223" s="13" t="s">
        <v>606</v>
      </c>
      <c r="BM223" s="143" t="s">
        <v>1521</v>
      </c>
    </row>
    <row r="224" spans="2:65" s="1" customFormat="1" ht="35.25" customHeight="1">
      <c r="B224" s="131"/>
      <c r="C224" s="149" t="s">
        <v>704</v>
      </c>
      <c r="D224" s="149" t="s">
        <v>492</v>
      </c>
      <c r="E224" s="150" t="s">
        <v>1522</v>
      </c>
      <c r="F224" s="151" t="s">
        <v>2754</v>
      </c>
      <c r="G224" s="152" t="s">
        <v>196</v>
      </c>
      <c r="H224" s="153">
        <v>12</v>
      </c>
      <c r="I224" s="154"/>
      <c r="J224" s="154"/>
      <c r="K224" s="155"/>
      <c r="L224" s="156"/>
      <c r="M224" s="157" t="s">
        <v>1</v>
      </c>
      <c r="N224" s="158" t="s">
        <v>38</v>
      </c>
      <c r="O224" s="141">
        <v>0</v>
      </c>
      <c r="P224" s="141">
        <f t="shared" si="18"/>
        <v>0</v>
      </c>
      <c r="Q224" s="141">
        <v>0</v>
      </c>
      <c r="R224" s="141">
        <f t="shared" si="19"/>
        <v>0</v>
      </c>
      <c r="S224" s="141">
        <v>0</v>
      </c>
      <c r="T224" s="142">
        <f t="shared" si="20"/>
        <v>0</v>
      </c>
      <c r="AR224" s="143" t="s">
        <v>1391</v>
      </c>
      <c r="AT224" s="143" t="s">
        <v>492</v>
      </c>
      <c r="AU224" s="143" t="s">
        <v>79</v>
      </c>
      <c r="AY224" s="13" t="s">
        <v>162</v>
      </c>
      <c r="BE224" s="144">
        <f t="shared" si="21"/>
        <v>0</v>
      </c>
      <c r="BF224" s="144">
        <f t="shared" si="22"/>
        <v>0</v>
      </c>
      <c r="BG224" s="144">
        <f t="shared" si="23"/>
        <v>0</v>
      </c>
      <c r="BH224" s="144">
        <f t="shared" si="24"/>
        <v>0</v>
      </c>
      <c r="BI224" s="144">
        <f t="shared" si="25"/>
        <v>0</v>
      </c>
      <c r="BJ224" s="13" t="s">
        <v>84</v>
      </c>
      <c r="BK224" s="144">
        <f t="shared" si="26"/>
        <v>0</v>
      </c>
      <c r="BL224" s="13" t="s">
        <v>606</v>
      </c>
      <c r="BM224" s="143" t="s">
        <v>1523</v>
      </c>
    </row>
    <row r="225" spans="2:65" s="1" customFormat="1" ht="16.5" customHeight="1">
      <c r="B225" s="131"/>
      <c r="C225" s="132" t="s">
        <v>708</v>
      </c>
      <c r="D225" s="132" t="s">
        <v>165</v>
      </c>
      <c r="E225" s="133" t="s">
        <v>1496</v>
      </c>
      <c r="F225" s="134" t="s">
        <v>1497</v>
      </c>
      <c r="G225" s="135" t="s">
        <v>196</v>
      </c>
      <c r="H225" s="136">
        <v>8</v>
      </c>
      <c r="I225" s="137"/>
      <c r="J225" s="137"/>
      <c r="K225" s="138"/>
      <c r="L225" s="25"/>
      <c r="M225" s="139" t="s">
        <v>1</v>
      </c>
      <c r="N225" s="140" t="s">
        <v>38</v>
      </c>
      <c r="O225" s="141">
        <v>0</v>
      </c>
      <c r="P225" s="141">
        <f t="shared" si="18"/>
        <v>0</v>
      </c>
      <c r="Q225" s="141">
        <v>0</v>
      </c>
      <c r="R225" s="141">
        <f t="shared" si="19"/>
        <v>0</v>
      </c>
      <c r="S225" s="141">
        <v>0</v>
      </c>
      <c r="T225" s="142">
        <f t="shared" si="20"/>
        <v>0</v>
      </c>
      <c r="AR225" s="143" t="s">
        <v>606</v>
      </c>
      <c r="AT225" s="143" t="s">
        <v>165</v>
      </c>
      <c r="AU225" s="143" t="s">
        <v>79</v>
      </c>
      <c r="AY225" s="13" t="s">
        <v>162</v>
      </c>
      <c r="BE225" s="144">
        <f t="shared" si="21"/>
        <v>0</v>
      </c>
      <c r="BF225" s="144">
        <f t="shared" si="22"/>
        <v>0</v>
      </c>
      <c r="BG225" s="144">
        <f t="shared" si="23"/>
        <v>0</v>
      </c>
      <c r="BH225" s="144">
        <f t="shared" si="24"/>
        <v>0</v>
      </c>
      <c r="BI225" s="144">
        <f t="shared" si="25"/>
        <v>0</v>
      </c>
      <c r="BJ225" s="13" t="s">
        <v>84</v>
      </c>
      <c r="BK225" s="144">
        <f t="shared" si="26"/>
        <v>0</v>
      </c>
      <c r="BL225" s="13" t="s">
        <v>606</v>
      </c>
      <c r="BM225" s="143" t="s">
        <v>1524</v>
      </c>
    </row>
    <row r="226" spans="2:65" s="1" customFormat="1" ht="41.25" customHeight="1">
      <c r="B226" s="131"/>
      <c r="C226" s="149" t="s">
        <v>712</v>
      </c>
      <c r="D226" s="149" t="s">
        <v>492</v>
      </c>
      <c r="E226" s="150" t="s">
        <v>1525</v>
      </c>
      <c r="F226" s="151" t="s">
        <v>2755</v>
      </c>
      <c r="G226" s="152" t="s">
        <v>196</v>
      </c>
      <c r="H226" s="153">
        <v>8</v>
      </c>
      <c r="I226" s="154"/>
      <c r="J226" s="154"/>
      <c r="K226" s="155"/>
      <c r="L226" s="156"/>
      <c r="M226" s="157" t="s">
        <v>1</v>
      </c>
      <c r="N226" s="158" t="s">
        <v>38</v>
      </c>
      <c r="O226" s="141">
        <v>0</v>
      </c>
      <c r="P226" s="141">
        <f t="shared" si="18"/>
        <v>0</v>
      </c>
      <c r="Q226" s="141">
        <v>0</v>
      </c>
      <c r="R226" s="141">
        <f t="shared" si="19"/>
        <v>0</v>
      </c>
      <c r="S226" s="141">
        <v>0</v>
      </c>
      <c r="T226" s="142">
        <f t="shared" si="20"/>
        <v>0</v>
      </c>
      <c r="AR226" s="143" t="s">
        <v>1391</v>
      </c>
      <c r="AT226" s="143" t="s">
        <v>492</v>
      </c>
      <c r="AU226" s="143" t="s">
        <v>79</v>
      </c>
      <c r="AY226" s="13" t="s">
        <v>162</v>
      </c>
      <c r="BE226" s="144">
        <f t="shared" si="21"/>
        <v>0</v>
      </c>
      <c r="BF226" s="144">
        <f t="shared" si="22"/>
        <v>0</v>
      </c>
      <c r="BG226" s="144">
        <f t="shared" si="23"/>
        <v>0</v>
      </c>
      <c r="BH226" s="144">
        <f t="shared" si="24"/>
        <v>0</v>
      </c>
      <c r="BI226" s="144">
        <f t="shared" si="25"/>
        <v>0</v>
      </c>
      <c r="BJ226" s="13" t="s">
        <v>84</v>
      </c>
      <c r="BK226" s="144">
        <f t="shared" si="26"/>
        <v>0</v>
      </c>
      <c r="BL226" s="13" t="s">
        <v>606</v>
      </c>
      <c r="BM226" s="143" t="s">
        <v>1526</v>
      </c>
    </row>
    <row r="227" spans="2:65" s="1" customFormat="1" ht="16.5" customHeight="1">
      <c r="B227" s="131"/>
      <c r="C227" s="149" t="s">
        <v>716</v>
      </c>
      <c r="D227" s="149" t="s">
        <v>492</v>
      </c>
      <c r="E227" s="150" t="s">
        <v>1500</v>
      </c>
      <c r="F227" s="151" t="s">
        <v>1501</v>
      </c>
      <c r="G227" s="152" t="s">
        <v>196</v>
      </c>
      <c r="H227" s="153">
        <v>16</v>
      </c>
      <c r="I227" s="154"/>
      <c r="J227" s="154"/>
      <c r="K227" s="155"/>
      <c r="L227" s="156"/>
      <c r="M227" s="157" t="s">
        <v>1</v>
      </c>
      <c r="N227" s="158" t="s">
        <v>38</v>
      </c>
      <c r="O227" s="141">
        <v>0</v>
      </c>
      <c r="P227" s="141">
        <f t="shared" si="18"/>
        <v>0</v>
      </c>
      <c r="Q227" s="141">
        <v>0</v>
      </c>
      <c r="R227" s="141">
        <f t="shared" si="19"/>
        <v>0</v>
      </c>
      <c r="S227" s="141">
        <v>0</v>
      </c>
      <c r="T227" s="142">
        <f t="shared" si="20"/>
        <v>0</v>
      </c>
      <c r="AR227" s="143" t="s">
        <v>1391</v>
      </c>
      <c r="AT227" s="143" t="s">
        <v>492</v>
      </c>
      <c r="AU227" s="143" t="s">
        <v>79</v>
      </c>
      <c r="AY227" s="13" t="s">
        <v>162</v>
      </c>
      <c r="BE227" s="144">
        <f t="shared" si="21"/>
        <v>0</v>
      </c>
      <c r="BF227" s="144">
        <f t="shared" si="22"/>
        <v>0</v>
      </c>
      <c r="BG227" s="144">
        <f t="shared" si="23"/>
        <v>0</v>
      </c>
      <c r="BH227" s="144">
        <f t="shared" si="24"/>
        <v>0</v>
      </c>
      <c r="BI227" s="144">
        <f t="shared" si="25"/>
        <v>0</v>
      </c>
      <c r="BJ227" s="13" t="s">
        <v>84</v>
      </c>
      <c r="BK227" s="144">
        <f t="shared" si="26"/>
        <v>0</v>
      </c>
      <c r="BL227" s="13" t="s">
        <v>606</v>
      </c>
      <c r="BM227" s="143" t="s">
        <v>1527</v>
      </c>
    </row>
    <row r="228" spans="2:65" s="1" customFormat="1" ht="16.5" customHeight="1">
      <c r="B228" s="131"/>
      <c r="C228" s="149" t="s">
        <v>720</v>
      </c>
      <c r="D228" s="149" t="s">
        <v>492</v>
      </c>
      <c r="E228" s="150" t="s">
        <v>1502</v>
      </c>
      <c r="F228" s="151" t="s">
        <v>1503</v>
      </c>
      <c r="G228" s="152" t="s">
        <v>196</v>
      </c>
      <c r="H228" s="153">
        <v>8</v>
      </c>
      <c r="I228" s="154"/>
      <c r="J228" s="154"/>
      <c r="K228" s="155"/>
      <c r="L228" s="156"/>
      <c r="M228" s="157" t="s">
        <v>1</v>
      </c>
      <c r="N228" s="158" t="s">
        <v>38</v>
      </c>
      <c r="O228" s="141">
        <v>0</v>
      </c>
      <c r="P228" s="141">
        <f t="shared" si="18"/>
        <v>0</v>
      </c>
      <c r="Q228" s="141">
        <v>0</v>
      </c>
      <c r="R228" s="141">
        <f t="shared" si="19"/>
        <v>0</v>
      </c>
      <c r="S228" s="141">
        <v>0</v>
      </c>
      <c r="T228" s="142">
        <f t="shared" si="20"/>
        <v>0</v>
      </c>
      <c r="AR228" s="143" t="s">
        <v>1391</v>
      </c>
      <c r="AT228" s="143" t="s">
        <v>492</v>
      </c>
      <c r="AU228" s="143" t="s">
        <v>79</v>
      </c>
      <c r="AY228" s="13" t="s">
        <v>162</v>
      </c>
      <c r="BE228" s="144">
        <f t="shared" si="21"/>
        <v>0</v>
      </c>
      <c r="BF228" s="144">
        <f t="shared" si="22"/>
        <v>0</v>
      </c>
      <c r="BG228" s="144">
        <f t="shared" si="23"/>
        <v>0</v>
      </c>
      <c r="BH228" s="144">
        <f t="shared" si="24"/>
        <v>0</v>
      </c>
      <c r="BI228" s="144">
        <f t="shared" si="25"/>
        <v>0</v>
      </c>
      <c r="BJ228" s="13" t="s">
        <v>84</v>
      </c>
      <c r="BK228" s="144">
        <f t="shared" si="26"/>
        <v>0</v>
      </c>
      <c r="BL228" s="13" t="s">
        <v>606</v>
      </c>
      <c r="BM228" s="143" t="s">
        <v>1528</v>
      </c>
    </row>
    <row r="229" spans="2:65" s="1" customFormat="1" ht="16.5" customHeight="1">
      <c r="B229" s="131"/>
      <c r="C229" s="149" t="s">
        <v>724</v>
      </c>
      <c r="D229" s="149" t="s">
        <v>492</v>
      </c>
      <c r="E229" s="150" t="s">
        <v>1504</v>
      </c>
      <c r="F229" s="151" t="s">
        <v>2740</v>
      </c>
      <c r="G229" s="152" t="s">
        <v>196</v>
      </c>
      <c r="H229" s="153">
        <v>16</v>
      </c>
      <c r="I229" s="154"/>
      <c r="J229" s="154"/>
      <c r="K229" s="155"/>
      <c r="L229" s="156"/>
      <c r="M229" s="157" t="s">
        <v>1</v>
      </c>
      <c r="N229" s="158" t="s">
        <v>38</v>
      </c>
      <c r="O229" s="141">
        <v>0</v>
      </c>
      <c r="P229" s="141">
        <f t="shared" si="18"/>
        <v>0</v>
      </c>
      <c r="Q229" s="141">
        <v>0</v>
      </c>
      <c r="R229" s="141">
        <f t="shared" si="19"/>
        <v>0</v>
      </c>
      <c r="S229" s="141">
        <v>0</v>
      </c>
      <c r="T229" s="142">
        <f t="shared" si="20"/>
        <v>0</v>
      </c>
      <c r="AR229" s="143" t="s">
        <v>1391</v>
      </c>
      <c r="AT229" s="143" t="s">
        <v>492</v>
      </c>
      <c r="AU229" s="143" t="s">
        <v>79</v>
      </c>
      <c r="AY229" s="13" t="s">
        <v>162</v>
      </c>
      <c r="BE229" s="144">
        <f t="shared" si="21"/>
        <v>0</v>
      </c>
      <c r="BF229" s="144">
        <f t="shared" si="22"/>
        <v>0</v>
      </c>
      <c r="BG229" s="144">
        <f t="shared" si="23"/>
        <v>0</v>
      </c>
      <c r="BH229" s="144">
        <f t="shared" si="24"/>
        <v>0</v>
      </c>
      <c r="BI229" s="144">
        <f t="shared" si="25"/>
        <v>0</v>
      </c>
      <c r="BJ229" s="13" t="s">
        <v>84</v>
      </c>
      <c r="BK229" s="144">
        <f t="shared" si="26"/>
        <v>0</v>
      </c>
      <c r="BL229" s="13" t="s">
        <v>606</v>
      </c>
      <c r="BM229" s="143" t="s">
        <v>1529</v>
      </c>
    </row>
    <row r="230" spans="2:65" s="1" customFormat="1" ht="16.5" customHeight="1">
      <c r="B230" s="131"/>
      <c r="C230" s="149" t="s">
        <v>728</v>
      </c>
      <c r="D230" s="149" t="s">
        <v>492</v>
      </c>
      <c r="E230" s="150" t="s">
        <v>1505</v>
      </c>
      <c r="F230" s="151" t="s">
        <v>1506</v>
      </c>
      <c r="G230" s="152" t="s">
        <v>196</v>
      </c>
      <c r="H230" s="153">
        <v>16</v>
      </c>
      <c r="I230" s="154"/>
      <c r="J230" s="154"/>
      <c r="K230" s="155"/>
      <c r="L230" s="156"/>
      <c r="M230" s="157" t="s">
        <v>1</v>
      </c>
      <c r="N230" s="158" t="s">
        <v>38</v>
      </c>
      <c r="O230" s="141">
        <v>0</v>
      </c>
      <c r="P230" s="141">
        <f t="shared" si="18"/>
        <v>0</v>
      </c>
      <c r="Q230" s="141">
        <v>0</v>
      </c>
      <c r="R230" s="141">
        <f t="shared" si="19"/>
        <v>0</v>
      </c>
      <c r="S230" s="141">
        <v>0</v>
      </c>
      <c r="T230" s="142">
        <f t="shared" si="20"/>
        <v>0</v>
      </c>
      <c r="AR230" s="143" t="s">
        <v>1391</v>
      </c>
      <c r="AT230" s="143" t="s">
        <v>492</v>
      </c>
      <c r="AU230" s="143" t="s">
        <v>79</v>
      </c>
      <c r="AY230" s="13" t="s">
        <v>162</v>
      </c>
      <c r="BE230" s="144">
        <f t="shared" si="21"/>
        <v>0</v>
      </c>
      <c r="BF230" s="144">
        <f t="shared" si="22"/>
        <v>0</v>
      </c>
      <c r="BG230" s="144">
        <f t="shared" si="23"/>
        <v>0</v>
      </c>
      <c r="BH230" s="144">
        <f t="shared" si="24"/>
        <v>0</v>
      </c>
      <c r="BI230" s="144">
        <f t="shared" si="25"/>
        <v>0</v>
      </c>
      <c r="BJ230" s="13" t="s">
        <v>84</v>
      </c>
      <c r="BK230" s="144">
        <f t="shared" si="26"/>
        <v>0</v>
      </c>
      <c r="BL230" s="13" t="s">
        <v>606</v>
      </c>
      <c r="BM230" s="143" t="s">
        <v>1530</v>
      </c>
    </row>
    <row r="231" spans="2:65" s="1" customFormat="1" ht="16.5" customHeight="1">
      <c r="B231" s="131"/>
      <c r="C231" s="132" t="s">
        <v>732</v>
      </c>
      <c r="D231" s="132" t="s">
        <v>165</v>
      </c>
      <c r="E231" s="133" t="s">
        <v>1496</v>
      </c>
      <c r="F231" s="134" t="s">
        <v>1497</v>
      </c>
      <c r="G231" s="135" t="s">
        <v>196</v>
      </c>
      <c r="H231" s="136">
        <v>16</v>
      </c>
      <c r="I231" s="137"/>
      <c r="J231" s="137"/>
      <c r="K231" s="138"/>
      <c r="L231" s="25"/>
      <c r="M231" s="139" t="s">
        <v>1</v>
      </c>
      <c r="N231" s="140" t="s">
        <v>38</v>
      </c>
      <c r="O231" s="141">
        <v>0</v>
      </c>
      <c r="P231" s="141">
        <f t="shared" si="18"/>
        <v>0</v>
      </c>
      <c r="Q231" s="141">
        <v>0</v>
      </c>
      <c r="R231" s="141">
        <f t="shared" si="19"/>
        <v>0</v>
      </c>
      <c r="S231" s="141">
        <v>0</v>
      </c>
      <c r="T231" s="142">
        <f t="shared" si="20"/>
        <v>0</v>
      </c>
      <c r="AR231" s="143" t="s">
        <v>606</v>
      </c>
      <c r="AT231" s="143" t="s">
        <v>165</v>
      </c>
      <c r="AU231" s="143" t="s">
        <v>79</v>
      </c>
      <c r="AY231" s="13" t="s">
        <v>162</v>
      </c>
      <c r="BE231" s="144">
        <f t="shared" si="21"/>
        <v>0</v>
      </c>
      <c r="BF231" s="144">
        <f t="shared" si="22"/>
        <v>0</v>
      </c>
      <c r="BG231" s="144">
        <f t="shared" si="23"/>
        <v>0</v>
      </c>
      <c r="BH231" s="144">
        <f t="shared" si="24"/>
        <v>0</v>
      </c>
      <c r="BI231" s="144">
        <f t="shared" si="25"/>
        <v>0</v>
      </c>
      <c r="BJ231" s="13" t="s">
        <v>84</v>
      </c>
      <c r="BK231" s="144">
        <f t="shared" si="26"/>
        <v>0</v>
      </c>
      <c r="BL231" s="13" t="s">
        <v>606</v>
      </c>
      <c r="BM231" s="143" t="s">
        <v>1531</v>
      </c>
    </row>
    <row r="232" spans="2:65" s="1" customFormat="1" ht="24.2" customHeight="1">
      <c r="B232" s="131"/>
      <c r="C232" s="149" t="s">
        <v>736</v>
      </c>
      <c r="D232" s="149" t="s">
        <v>492</v>
      </c>
      <c r="E232" s="150" t="s">
        <v>1532</v>
      </c>
      <c r="F232" s="151" t="s">
        <v>2756</v>
      </c>
      <c r="G232" s="152" t="s">
        <v>196</v>
      </c>
      <c r="H232" s="153">
        <v>16</v>
      </c>
      <c r="I232" s="154"/>
      <c r="J232" s="154"/>
      <c r="K232" s="155"/>
      <c r="L232" s="156"/>
      <c r="M232" s="157" t="s">
        <v>1</v>
      </c>
      <c r="N232" s="158" t="s">
        <v>38</v>
      </c>
      <c r="O232" s="141">
        <v>0</v>
      </c>
      <c r="P232" s="141">
        <f t="shared" si="18"/>
        <v>0</v>
      </c>
      <c r="Q232" s="141">
        <v>0</v>
      </c>
      <c r="R232" s="141">
        <f t="shared" si="19"/>
        <v>0</v>
      </c>
      <c r="S232" s="141">
        <v>0</v>
      </c>
      <c r="T232" s="142">
        <f t="shared" si="20"/>
        <v>0</v>
      </c>
      <c r="AR232" s="143" t="s">
        <v>1391</v>
      </c>
      <c r="AT232" s="143" t="s">
        <v>492</v>
      </c>
      <c r="AU232" s="143" t="s">
        <v>79</v>
      </c>
      <c r="AY232" s="13" t="s">
        <v>162</v>
      </c>
      <c r="BE232" s="144">
        <f t="shared" si="21"/>
        <v>0</v>
      </c>
      <c r="BF232" s="144">
        <f t="shared" si="22"/>
        <v>0</v>
      </c>
      <c r="BG232" s="144">
        <f t="shared" si="23"/>
        <v>0</v>
      </c>
      <c r="BH232" s="144">
        <f t="shared" si="24"/>
        <v>0</v>
      </c>
      <c r="BI232" s="144">
        <f t="shared" si="25"/>
        <v>0</v>
      </c>
      <c r="BJ232" s="13" t="s">
        <v>84</v>
      </c>
      <c r="BK232" s="144">
        <f t="shared" si="26"/>
        <v>0</v>
      </c>
      <c r="BL232" s="13" t="s">
        <v>606</v>
      </c>
      <c r="BM232" s="143" t="s">
        <v>1533</v>
      </c>
    </row>
    <row r="233" spans="2:65" s="1" customFormat="1" ht="24.2" customHeight="1">
      <c r="B233" s="131"/>
      <c r="C233" s="149" t="s">
        <v>572</v>
      </c>
      <c r="D233" s="149" t="s">
        <v>492</v>
      </c>
      <c r="E233" s="150" t="s">
        <v>1534</v>
      </c>
      <c r="F233" s="151" t="s">
        <v>1535</v>
      </c>
      <c r="G233" s="152" t="s">
        <v>196</v>
      </c>
      <c r="H233" s="153">
        <v>14</v>
      </c>
      <c r="I233" s="154"/>
      <c r="J233" s="154"/>
      <c r="K233" s="155"/>
      <c r="L233" s="156"/>
      <c r="M233" s="157" t="s">
        <v>1</v>
      </c>
      <c r="N233" s="158" t="s">
        <v>38</v>
      </c>
      <c r="O233" s="141">
        <v>0</v>
      </c>
      <c r="P233" s="141">
        <f t="shared" si="18"/>
        <v>0</v>
      </c>
      <c r="Q233" s="141">
        <v>0</v>
      </c>
      <c r="R233" s="141">
        <f t="shared" si="19"/>
        <v>0</v>
      </c>
      <c r="S233" s="141">
        <v>0</v>
      </c>
      <c r="T233" s="142">
        <f t="shared" si="20"/>
        <v>0</v>
      </c>
      <c r="AR233" s="143" t="s">
        <v>1391</v>
      </c>
      <c r="AT233" s="143" t="s">
        <v>492</v>
      </c>
      <c r="AU233" s="143" t="s">
        <v>79</v>
      </c>
      <c r="AY233" s="13" t="s">
        <v>162</v>
      </c>
      <c r="BE233" s="144">
        <f t="shared" si="21"/>
        <v>0</v>
      </c>
      <c r="BF233" s="144">
        <f t="shared" si="22"/>
        <v>0</v>
      </c>
      <c r="BG233" s="144">
        <f t="shared" si="23"/>
        <v>0</v>
      </c>
      <c r="BH233" s="144">
        <f t="shared" si="24"/>
        <v>0</v>
      </c>
      <c r="BI233" s="144">
        <f t="shared" si="25"/>
        <v>0</v>
      </c>
      <c r="BJ233" s="13" t="s">
        <v>84</v>
      </c>
      <c r="BK233" s="144">
        <f t="shared" si="26"/>
        <v>0</v>
      </c>
      <c r="BL233" s="13" t="s">
        <v>606</v>
      </c>
      <c r="BM233" s="143" t="s">
        <v>1536</v>
      </c>
    </row>
    <row r="234" spans="2:65" s="1" customFormat="1" ht="16.5" customHeight="1">
      <c r="B234" s="131"/>
      <c r="C234" s="132" t="s">
        <v>743</v>
      </c>
      <c r="D234" s="132" t="s">
        <v>165</v>
      </c>
      <c r="E234" s="133" t="s">
        <v>1496</v>
      </c>
      <c r="F234" s="134" t="s">
        <v>1497</v>
      </c>
      <c r="G234" s="135" t="s">
        <v>196</v>
      </c>
      <c r="H234" s="136">
        <v>4</v>
      </c>
      <c r="I234" s="137"/>
      <c r="J234" s="137"/>
      <c r="K234" s="138"/>
      <c r="L234" s="25"/>
      <c r="M234" s="139" t="s">
        <v>1</v>
      </c>
      <c r="N234" s="140" t="s">
        <v>38</v>
      </c>
      <c r="O234" s="141">
        <v>0</v>
      </c>
      <c r="P234" s="141">
        <f t="shared" si="18"/>
        <v>0</v>
      </c>
      <c r="Q234" s="141">
        <v>0</v>
      </c>
      <c r="R234" s="141">
        <f t="shared" si="19"/>
        <v>0</v>
      </c>
      <c r="S234" s="141">
        <v>0</v>
      </c>
      <c r="T234" s="142">
        <f t="shared" si="20"/>
        <v>0</v>
      </c>
      <c r="AR234" s="143" t="s">
        <v>606</v>
      </c>
      <c r="AT234" s="143" t="s">
        <v>165</v>
      </c>
      <c r="AU234" s="143" t="s">
        <v>79</v>
      </c>
      <c r="AY234" s="13" t="s">
        <v>162</v>
      </c>
      <c r="BE234" s="144">
        <f t="shared" si="21"/>
        <v>0</v>
      </c>
      <c r="BF234" s="144">
        <f t="shared" si="22"/>
        <v>0</v>
      </c>
      <c r="BG234" s="144">
        <f t="shared" si="23"/>
        <v>0</v>
      </c>
      <c r="BH234" s="144">
        <f t="shared" si="24"/>
        <v>0</v>
      </c>
      <c r="BI234" s="144">
        <f t="shared" si="25"/>
        <v>0</v>
      </c>
      <c r="BJ234" s="13" t="s">
        <v>84</v>
      </c>
      <c r="BK234" s="144">
        <f t="shared" si="26"/>
        <v>0</v>
      </c>
      <c r="BL234" s="13" t="s">
        <v>606</v>
      </c>
      <c r="BM234" s="143" t="s">
        <v>1537</v>
      </c>
    </row>
    <row r="235" spans="2:65" s="1" customFormat="1" ht="24.2" customHeight="1">
      <c r="B235" s="131"/>
      <c r="C235" s="149" t="s">
        <v>747</v>
      </c>
      <c r="D235" s="149" t="s">
        <v>492</v>
      </c>
      <c r="E235" s="150" t="s">
        <v>1538</v>
      </c>
      <c r="F235" s="151" t="s">
        <v>2757</v>
      </c>
      <c r="G235" s="152" t="s">
        <v>196</v>
      </c>
      <c r="H235" s="153">
        <v>4</v>
      </c>
      <c r="I235" s="154"/>
      <c r="J235" s="154"/>
      <c r="K235" s="155"/>
      <c r="L235" s="156"/>
      <c r="M235" s="157" t="s">
        <v>1</v>
      </c>
      <c r="N235" s="158" t="s">
        <v>38</v>
      </c>
      <c r="O235" s="141">
        <v>0</v>
      </c>
      <c r="P235" s="141">
        <f t="shared" si="18"/>
        <v>0</v>
      </c>
      <c r="Q235" s="141">
        <v>0</v>
      </c>
      <c r="R235" s="141">
        <f t="shared" si="19"/>
        <v>0</v>
      </c>
      <c r="S235" s="141">
        <v>0</v>
      </c>
      <c r="T235" s="142">
        <f t="shared" si="20"/>
        <v>0</v>
      </c>
      <c r="AR235" s="143" t="s">
        <v>1391</v>
      </c>
      <c r="AT235" s="143" t="s">
        <v>492</v>
      </c>
      <c r="AU235" s="143" t="s">
        <v>79</v>
      </c>
      <c r="AY235" s="13" t="s">
        <v>162</v>
      </c>
      <c r="BE235" s="144">
        <f t="shared" si="21"/>
        <v>0</v>
      </c>
      <c r="BF235" s="144">
        <f t="shared" si="22"/>
        <v>0</v>
      </c>
      <c r="BG235" s="144">
        <f t="shared" si="23"/>
        <v>0</v>
      </c>
      <c r="BH235" s="144">
        <f t="shared" si="24"/>
        <v>0</v>
      </c>
      <c r="BI235" s="144">
        <f t="shared" si="25"/>
        <v>0</v>
      </c>
      <c r="BJ235" s="13" t="s">
        <v>84</v>
      </c>
      <c r="BK235" s="144">
        <f t="shared" si="26"/>
        <v>0</v>
      </c>
      <c r="BL235" s="13" t="s">
        <v>606</v>
      </c>
      <c r="BM235" s="143" t="s">
        <v>1539</v>
      </c>
    </row>
    <row r="236" spans="2:65" s="1" customFormat="1" ht="16.5" customHeight="1">
      <c r="B236" s="131"/>
      <c r="C236" s="132" t="s">
        <v>751</v>
      </c>
      <c r="D236" s="132" t="s">
        <v>165</v>
      </c>
      <c r="E236" s="133" t="s">
        <v>1496</v>
      </c>
      <c r="F236" s="134" t="s">
        <v>1497</v>
      </c>
      <c r="G236" s="135" t="s">
        <v>196</v>
      </c>
      <c r="H236" s="136">
        <v>22</v>
      </c>
      <c r="I236" s="137"/>
      <c r="J236" s="137"/>
      <c r="K236" s="138"/>
      <c r="L236" s="25"/>
      <c r="M236" s="139" t="s">
        <v>1</v>
      </c>
      <c r="N236" s="140" t="s">
        <v>38</v>
      </c>
      <c r="O236" s="141">
        <v>0</v>
      </c>
      <c r="P236" s="141">
        <f t="shared" si="18"/>
        <v>0</v>
      </c>
      <c r="Q236" s="141">
        <v>0</v>
      </c>
      <c r="R236" s="141">
        <f t="shared" si="19"/>
        <v>0</v>
      </c>
      <c r="S236" s="141">
        <v>0</v>
      </c>
      <c r="T236" s="142">
        <f t="shared" si="20"/>
        <v>0</v>
      </c>
      <c r="AR236" s="143" t="s">
        <v>606</v>
      </c>
      <c r="AT236" s="143" t="s">
        <v>165</v>
      </c>
      <c r="AU236" s="143" t="s">
        <v>79</v>
      </c>
      <c r="AY236" s="13" t="s">
        <v>162</v>
      </c>
      <c r="BE236" s="144">
        <f t="shared" si="21"/>
        <v>0</v>
      </c>
      <c r="BF236" s="144">
        <f t="shared" si="22"/>
        <v>0</v>
      </c>
      <c r="BG236" s="144">
        <f t="shared" si="23"/>
        <v>0</v>
      </c>
      <c r="BH236" s="144">
        <f t="shared" si="24"/>
        <v>0</v>
      </c>
      <c r="BI236" s="144">
        <f t="shared" si="25"/>
        <v>0</v>
      </c>
      <c r="BJ236" s="13" t="s">
        <v>84</v>
      </c>
      <c r="BK236" s="144">
        <f t="shared" si="26"/>
        <v>0</v>
      </c>
      <c r="BL236" s="13" t="s">
        <v>606</v>
      </c>
      <c r="BM236" s="143" t="s">
        <v>1540</v>
      </c>
    </row>
    <row r="237" spans="2:65" s="1" customFormat="1" ht="24.95" customHeight="1">
      <c r="B237" s="131"/>
      <c r="C237" s="149" t="s">
        <v>755</v>
      </c>
      <c r="D237" s="149" t="s">
        <v>492</v>
      </c>
      <c r="E237" s="150" t="s">
        <v>1541</v>
      </c>
      <c r="F237" s="172" t="s">
        <v>2758</v>
      </c>
      <c r="G237" s="152" t="s">
        <v>196</v>
      </c>
      <c r="H237" s="153">
        <v>22</v>
      </c>
      <c r="I237" s="154"/>
      <c r="J237" s="154"/>
      <c r="K237" s="155"/>
      <c r="L237" s="156"/>
      <c r="M237" s="157" t="s">
        <v>1</v>
      </c>
      <c r="N237" s="158" t="s">
        <v>38</v>
      </c>
      <c r="O237" s="141">
        <v>0</v>
      </c>
      <c r="P237" s="141">
        <f t="shared" si="18"/>
        <v>0</v>
      </c>
      <c r="Q237" s="141">
        <v>0</v>
      </c>
      <c r="R237" s="141">
        <f t="shared" si="19"/>
        <v>0</v>
      </c>
      <c r="S237" s="141">
        <v>0</v>
      </c>
      <c r="T237" s="142">
        <f t="shared" si="20"/>
        <v>0</v>
      </c>
      <c r="AR237" s="143" t="s">
        <v>1391</v>
      </c>
      <c r="AT237" s="143" t="s">
        <v>492</v>
      </c>
      <c r="AU237" s="143" t="s">
        <v>79</v>
      </c>
      <c r="AY237" s="13" t="s">
        <v>162</v>
      </c>
      <c r="BE237" s="144">
        <f t="shared" si="21"/>
        <v>0</v>
      </c>
      <c r="BF237" s="144">
        <f t="shared" si="22"/>
        <v>0</v>
      </c>
      <c r="BG237" s="144">
        <f t="shared" si="23"/>
        <v>0</v>
      </c>
      <c r="BH237" s="144">
        <f t="shared" si="24"/>
        <v>0</v>
      </c>
      <c r="BI237" s="144">
        <f t="shared" si="25"/>
        <v>0</v>
      </c>
      <c r="BJ237" s="13" t="s">
        <v>84</v>
      </c>
      <c r="BK237" s="144">
        <f t="shared" si="26"/>
        <v>0</v>
      </c>
      <c r="BL237" s="13" t="s">
        <v>606</v>
      </c>
      <c r="BM237" s="143" t="s">
        <v>1542</v>
      </c>
    </row>
    <row r="238" spans="2:65" s="1" customFormat="1" ht="16.5" customHeight="1">
      <c r="B238" s="131"/>
      <c r="C238" s="132" t="s">
        <v>759</v>
      </c>
      <c r="D238" s="132" t="s">
        <v>165</v>
      </c>
      <c r="E238" s="133" t="s">
        <v>1496</v>
      </c>
      <c r="F238" s="134" t="s">
        <v>1497</v>
      </c>
      <c r="G238" s="135" t="s">
        <v>196</v>
      </c>
      <c r="H238" s="136">
        <v>4</v>
      </c>
      <c r="I238" s="137"/>
      <c r="J238" s="137"/>
      <c r="K238" s="138"/>
      <c r="L238" s="25"/>
      <c r="M238" s="139" t="s">
        <v>1</v>
      </c>
      <c r="N238" s="140" t="s">
        <v>38</v>
      </c>
      <c r="O238" s="141">
        <v>0</v>
      </c>
      <c r="P238" s="141">
        <f t="shared" si="18"/>
        <v>0</v>
      </c>
      <c r="Q238" s="141">
        <v>0</v>
      </c>
      <c r="R238" s="141">
        <f t="shared" si="19"/>
        <v>0</v>
      </c>
      <c r="S238" s="141">
        <v>0</v>
      </c>
      <c r="T238" s="142">
        <f t="shared" si="20"/>
        <v>0</v>
      </c>
      <c r="AR238" s="143" t="s">
        <v>606</v>
      </c>
      <c r="AT238" s="143" t="s">
        <v>165</v>
      </c>
      <c r="AU238" s="143" t="s">
        <v>79</v>
      </c>
      <c r="AY238" s="13" t="s">
        <v>162</v>
      </c>
      <c r="BE238" s="144">
        <f t="shared" si="21"/>
        <v>0</v>
      </c>
      <c r="BF238" s="144">
        <f t="shared" si="22"/>
        <v>0</v>
      </c>
      <c r="BG238" s="144">
        <f t="shared" si="23"/>
        <v>0</v>
      </c>
      <c r="BH238" s="144">
        <f t="shared" si="24"/>
        <v>0</v>
      </c>
      <c r="BI238" s="144">
        <f t="shared" si="25"/>
        <v>0</v>
      </c>
      <c r="BJ238" s="13" t="s">
        <v>84</v>
      </c>
      <c r="BK238" s="144">
        <f t="shared" si="26"/>
        <v>0</v>
      </c>
      <c r="BL238" s="13" t="s">
        <v>606</v>
      </c>
      <c r="BM238" s="143" t="s">
        <v>1543</v>
      </c>
    </row>
    <row r="239" spans="2:65" s="1" customFormat="1" ht="24.95" customHeight="1">
      <c r="B239" s="131"/>
      <c r="C239" s="149" t="s">
        <v>763</v>
      </c>
      <c r="D239" s="149" t="s">
        <v>492</v>
      </c>
      <c r="E239" s="150" t="s">
        <v>1544</v>
      </c>
      <c r="F239" s="151" t="s">
        <v>2759</v>
      </c>
      <c r="G239" s="152" t="s">
        <v>196</v>
      </c>
      <c r="H239" s="153">
        <v>4</v>
      </c>
      <c r="I239" s="154"/>
      <c r="J239" s="154"/>
      <c r="K239" s="155"/>
      <c r="L239" s="156"/>
      <c r="M239" s="157" t="s">
        <v>1</v>
      </c>
      <c r="N239" s="158" t="s">
        <v>38</v>
      </c>
      <c r="O239" s="141">
        <v>0</v>
      </c>
      <c r="P239" s="141">
        <f t="shared" si="18"/>
        <v>0</v>
      </c>
      <c r="Q239" s="141">
        <v>0</v>
      </c>
      <c r="R239" s="141">
        <f t="shared" si="19"/>
        <v>0</v>
      </c>
      <c r="S239" s="141">
        <v>0</v>
      </c>
      <c r="T239" s="142">
        <f t="shared" si="20"/>
        <v>0</v>
      </c>
      <c r="AR239" s="143" t="s">
        <v>1391</v>
      </c>
      <c r="AT239" s="143" t="s">
        <v>492</v>
      </c>
      <c r="AU239" s="143" t="s">
        <v>79</v>
      </c>
      <c r="AY239" s="13" t="s">
        <v>162</v>
      </c>
      <c r="BE239" s="144">
        <f t="shared" si="21"/>
        <v>0</v>
      </c>
      <c r="BF239" s="144">
        <f t="shared" si="22"/>
        <v>0</v>
      </c>
      <c r="BG239" s="144">
        <f t="shared" si="23"/>
        <v>0</v>
      </c>
      <c r="BH239" s="144">
        <f t="shared" si="24"/>
        <v>0</v>
      </c>
      <c r="BI239" s="144">
        <f t="shared" si="25"/>
        <v>0</v>
      </c>
      <c r="BJ239" s="13" t="s">
        <v>84</v>
      </c>
      <c r="BK239" s="144">
        <f t="shared" si="26"/>
        <v>0</v>
      </c>
      <c r="BL239" s="13" t="s">
        <v>606</v>
      </c>
      <c r="BM239" s="143" t="s">
        <v>1545</v>
      </c>
    </row>
    <row r="240" spans="2:65" s="1" customFormat="1" ht="16.5" customHeight="1">
      <c r="B240" s="131"/>
      <c r="C240" s="132" t="s">
        <v>767</v>
      </c>
      <c r="D240" s="132" t="s">
        <v>165</v>
      </c>
      <c r="E240" s="133" t="s">
        <v>1496</v>
      </c>
      <c r="F240" s="134" t="s">
        <v>1497</v>
      </c>
      <c r="G240" s="135" t="s">
        <v>196</v>
      </c>
      <c r="H240" s="136">
        <v>6</v>
      </c>
      <c r="I240" s="137"/>
      <c r="J240" s="137"/>
      <c r="K240" s="138"/>
      <c r="L240" s="25"/>
      <c r="M240" s="139" t="s">
        <v>1</v>
      </c>
      <c r="N240" s="140" t="s">
        <v>38</v>
      </c>
      <c r="O240" s="141">
        <v>0</v>
      </c>
      <c r="P240" s="141">
        <f t="shared" si="18"/>
        <v>0</v>
      </c>
      <c r="Q240" s="141">
        <v>0</v>
      </c>
      <c r="R240" s="141">
        <f t="shared" si="19"/>
        <v>0</v>
      </c>
      <c r="S240" s="141">
        <v>0</v>
      </c>
      <c r="T240" s="142">
        <f t="shared" si="20"/>
        <v>0</v>
      </c>
      <c r="AR240" s="143" t="s">
        <v>606</v>
      </c>
      <c r="AT240" s="143" t="s">
        <v>165</v>
      </c>
      <c r="AU240" s="143" t="s">
        <v>79</v>
      </c>
      <c r="AY240" s="13" t="s">
        <v>162</v>
      </c>
      <c r="BE240" s="144">
        <f t="shared" si="21"/>
        <v>0</v>
      </c>
      <c r="BF240" s="144">
        <f t="shared" si="22"/>
        <v>0</v>
      </c>
      <c r="BG240" s="144">
        <f t="shared" si="23"/>
        <v>0</v>
      </c>
      <c r="BH240" s="144">
        <f t="shared" si="24"/>
        <v>0</v>
      </c>
      <c r="BI240" s="144">
        <f t="shared" si="25"/>
        <v>0</v>
      </c>
      <c r="BJ240" s="13" t="s">
        <v>84</v>
      </c>
      <c r="BK240" s="144">
        <f t="shared" si="26"/>
        <v>0</v>
      </c>
      <c r="BL240" s="13" t="s">
        <v>606</v>
      </c>
      <c r="BM240" s="143" t="s">
        <v>1546</v>
      </c>
    </row>
    <row r="241" spans="2:65" s="1" customFormat="1" ht="24.95" customHeight="1">
      <c r="B241" s="131"/>
      <c r="C241" s="149" t="s">
        <v>771</v>
      </c>
      <c r="D241" s="149" t="s">
        <v>492</v>
      </c>
      <c r="E241" s="150" t="s">
        <v>1547</v>
      </c>
      <c r="F241" s="151" t="s">
        <v>2760</v>
      </c>
      <c r="G241" s="152" t="s">
        <v>196</v>
      </c>
      <c r="H241" s="153">
        <v>6</v>
      </c>
      <c r="I241" s="154"/>
      <c r="J241" s="154"/>
      <c r="K241" s="155"/>
      <c r="L241" s="156"/>
      <c r="M241" s="157" t="s">
        <v>1</v>
      </c>
      <c r="N241" s="158" t="s">
        <v>38</v>
      </c>
      <c r="O241" s="141">
        <v>0</v>
      </c>
      <c r="P241" s="141">
        <f t="shared" si="18"/>
        <v>0</v>
      </c>
      <c r="Q241" s="141">
        <v>0</v>
      </c>
      <c r="R241" s="141">
        <f t="shared" si="19"/>
        <v>0</v>
      </c>
      <c r="S241" s="141">
        <v>0</v>
      </c>
      <c r="T241" s="142">
        <f t="shared" si="20"/>
        <v>0</v>
      </c>
      <c r="AR241" s="143" t="s">
        <v>1391</v>
      </c>
      <c r="AT241" s="143" t="s">
        <v>492</v>
      </c>
      <c r="AU241" s="143" t="s">
        <v>79</v>
      </c>
      <c r="AY241" s="13" t="s">
        <v>162</v>
      </c>
      <c r="BE241" s="144">
        <f t="shared" si="21"/>
        <v>0</v>
      </c>
      <c r="BF241" s="144">
        <f t="shared" si="22"/>
        <v>0</v>
      </c>
      <c r="BG241" s="144">
        <f t="shared" si="23"/>
        <v>0</v>
      </c>
      <c r="BH241" s="144">
        <f t="shared" si="24"/>
        <v>0</v>
      </c>
      <c r="BI241" s="144">
        <f t="shared" si="25"/>
        <v>0</v>
      </c>
      <c r="BJ241" s="13" t="s">
        <v>84</v>
      </c>
      <c r="BK241" s="144">
        <f t="shared" si="26"/>
        <v>0</v>
      </c>
      <c r="BL241" s="13" t="s">
        <v>606</v>
      </c>
      <c r="BM241" s="143" t="s">
        <v>1548</v>
      </c>
    </row>
    <row r="242" spans="2:65" s="1" customFormat="1" ht="16.5" customHeight="1">
      <c r="B242" s="131"/>
      <c r="C242" s="149" t="s">
        <v>776</v>
      </c>
      <c r="D242" s="149" t="s">
        <v>492</v>
      </c>
      <c r="E242" s="150" t="s">
        <v>1549</v>
      </c>
      <c r="F242" s="151" t="s">
        <v>1550</v>
      </c>
      <c r="G242" s="152" t="s">
        <v>196</v>
      </c>
      <c r="H242" s="153">
        <v>12</v>
      </c>
      <c r="I242" s="154"/>
      <c r="J242" s="154"/>
      <c r="K242" s="155"/>
      <c r="L242" s="156"/>
      <c r="M242" s="157" t="s">
        <v>1</v>
      </c>
      <c r="N242" s="158" t="s">
        <v>38</v>
      </c>
      <c r="O242" s="141">
        <v>0</v>
      </c>
      <c r="P242" s="141">
        <f t="shared" si="18"/>
        <v>0</v>
      </c>
      <c r="Q242" s="141">
        <v>0</v>
      </c>
      <c r="R242" s="141">
        <f t="shared" si="19"/>
        <v>0</v>
      </c>
      <c r="S242" s="141">
        <v>0</v>
      </c>
      <c r="T242" s="142">
        <f t="shared" si="20"/>
        <v>0</v>
      </c>
      <c r="AR242" s="143" t="s">
        <v>1391</v>
      </c>
      <c r="AT242" s="143" t="s">
        <v>492</v>
      </c>
      <c r="AU242" s="143" t="s">
        <v>79</v>
      </c>
      <c r="AY242" s="13" t="s">
        <v>162</v>
      </c>
      <c r="BE242" s="144">
        <f t="shared" si="21"/>
        <v>0</v>
      </c>
      <c r="BF242" s="144">
        <f t="shared" si="22"/>
        <v>0</v>
      </c>
      <c r="BG242" s="144">
        <f t="shared" si="23"/>
        <v>0</v>
      </c>
      <c r="BH242" s="144">
        <f t="shared" si="24"/>
        <v>0</v>
      </c>
      <c r="BI242" s="144">
        <f t="shared" si="25"/>
        <v>0</v>
      </c>
      <c r="BJ242" s="13" t="s">
        <v>84</v>
      </c>
      <c r="BK242" s="144">
        <f t="shared" si="26"/>
        <v>0</v>
      </c>
      <c r="BL242" s="13" t="s">
        <v>606</v>
      </c>
      <c r="BM242" s="143" t="s">
        <v>1551</v>
      </c>
    </row>
    <row r="243" spans="2:65" s="1" customFormat="1" ht="16.5" customHeight="1">
      <c r="B243" s="131"/>
      <c r="C243" s="132" t="s">
        <v>780</v>
      </c>
      <c r="D243" s="132" t="s">
        <v>165</v>
      </c>
      <c r="E243" s="133" t="s">
        <v>1552</v>
      </c>
      <c r="F243" s="134" t="s">
        <v>1553</v>
      </c>
      <c r="G243" s="135" t="s">
        <v>595</v>
      </c>
      <c r="H243" s="136">
        <v>3</v>
      </c>
      <c r="I243" s="137"/>
      <c r="J243" s="137"/>
      <c r="K243" s="138"/>
      <c r="L243" s="25"/>
      <c r="M243" s="139" t="s">
        <v>1</v>
      </c>
      <c r="N243" s="140" t="s">
        <v>38</v>
      </c>
      <c r="O243" s="141">
        <v>0</v>
      </c>
      <c r="P243" s="141">
        <f t="shared" si="18"/>
        <v>0</v>
      </c>
      <c r="Q243" s="141">
        <v>0</v>
      </c>
      <c r="R243" s="141">
        <f t="shared" si="19"/>
        <v>0</v>
      </c>
      <c r="S243" s="141">
        <v>0</v>
      </c>
      <c r="T243" s="142">
        <f t="shared" si="20"/>
        <v>0</v>
      </c>
      <c r="AR243" s="143" t="s">
        <v>606</v>
      </c>
      <c r="AT243" s="143" t="s">
        <v>165</v>
      </c>
      <c r="AU243" s="143" t="s">
        <v>79</v>
      </c>
      <c r="AY243" s="13" t="s">
        <v>162</v>
      </c>
      <c r="BE243" s="144">
        <f t="shared" si="21"/>
        <v>0</v>
      </c>
      <c r="BF243" s="144">
        <f t="shared" si="22"/>
        <v>0</v>
      </c>
      <c r="BG243" s="144">
        <f t="shared" si="23"/>
        <v>0</v>
      </c>
      <c r="BH243" s="144">
        <f t="shared" si="24"/>
        <v>0</v>
      </c>
      <c r="BI243" s="144">
        <f t="shared" si="25"/>
        <v>0</v>
      </c>
      <c r="BJ243" s="13" t="s">
        <v>84</v>
      </c>
      <c r="BK243" s="144">
        <f t="shared" si="26"/>
        <v>0</v>
      </c>
      <c r="BL243" s="13" t="s">
        <v>606</v>
      </c>
      <c r="BM243" s="143" t="s">
        <v>1554</v>
      </c>
    </row>
    <row r="244" spans="2:65" s="11" customFormat="1" ht="25.9" customHeight="1">
      <c r="B244" s="120"/>
      <c r="D244" s="121" t="s">
        <v>71</v>
      </c>
      <c r="E244" s="122" t="s">
        <v>160</v>
      </c>
      <c r="F244" s="122" t="s">
        <v>1555</v>
      </c>
      <c r="J244" s="123"/>
      <c r="L244" s="120"/>
      <c r="M244" s="124"/>
      <c r="P244" s="125">
        <f>P245</f>
        <v>0</v>
      </c>
      <c r="R244" s="125">
        <f>R245</f>
        <v>0</v>
      </c>
      <c r="T244" s="126">
        <f>T245</f>
        <v>0</v>
      </c>
      <c r="AR244" s="121" t="s">
        <v>79</v>
      </c>
      <c r="AT244" s="127" t="s">
        <v>71</v>
      </c>
      <c r="AU244" s="127" t="s">
        <v>72</v>
      </c>
      <c r="AY244" s="121" t="s">
        <v>162</v>
      </c>
      <c r="BK244" s="128">
        <f>BK245</f>
        <v>0</v>
      </c>
    </row>
    <row r="245" spans="2:65" s="11" customFormat="1" ht="22.9" customHeight="1">
      <c r="B245" s="120"/>
      <c r="D245" s="121" t="s">
        <v>71</v>
      </c>
      <c r="E245" s="129" t="s">
        <v>163</v>
      </c>
      <c r="F245" s="129" t="s">
        <v>1556</v>
      </c>
      <c r="J245" s="130"/>
      <c r="L245" s="120"/>
      <c r="M245" s="124"/>
      <c r="P245" s="125">
        <f>SUM(P246:P251)</f>
        <v>0</v>
      </c>
      <c r="R245" s="125">
        <f>SUM(R246:R251)</f>
        <v>0</v>
      </c>
      <c r="T245" s="126">
        <f>SUM(T246:T251)</f>
        <v>0</v>
      </c>
      <c r="AR245" s="121" t="s">
        <v>79</v>
      </c>
      <c r="AT245" s="127" t="s">
        <v>71</v>
      </c>
      <c r="AU245" s="127" t="s">
        <v>79</v>
      </c>
      <c r="AY245" s="121" t="s">
        <v>162</v>
      </c>
      <c r="BK245" s="128">
        <f>SUM(BK246:BK251)</f>
        <v>0</v>
      </c>
    </row>
    <row r="246" spans="2:65" s="1" customFormat="1" ht="24.2" customHeight="1">
      <c r="B246" s="131"/>
      <c r="C246" s="132" t="s">
        <v>784</v>
      </c>
      <c r="D246" s="132" t="s">
        <v>165</v>
      </c>
      <c r="E246" s="133" t="s">
        <v>1557</v>
      </c>
      <c r="F246" s="134" t="s">
        <v>461</v>
      </c>
      <c r="G246" s="135" t="s">
        <v>168</v>
      </c>
      <c r="H246" s="136">
        <v>48</v>
      </c>
      <c r="I246" s="137"/>
      <c r="J246" s="137"/>
      <c r="K246" s="138"/>
      <c r="L246" s="25"/>
      <c r="M246" s="139" t="s">
        <v>1</v>
      </c>
      <c r="N246" s="140" t="s">
        <v>38</v>
      </c>
      <c r="O246" s="141">
        <v>0</v>
      </c>
      <c r="P246" s="141">
        <f t="shared" ref="P246:P251" si="27">O246*H246</f>
        <v>0</v>
      </c>
      <c r="Q246" s="141">
        <v>0</v>
      </c>
      <c r="R246" s="141">
        <f t="shared" ref="R246:R251" si="28">Q246*H246</f>
        <v>0</v>
      </c>
      <c r="S246" s="141">
        <v>0</v>
      </c>
      <c r="T246" s="142">
        <f t="shared" ref="T246:T251" si="29">S246*H246</f>
        <v>0</v>
      </c>
      <c r="AR246" s="143" t="s">
        <v>169</v>
      </c>
      <c r="AT246" s="143" t="s">
        <v>165</v>
      </c>
      <c r="AU246" s="143" t="s">
        <v>84</v>
      </c>
      <c r="AY246" s="13" t="s">
        <v>162</v>
      </c>
      <c r="BE246" s="144">
        <f t="shared" ref="BE246:BE251" si="30">IF(N246="základná",J246,0)</f>
        <v>0</v>
      </c>
      <c r="BF246" s="144">
        <f t="shared" ref="BF246:BF251" si="31">IF(N246="znížená",J246,0)</f>
        <v>0</v>
      </c>
      <c r="BG246" s="144">
        <f t="shared" ref="BG246:BG251" si="32">IF(N246="zákl. prenesená",J246,0)</f>
        <v>0</v>
      </c>
      <c r="BH246" s="144">
        <f t="shared" ref="BH246:BH251" si="33">IF(N246="zníž. prenesená",J246,0)</f>
        <v>0</v>
      </c>
      <c r="BI246" s="144">
        <f t="shared" ref="BI246:BI251" si="34">IF(N246="nulová",J246,0)</f>
        <v>0</v>
      </c>
      <c r="BJ246" s="13" t="s">
        <v>84</v>
      </c>
      <c r="BK246" s="144">
        <f t="shared" ref="BK246:BK251" si="35">ROUND(I246*H246,2)</f>
        <v>0</v>
      </c>
      <c r="BL246" s="13" t="s">
        <v>169</v>
      </c>
      <c r="BM246" s="143" t="s">
        <v>1558</v>
      </c>
    </row>
    <row r="247" spans="2:65" s="1" customFormat="1" ht="24.2" customHeight="1">
      <c r="B247" s="131"/>
      <c r="C247" s="132" t="s">
        <v>788</v>
      </c>
      <c r="D247" s="132" t="s">
        <v>165</v>
      </c>
      <c r="E247" s="133" t="s">
        <v>1559</v>
      </c>
      <c r="F247" s="134" t="s">
        <v>1560</v>
      </c>
      <c r="G247" s="135" t="s">
        <v>212</v>
      </c>
      <c r="H247" s="136">
        <v>35</v>
      </c>
      <c r="I247" s="137"/>
      <c r="J247" s="137"/>
      <c r="K247" s="138"/>
      <c r="L247" s="25"/>
      <c r="M247" s="139" t="s">
        <v>1</v>
      </c>
      <c r="N247" s="140" t="s">
        <v>38</v>
      </c>
      <c r="O247" s="141">
        <v>0</v>
      </c>
      <c r="P247" s="141">
        <f t="shared" si="27"/>
        <v>0</v>
      </c>
      <c r="Q247" s="141">
        <v>0</v>
      </c>
      <c r="R247" s="141">
        <f t="shared" si="28"/>
        <v>0</v>
      </c>
      <c r="S247" s="141">
        <v>0</v>
      </c>
      <c r="T247" s="142">
        <f t="shared" si="29"/>
        <v>0</v>
      </c>
      <c r="AR247" s="143" t="s">
        <v>169</v>
      </c>
      <c r="AT247" s="143" t="s">
        <v>165</v>
      </c>
      <c r="AU247" s="143" t="s">
        <v>84</v>
      </c>
      <c r="AY247" s="13" t="s">
        <v>162</v>
      </c>
      <c r="BE247" s="144">
        <f t="shared" si="30"/>
        <v>0</v>
      </c>
      <c r="BF247" s="144">
        <f t="shared" si="31"/>
        <v>0</v>
      </c>
      <c r="BG247" s="144">
        <f t="shared" si="32"/>
        <v>0</v>
      </c>
      <c r="BH247" s="144">
        <f t="shared" si="33"/>
        <v>0</v>
      </c>
      <c r="BI247" s="144">
        <f t="shared" si="34"/>
        <v>0</v>
      </c>
      <c r="BJ247" s="13" t="s">
        <v>84</v>
      </c>
      <c r="BK247" s="144">
        <f t="shared" si="35"/>
        <v>0</v>
      </c>
      <c r="BL247" s="13" t="s">
        <v>169</v>
      </c>
      <c r="BM247" s="143" t="s">
        <v>1561</v>
      </c>
    </row>
    <row r="248" spans="2:65" s="1" customFormat="1" ht="24.2" customHeight="1">
      <c r="B248" s="131"/>
      <c r="C248" s="132" t="s">
        <v>792</v>
      </c>
      <c r="D248" s="132" t="s">
        <v>165</v>
      </c>
      <c r="E248" s="133" t="s">
        <v>1562</v>
      </c>
      <c r="F248" s="134" t="s">
        <v>1563</v>
      </c>
      <c r="G248" s="135" t="s">
        <v>168</v>
      </c>
      <c r="H248" s="136">
        <v>4</v>
      </c>
      <c r="I248" s="137"/>
      <c r="J248" s="137"/>
      <c r="K248" s="138"/>
      <c r="L248" s="25"/>
      <c r="M248" s="139" t="s">
        <v>1</v>
      </c>
      <c r="N248" s="140" t="s">
        <v>38</v>
      </c>
      <c r="O248" s="141">
        <v>0</v>
      </c>
      <c r="P248" s="141">
        <f t="shared" si="27"/>
        <v>0</v>
      </c>
      <c r="Q248" s="141">
        <v>0</v>
      </c>
      <c r="R248" s="141">
        <f t="shared" si="28"/>
        <v>0</v>
      </c>
      <c r="S248" s="141">
        <v>0</v>
      </c>
      <c r="T248" s="142">
        <f t="shared" si="29"/>
        <v>0</v>
      </c>
      <c r="AR248" s="143" t="s">
        <v>169</v>
      </c>
      <c r="AT248" s="143" t="s">
        <v>165</v>
      </c>
      <c r="AU248" s="143" t="s">
        <v>84</v>
      </c>
      <c r="AY248" s="13" t="s">
        <v>162</v>
      </c>
      <c r="BE248" s="144">
        <f t="shared" si="30"/>
        <v>0</v>
      </c>
      <c r="BF248" s="144">
        <f t="shared" si="31"/>
        <v>0</v>
      </c>
      <c r="BG248" s="144">
        <f t="shared" si="32"/>
        <v>0</v>
      </c>
      <c r="BH248" s="144">
        <f t="shared" si="33"/>
        <v>0</v>
      </c>
      <c r="BI248" s="144">
        <f t="shared" si="34"/>
        <v>0</v>
      </c>
      <c r="BJ248" s="13" t="s">
        <v>84</v>
      </c>
      <c r="BK248" s="144">
        <f t="shared" si="35"/>
        <v>0</v>
      </c>
      <c r="BL248" s="13" t="s">
        <v>169</v>
      </c>
      <c r="BM248" s="143" t="s">
        <v>1564</v>
      </c>
    </row>
    <row r="249" spans="2:65" s="1" customFormat="1" ht="24.2" customHeight="1">
      <c r="B249" s="131"/>
      <c r="C249" s="132" t="s">
        <v>796</v>
      </c>
      <c r="D249" s="132" t="s">
        <v>165</v>
      </c>
      <c r="E249" s="133" t="s">
        <v>1565</v>
      </c>
      <c r="F249" s="134" t="s">
        <v>1566</v>
      </c>
      <c r="G249" s="135" t="s">
        <v>212</v>
      </c>
      <c r="H249" s="136">
        <v>710</v>
      </c>
      <c r="I249" s="137"/>
      <c r="J249" s="137"/>
      <c r="K249" s="138"/>
      <c r="L249" s="25"/>
      <c r="M249" s="139" t="s">
        <v>1</v>
      </c>
      <c r="N249" s="140" t="s">
        <v>38</v>
      </c>
      <c r="O249" s="141">
        <v>0</v>
      </c>
      <c r="P249" s="141">
        <f t="shared" si="27"/>
        <v>0</v>
      </c>
      <c r="Q249" s="141">
        <v>0</v>
      </c>
      <c r="R249" s="141">
        <f t="shared" si="28"/>
        <v>0</v>
      </c>
      <c r="S249" s="141">
        <v>0</v>
      </c>
      <c r="T249" s="142">
        <f t="shared" si="29"/>
        <v>0</v>
      </c>
      <c r="AR249" s="143" t="s">
        <v>169</v>
      </c>
      <c r="AT249" s="143" t="s">
        <v>165</v>
      </c>
      <c r="AU249" s="143" t="s">
        <v>84</v>
      </c>
      <c r="AY249" s="13" t="s">
        <v>162</v>
      </c>
      <c r="BE249" s="144">
        <f t="shared" si="30"/>
        <v>0</v>
      </c>
      <c r="BF249" s="144">
        <f t="shared" si="31"/>
        <v>0</v>
      </c>
      <c r="BG249" s="144">
        <f t="shared" si="32"/>
        <v>0</v>
      </c>
      <c r="BH249" s="144">
        <f t="shared" si="33"/>
        <v>0</v>
      </c>
      <c r="BI249" s="144">
        <f t="shared" si="34"/>
        <v>0</v>
      </c>
      <c r="BJ249" s="13" t="s">
        <v>84</v>
      </c>
      <c r="BK249" s="144">
        <f t="shared" si="35"/>
        <v>0</v>
      </c>
      <c r="BL249" s="13" t="s">
        <v>169</v>
      </c>
      <c r="BM249" s="143" t="s">
        <v>1567</v>
      </c>
    </row>
    <row r="250" spans="2:65" s="1" customFormat="1" ht="24.2" customHeight="1">
      <c r="B250" s="131"/>
      <c r="C250" s="132" t="s">
        <v>800</v>
      </c>
      <c r="D250" s="132" t="s">
        <v>165</v>
      </c>
      <c r="E250" s="133" t="s">
        <v>1568</v>
      </c>
      <c r="F250" s="134" t="s">
        <v>1569</v>
      </c>
      <c r="G250" s="135" t="s">
        <v>212</v>
      </c>
      <c r="H250" s="136">
        <v>320</v>
      </c>
      <c r="I250" s="137"/>
      <c r="J250" s="137"/>
      <c r="K250" s="138"/>
      <c r="L250" s="25"/>
      <c r="M250" s="139" t="s">
        <v>1</v>
      </c>
      <c r="N250" s="140" t="s">
        <v>38</v>
      </c>
      <c r="O250" s="141">
        <v>0</v>
      </c>
      <c r="P250" s="141">
        <f t="shared" si="27"/>
        <v>0</v>
      </c>
      <c r="Q250" s="141">
        <v>0</v>
      </c>
      <c r="R250" s="141">
        <f t="shared" si="28"/>
        <v>0</v>
      </c>
      <c r="S250" s="141">
        <v>0</v>
      </c>
      <c r="T250" s="142">
        <f t="shared" si="29"/>
        <v>0</v>
      </c>
      <c r="AR250" s="143" t="s">
        <v>169</v>
      </c>
      <c r="AT250" s="143" t="s">
        <v>165</v>
      </c>
      <c r="AU250" s="143" t="s">
        <v>84</v>
      </c>
      <c r="AY250" s="13" t="s">
        <v>162</v>
      </c>
      <c r="BE250" s="144">
        <f t="shared" si="30"/>
        <v>0</v>
      </c>
      <c r="BF250" s="144">
        <f t="shared" si="31"/>
        <v>0</v>
      </c>
      <c r="BG250" s="144">
        <f t="shared" si="32"/>
        <v>0</v>
      </c>
      <c r="BH250" s="144">
        <f t="shared" si="33"/>
        <v>0</v>
      </c>
      <c r="BI250" s="144">
        <f t="shared" si="34"/>
        <v>0</v>
      </c>
      <c r="BJ250" s="13" t="s">
        <v>84</v>
      </c>
      <c r="BK250" s="144">
        <f t="shared" si="35"/>
        <v>0</v>
      </c>
      <c r="BL250" s="13" t="s">
        <v>169</v>
      </c>
      <c r="BM250" s="143" t="s">
        <v>1570</v>
      </c>
    </row>
    <row r="251" spans="2:65" s="1" customFormat="1" ht="21.75" customHeight="1">
      <c r="B251" s="131"/>
      <c r="C251" s="132" t="s">
        <v>804</v>
      </c>
      <c r="D251" s="132" t="s">
        <v>165</v>
      </c>
      <c r="E251" s="133" t="s">
        <v>1571</v>
      </c>
      <c r="F251" s="134" t="s">
        <v>1572</v>
      </c>
      <c r="G251" s="135" t="s">
        <v>1573</v>
      </c>
      <c r="H251" s="136">
        <v>4</v>
      </c>
      <c r="I251" s="137"/>
      <c r="J251" s="137"/>
      <c r="K251" s="138"/>
      <c r="L251" s="25"/>
      <c r="M251" s="139" t="s">
        <v>1</v>
      </c>
      <c r="N251" s="140" t="s">
        <v>38</v>
      </c>
      <c r="O251" s="141">
        <v>0</v>
      </c>
      <c r="P251" s="141">
        <f t="shared" si="27"/>
        <v>0</v>
      </c>
      <c r="Q251" s="141">
        <v>0</v>
      </c>
      <c r="R251" s="141">
        <f t="shared" si="28"/>
        <v>0</v>
      </c>
      <c r="S251" s="141">
        <v>0</v>
      </c>
      <c r="T251" s="142">
        <f t="shared" si="29"/>
        <v>0</v>
      </c>
      <c r="AR251" s="143" t="s">
        <v>169</v>
      </c>
      <c r="AT251" s="143" t="s">
        <v>165</v>
      </c>
      <c r="AU251" s="143" t="s">
        <v>84</v>
      </c>
      <c r="AY251" s="13" t="s">
        <v>162</v>
      </c>
      <c r="BE251" s="144">
        <f t="shared" si="30"/>
        <v>0</v>
      </c>
      <c r="BF251" s="144">
        <f t="shared" si="31"/>
        <v>0</v>
      </c>
      <c r="BG251" s="144">
        <f t="shared" si="32"/>
        <v>0</v>
      </c>
      <c r="BH251" s="144">
        <f t="shared" si="33"/>
        <v>0</v>
      </c>
      <c r="BI251" s="144">
        <f t="shared" si="34"/>
        <v>0</v>
      </c>
      <c r="BJ251" s="13" t="s">
        <v>84</v>
      </c>
      <c r="BK251" s="144">
        <f t="shared" si="35"/>
        <v>0</v>
      </c>
      <c r="BL251" s="13" t="s">
        <v>169</v>
      </c>
      <c r="BM251" s="143" t="s">
        <v>1574</v>
      </c>
    </row>
    <row r="252" spans="2:65" s="11" customFormat="1" ht="25.9" customHeight="1">
      <c r="B252" s="120"/>
      <c r="D252" s="121" t="s">
        <v>71</v>
      </c>
      <c r="E252" s="122" t="s">
        <v>1575</v>
      </c>
      <c r="F252" s="122" t="s">
        <v>1576</v>
      </c>
      <c r="J252" s="123"/>
      <c r="L252" s="120"/>
      <c r="M252" s="124"/>
      <c r="P252" s="125">
        <f>SUM(P253:P256)</f>
        <v>0</v>
      </c>
      <c r="R252" s="125">
        <f>SUM(R253:R256)</f>
        <v>0</v>
      </c>
      <c r="T252" s="126">
        <f>SUM(T253:T256)</f>
        <v>0</v>
      </c>
      <c r="AR252" s="121" t="s">
        <v>169</v>
      </c>
      <c r="AT252" s="127" t="s">
        <v>71</v>
      </c>
      <c r="AU252" s="127" t="s">
        <v>72</v>
      </c>
      <c r="AY252" s="121" t="s">
        <v>162</v>
      </c>
      <c r="BK252" s="128">
        <f>SUM(BK253:BK256)</f>
        <v>0</v>
      </c>
    </row>
    <row r="253" spans="2:65" s="1" customFormat="1" ht="24.95" customHeight="1">
      <c r="B253" s="131"/>
      <c r="C253" s="132" t="s">
        <v>810</v>
      </c>
      <c r="D253" s="132" t="s">
        <v>165</v>
      </c>
      <c r="E253" s="133" t="s">
        <v>1577</v>
      </c>
      <c r="F253" s="134" t="s">
        <v>2784</v>
      </c>
      <c r="G253" s="135" t="s">
        <v>1585</v>
      </c>
      <c r="H253" s="136">
        <v>34</v>
      </c>
      <c r="I253" s="137"/>
      <c r="J253" s="137"/>
      <c r="K253" s="138"/>
      <c r="L253" s="25"/>
      <c r="M253" s="139" t="s">
        <v>1</v>
      </c>
      <c r="N253" s="140" t="s">
        <v>38</v>
      </c>
      <c r="O253" s="141">
        <v>0</v>
      </c>
      <c r="P253" s="141">
        <f>O253*H253</f>
        <v>0</v>
      </c>
      <c r="Q253" s="141">
        <v>0</v>
      </c>
      <c r="R253" s="141">
        <f>Q253*H253</f>
        <v>0</v>
      </c>
      <c r="S253" s="141">
        <v>0</v>
      </c>
      <c r="T253" s="142">
        <f>S253*H253</f>
        <v>0</v>
      </c>
      <c r="AR253" s="143" t="s">
        <v>1578</v>
      </c>
      <c r="AT253" s="143" t="s">
        <v>165</v>
      </c>
      <c r="AU253" s="143" t="s">
        <v>79</v>
      </c>
      <c r="AY253" s="13" t="s">
        <v>162</v>
      </c>
      <c r="BE253" s="144">
        <f>IF(N253="základná",J253,0)</f>
        <v>0</v>
      </c>
      <c r="BF253" s="144">
        <f>IF(N253="znížená",J253,0)</f>
        <v>0</v>
      </c>
      <c r="BG253" s="144">
        <f>IF(N253="zákl. prenesená",J253,0)</f>
        <v>0</v>
      </c>
      <c r="BH253" s="144">
        <f>IF(N253="zníž. prenesená",J253,0)</f>
        <v>0</v>
      </c>
      <c r="BI253" s="144">
        <f>IF(N253="nulová",J253,0)</f>
        <v>0</v>
      </c>
      <c r="BJ253" s="13" t="s">
        <v>84</v>
      </c>
      <c r="BK253" s="144">
        <f>ROUND(I253*H253,2)</f>
        <v>0</v>
      </c>
      <c r="BL253" s="13" t="s">
        <v>1578</v>
      </c>
      <c r="BM253" s="143" t="s">
        <v>1579</v>
      </c>
    </row>
    <row r="254" spans="2:65" s="1" customFormat="1" ht="16.5" customHeight="1">
      <c r="B254" s="131"/>
      <c r="C254" s="132" t="s">
        <v>814</v>
      </c>
      <c r="D254" s="132" t="s">
        <v>165</v>
      </c>
      <c r="E254" s="133" t="s">
        <v>1580</v>
      </c>
      <c r="F254" s="134" t="s">
        <v>1581</v>
      </c>
      <c r="G254" s="135" t="s">
        <v>1585</v>
      </c>
      <c r="H254" s="136">
        <v>4</v>
      </c>
      <c r="I254" s="137"/>
      <c r="J254" s="137"/>
      <c r="K254" s="138"/>
      <c r="L254" s="25"/>
      <c r="M254" s="139" t="s">
        <v>1</v>
      </c>
      <c r="N254" s="140" t="s">
        <v>38</v>
      </c>
      <c r="O254" s="141">
        <v>0</v>
      </c>
      <c r="P254" s="141">
        <f>O254*H254</f>
        <v>0</v>
      </c>
      <c r="Q254" s="141">
        <v>0</v>
      </c>
      <c r="R254" s="141">
        <f>Q254*H254</f>
        <v>0</v>
      </c>
      <c r="S254" s="141">
        <v>0</v>
      </c>
      <c r="T254" s="142">
        <f>S254*H254</f>
        <v>0</v>
      </c>
      <c r="AR254" s="143" t="s">
        <v>1578</v>
      </c>
      <c r="AT254" s="143" t="s">
        <v>165</v>
      </c>
      <c r="AU254" s="143" t="s">
        <v>79</v>
      </c>
      <c r="AY254" s="13" t="s">
        <v>162</v>
      </c>
      <c r="BE254" s="144">
        <f>IF(N254="základná",J254,0)</f>
        <v>0</v>
      </c>
      <c r="BF254" s="144">
        <f>IF(N254="znížená",J254,0)</f>
        <v>0</v>
      </c>
      <c r="BG254" s="144">
        <f>IF(N254="zákl. prenesená",J254,0)</f>
        <v>0</v>
      </c>
      <c r="BH254" s="144">
        <f>IF(N254="zníž. prenesená",J254,0)</f>
        <v>0</v>
      </c>
      <c r="BI254" s="144">
        <f>IF(N254="nulová",J254,0)</f>
        <v>0</v>
      </c>
      <c r="BJ254" s="13" t="s">
        <v>84</v>
      </c>
      <c r="BK254" s="144">
        <f>ROUND(I254*H254,2)</f>
        <v>0</v>
      </c>
      <c r="BL254" s="13" t="s">
        <v>1578</v>
      </c>
      <c r="BM254" s="143" t="s">
        <v>1582</v>
      </c>
    </row>
    <row r="255" spans="2:65" s="1" customFormat="1" ht="16.5" customHeight="1">
      <c r="B255" s="131"/>
      <c r="C255" s="132" t="s">
        <v>817</v>
      </c>
      <c r="D255" s="132" t="s">
        <v>165</v>
      </c>
      <c r="E255" s="133" t="s">
        <v>1583</v>
      </c>
      <c r="F255" s="134" t="s">
        <v>1584</v>
      </c>
      <c r="G255" s="135" t="s">
        <v>1585</v>
      </c>
      <c r="H255" s="136">
        <v>10</v>
      </c>
      <c r="I255" s="137"/>
      <c r="J255" s="137"/>
      <c r="K255" s="138"/>
      <c r="L255" s="25"/>
      <c r="M255" s="139" t="s">
        <v>1</v>
      </c>
      <c r="N255" s="140" t="s">
        <v>38</v>
      </c>
      <c r="O255" s="141">
        <v>0</v>
      </c>
      <c r="P255" s="141">
        <f>O255*H255</f>
        <v>0</v>
      </c>
      <c r="Q255" s="141">
        <v>0</v>
      </c>
      <c r="R255" s="141">
        <f>Q255*H255</f>
        <v>0</v>
      </c>
      <c r="S255" s="141">
        <v>0</v>
      </c>
      <c r="T255" s="142">
        <f>S255*H255</f>
        <v>0</v>
      </c>
      <c r="AR255" s="143" t="s">
        <v>1578</v>
      </c>
      <c r="AT255" s="143" t="s">
        <v>165</v>
      </c>
      <c r="AU255" s="143" t="s">
        <v>79</v>
      </c>
      <c r="AY255" s="13" t="s">
        <v>162</v>
      </c>
      <c r="BE255" s="144">
        <f>IF(N255="základná",J255,0)</f>
        <v>0</v>
      </c>
      <c r="BF255" s="144">
        <f>IF(N255="znížená",J255,0)</f>
        <v>0</v>
      </c>
      <c r="BG255" s="144">
        <f>IF(N255="zákl. prenesená",J255,0)</f>
        <v>0</v>
      </c>
      <c r="BH255" s="144">
        <f>IF(N255="zníž. prenesená",J255,0)</f>
        <v>0</v>
      </c>
      <c r="BI255" s="144">
        <f>IF(N255="nulová",J255,0)</f>
        <v>0</v>
      </c>
      <c r="BJ255" s="13" t="s">
        <v>84</v>
      </c>
      <c r="BK255" s="144">
        <f>ROUND(I255*H255,2)</f>
        <v>0</v>
      </c>
      <c r="BL255" s="13" t="s">
        <v>1578</v>
      </c>
      <c r="BM255" s="143" t="s">
        <v>1586</v>
      </c>
    </row>
    <row r="256" spans="2:65" s="1" customFormat="1" ht="16.5" customHeight="1">
      <c r="B256" s="131"/>
      <c r="C256" s="132" t="s">
        <v>821</v>
      </c>
      <c r="D256" s="132" t="s">
        <v>165</v>
      </c>
      <c r="E256" s="133" t="s">
        <v>1587</v>
      </c>
      <c r="F256" s="134" t="s">
        <v>1588</v>
      </c>
      <c r="G256" s="135" t="s">
        <v>1589</v>
      </c>
      <c r="H256" s="136">
        <v>1</v>
      </c>
      <c r="I256" s="137"/>
      <c r="J256" s="137"/>
      <c r="K256" s="138"/>
      <c r="L256" s="25"/>
      <c r="M256" s="145" t="s">
        <v>1</v>
      </c>
      <c r="N256" s="146" t="s">
        <v>38</v>
      </c>
      <c r="O256" s="147">
        <v>0</v>
      </c>
      <c r="P256" s="147">
        <f>O256*H256</f>
        <v>0</v>
      </c>
      <c r="Q256" s="147">
        <v>0</v>
      </c>
      <c r="R256" s="147">
        <f>Q256*H256</f>
        <v>0</v>
      </c>
      <c r="S256" s="147">
        <v>0</v>
      </c>
      <c r="T256" s="148">
        <f>S256*H256</f>
        <v>0</v>
      </c>
      <c r="AR256" s="143" t="s">
        <v>1578</v>
      </c>
      <c r="AT256" s="143" t="s">
        <v>165</v>
      </c>
      <c r="AU256" s="143" t="s">
        <v>79</v>
      </c>
      <c r="AY256" s="13" t="s">
        <v>162</v>
      </c>
      <c r="BE256" s="144">
        <f>IF(N256="základná",J256,0)</f>
        <v>0</v>
      </c>
      <c r="BF256" s="144">
        <f>IF(N256="znížená",J256,0)</f>
        <v>0</v>
      </c>
      <c r="BG256" s="144">
        <f>IF(N256="zákl. prenesená",J256,0)</f>
        <v>0</v>
      </c>
      <c r="BH256" s="144">
        <f>IF(N256="zníž. prenesená",J256,0)</f>
        <v>0</v>
      </c>
      <c r="BI256" s="144">
        <f>IF(N256="nulová",J256,0)</f>
        <v>0</v>
      </c>
      <c r="BJ256" s="13" t="s">
        <v>84</v>
      </c>
      <c r="BK256" s="144">
        <f>ROUND(I256*H256,2)</f>
        <v>0</v>
      </c>
      <c r="BL256" s="13" t="s">
        <v>1578</v>
      </c>
      <c r="BM256" s="143" t="s">
        <v>1590</v>
      </c>
    </row>
    <row r="257" spans="2:12" s="1" customFormat="1" ht="6.95" customHeight="1">
      <c r="B257" s="40"/>
      <c r="C257" s="41"/>
      <c r="D257" s="41"/>
      <c r="E257" s="41"/>
      <c r="F257" s="41"/>
      <c r="G257" s="41"/>
      <c r="H257" s="41"/>
      <c r="I257" s="41"/>
      <c r="J257" s="41"/>
      <c r="K257" s="41"/>
      <c r="L257" s="25"/>
    </row>
  </sheetData>
  <autoFilter ref="C123:K256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BM333"/>
  <sheetViews>
    <sheetView showGridLines="0" tabSelected="1" topLeftCell="B272" zoomScaleNormal="100" workbookViewId="0">
      <selection activeCell="L283" sqref="L28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3" t="s">
        <v>107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125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26.25" customHeight="1">
      <c r="B7" s="16"/>
      <c r="E7" s="227" t="str">
        <f>'Rekapitulácia stavby'!K6</f>
        <v>Košice, ÚKT, Rampová 7 - Rekonštrukcia budovy U1 a výstavba garáže</v>
      </c>
      <c r="F7" s="228"/>
      <c r="G7" s="228"/>
      <c r="H7" s="228"/>
      <c r="L7" s="16"/>
    </row>
    <row r="8" spans="2:46" ht="12" customHeight="1">
      <c r="B8" s="16"/>
      <c r="D8" s="22" t="s">
        <v>126</v>
      </c>
      <c r="L8" s="16"/>
    </row>
    <row r="9" spans="2:46" s="1" customFormat="1" ht="16.5" customHeight="1">
      <c r="B9" s="25"/>
      <c r="E9" s="227" t="s">
        <v>1689</v>
      </c>
      <c r="F9" s="229"/>
      <c r="G9" s="229"/>
      <c r="H9" s="229"/>
      <c r="L9" s="25"/>
    </row>
    <row r="10" spans="2:46" s="1" customFormat="1" ht="12" customHeight="1">
      <c r="B10" s="25"/>
      <c r="D10" s="22" t="s">
        <v>128</v>
      </c>
      <c r="L10" s="25"/>
    </row>
    <row r="11" spans="2:46" s="1" customFormat="1" ht="16.5" customHeight="1">
      <c r="B11" s="25"/>
      <c r="E11" s="185" t="s">
        <v>1690</v>
      </c>
      <c r="F11" s="229"/>
      <c r="G11" s="229"/>
      <c r="H11" s="229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customHeight="1">
      <c r="B14" s="25"/>
      <c r="D14" s="22" t="s">
        <v>17</v>
      </c>
      <c r="F14" s="20" t="s">
        <v>18</v>
      </c>
      <c r="I14" s="22" t="s">
        <v>19</v>
      </c>
      <c r="J14" s="48"/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20</v>
      </c>
      <c r="I16" s="22" t="s">
        <v>21</v>
      </c>
      <c r="J16" s="20" t="s">
        <v>1</v>
      </c>
      <c r="L16" s="25"/>
    </row>
    <row r="17" spans="2:12" s="1" customFormat="1" ht="18" customHeight="1">
      <c r="B17" s="25"/>
      <c r="E17" s="20" t="s">
        <v>22</v>
      </c>
      <c r="I17" s="22" t="s">
        <v>23</v>
      </c>
      <c r="J17" s="20" t="s">
        <v>1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24</v>
      </c>
      <c r="I19" s="22" t="s">
        <v>21</v>
      </c>
      <c r="J19" s="20" t="str">
        <f>'Rekapitulácia stavby'!AN13</f>
        <v/>
      </c>
      <c r="L19" s="25"/>
    </row>
    <row r="20" spans="2:12" s="1" customFormat="1" ht="18" customHeight="1">
      <c r="B20" s="25"/>
      <c r="E20" s="221" t="str">
        <f>'Rekapitulácia stavby'!E14</f>
        <v xml:space="preserve"> </v>
      </c>
      <c r="F20" s="221"/>
      <c r="G20" s="221"/>
      <c r="H20" s="221"/>
      <c r="I20" s="22" t="s">
        <v>23</v>
      </c>
      <c r="J20" s="20" t="str">
        <f>'Rekapitulácia stavby'!AN14</f>
        <v/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26</v>
      </c>
      <c r="I22" s="22" t="s">
        <v>21</v>
      </c>
      <c r="J22" s="20" t="s">
        <v>1</v>
      </c>
      <c r="L22" s="25"/>
    </row>
    <row r="23" spans="2:12" s="1" customFormat="1" ht="18" customHeight="1">
      <c r="B23" s="25"/>
      <c r="E23" s="20" t="s">
        <v>27</v>
      </c>
      <c r="I23" s="22" t="s">
        <v>23</v>
      </c>
      <c r="J23" s="20" t="s">
        <v>1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29</v>
      </c>
      <c r="I25" s="22" t="s">
        <v>21</v>
      </c>
      <c r="J25" s="20" t="s">
        <v>1</v>
      </c>
      <c r="L25" s="25"/>
    </row>
    <row r="26" spans="2:12" s="1" customFormat="1" ht="18" customHeight="1">
      <c r="B26" s="25"/>
      <c r="E26" s="20"/>
      <c r="I26" s="22" t="s">
        <v>23</v>
      </c>
      <c r="J26" s="20" t="s">
        <v>1</v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30</v>
      </c>
      <c r="L28" s="25"/>
    </row>
    <row r="29" spans="2:12" s="7" customFormat="1" ht="59.25" customHeight="1">
      <c r="B29" s="86"/>
      <c r="E29" s="223" t="s">
        <v>132</v>
      </c>
      <c r="F29" s="223"/>
      <c r="G29" s="223"/>
      <c r="H29" s="223"/>
      <c r="L29" s="86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customHeight="1">
      <c r="B32" s="25"/>
      <c r="D32" s="87" t="s">
        <v>32</v>
      </c>
      <c r="J32" s="61"/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customHeight="1">
      <c r="B34" s="25"/>
      <c r="F34" s="28" t="s">
        <v>34</v>
      </c>
      <c r="I34" s="28" t="s">
        <v>33</v>
      </c>
      <c r="J34" s="28" t="s">
        <v>35</v>
      </c>
      <c r="L34" s="25"/>
    </row>
    <row r="35" spans="2:12" s="1" customFormat="1" ht="14.45" customHeight="1">
      <c r="B35" s="25"/>
      <c r="D35" s="85" t="s">
        <v>36</v>
      </c>
      <c r="E35" s="30" t="s">
        <v>37</v>
      </c>
      <c r="F35" s="88">
        <f>ROUND((SUM(BE144:BE332)),  2)</f>
        <v>0</v>
      </c>
      <c r="G35" s="89"/>
      <c r="H35" s="89"/>
      <c r="I35" s="90">
        <v>0.2</v>
      </c>
      <c r="J35" s="88">
        <f>ROUND(((SUM(BE144:BE332))*I35),  2)</f>
        <v>0</v>
      </c>
      <c r="L35" s="25"/>
    </row>
    <row r="36" spans="2:12" s="1" customFormat="1" ht="14.45" customHeight="1">
      <c r="B36" s="25"/>
      <c r="E36" s="30" t="s">
        <v>38</v>
      </c>
      <c r="F36" s="80"/>
      <c r="I36" s="91">
        <v>0.2</v>
      </c>
      <c r="J36" s="80"/>
      <c r="L36" s="25"/>
    </row>
    <row r="37" spans="2:12" s="1" customFormat="1" ht="14.45" hidden="1" customHeight="1">
      <c r="B37" s="25"/>
      <c r="E37" s="22" t="s">
        <v>39</v>
      </c>
      <c r="F37" s="80">
        <f>ROUND((SUM(BG144:BG332)),  2)</f>
        <v>0</v>
      </c>
      <c r="I37" s="91">
        <v>0.2</v>
      </c>
      <c r="J37" s="80">
        <f>0</f>
        <v>0</v>
      </c>
      <c r="L37" s="25"/>
    </row>
    <row r="38" spans="2:12" s="1" customFormat="1" ht="14.45" hidden="1" customHeight="1">
      <c r="B38" s="25"/>
      <c r="E38" s="22" t="s">
        <v>40</v>
      </c>
      <c r="F38" s="80">
        <f>ROUND((SUM(BH144:BH332)),  2)</f>
        <v>0</v>
      </c>
      <c r="I38" s="91">
        <v>0.2</v>
      </c>
      <c r="J38" s="80">
        <f>0</f>
        <v>0</v>
      </c>
      <c r="L38" s="25"/>
    </row>
    <row r="39" spans="2:12" s="1" customFormat="1" ht="14.45" hidden="1" customHeight="1">
      <c r="B39" s="25"/>
      <c r="E39" s="30" t="s">
        <v>41</v>
      </c>
      <c r="F39" s="88">
        <f>ROUND((SUM(BI144:BI332)),  2)</f>
        <v>0</v>
      </c>
      <c r="G39" s="89"/>
      <c r="H39" s="89"/>
      <c r="I39" s="90">
        <v>0</v>
      </c>
      <c r="J39" s="88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2"/>
      <c r="D41" s="93" t="s">
        <v>42</v>
      </c>
      <c r="E41" s="52"/>
      <c r="F41" s="52"/>
      <c r="G41" s="94" t="s">
        <v>43</v>
      </c>
      <c r="H41" s="95" t="s">
        <v>44</v>
      </c>
      <c r="I41" s="52"/>
      <c r="J41" s="96"/>
      <c r="K41" s="97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133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13</v>
      </c>
      <c r="L84" s="25"/>
    </row>
    <row r="85" spans="2:12" s="1" customFormat="1" ht="26.25" customHeight="1">
      <c r="B85" s="25"/>
      <c r="E85" s="227" t="str">
        <f>E7</f>
        <v>Košice, ÚKT, Rampová 7 - Rekonštrukcia budovy U1 a výstavba garáže</v>
      </c>
      <c r="F85" s="228"/>
      <c r="G85" s="228"/>
      <c r="H85" s="228"/>
      <c r="L85" s="25"/>
    </row>
    <row r="86" spans="2:12" ht="12" customHeight="1">
      <c r="B86" s="16"/>
      <c r="C86" s="22" t="s">
        <v>126</v>
      </c>
      <c r="L86" s="16"/>
    </row>
    <row r="87" spans="2:12" s="1" customFormat="1" ht="16.5" customHeight="1">
      <c r="B87" s="25"/>
      <c r="E87" s="227" t="s">
        <v>1689</v>
      </c>
      <c r="F87" s="229"/>
      <c r="G87" s="229"/>
      <c r="H87" s="229"/>
      <c r="L87" s="25"/>
    </row>
    <row r="88" spans="2:12" s="1" customFormat="1" ht="12" customHeight="1">
      <c r="B88" s="25"/>
      <c r="C88" s="22" t="s">
        <v>128</v>
      </c>
      <c r="L88" s="25"/>
    </row>
    <row r="89" spans="2:12" s="1" customFormat="1" ht="16.5" customHeight="1">
      <c r="B89" s="25"/>
      <c r="E89" s="185" t="str">
        <f>E11</f>
        <v>002.1 - 1. časť ASR + ST</v>
      </c>
      <c r="F89" s="229"/>
      <c r="G89" s="229"/>
      <c r="H89" s="229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17</v>
      </c>
      <c r="F91" s="20" t="str">
        <f>F14</f>
        <v>Košice</v>
      </c>
      <c r="I91" s="22" t="s">
        <v>19</v>
      </c>
      <c r="J91" s="48" t="str">
        <f>IF(J14="","",J14)</f>
        <v/>
      </c>
      <c r="L91" s="25"/>
    </row>
    <row r="92" spans="2:12" s="1" customFormat="1" ht="6.95" customHeight="1">
      <c r="B92" s="25"/>
      <c r="L92" s="25"/>
    </row>
    <row r="93" spans="2:12" s="1" customFormat="1" ht="15.2" customHeight="1">
      <c r="B93" s="25"/>
      <c r="C93" s="22" t="s">
        <v>20</v>
      </c>
      <c r="F93" s="20" t="str">
        <f>E17</f>
        <v>Ministerstvo vnútra SR, Bratislava</v>
      </c>
      <c r="I93" s="22" t="s">
        <v>26</v>
      </c>
      <c r="J93" s="23" t="str">
        <f>E23</f>
        <v>KApAR, s.r.o., Prešov</v>
      </c>
      <c r="L93" s="25"/>
    </row>
    <row r="94" spans="2:12" s="1" customFormat="1" ht="15.2" customHeight="1">
      <c r="B94" s="25"/>
      <c r="C94" s="22" t="s">
        <v>24</v>
      </c>
      <c r="F94" s="20" t="str">
        <f>IF(E20="","",E20)</f>
        <v xml:space="preserve"> </v>
      </c>
      <c r="I94" s="22" t="s">
        <v>29</v>
      </c>
      <c r="J94" s="23"/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100" t="s">
        <v>134</v>
      </c>
      <c r="D96" s="92"/>
      <c r="E96" s="92"/>
      <c r="F96" s="92"/>
      <c r="G96" s="92"/>
      <c r="H96" s="92"/>
      <c r="I96" s="92"/>
      <c r="J96" s="101" t="s">
        <v>135</v>
      </c>
      <c r="K96" s="92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2" t="s">
        <v>136</v>
      </c>
      <c r="J98" s="61"/>
      <c r="L98" s="25"/>
      <c r="AU98" s="13" t="s">
        <v>137</v>
      </c>
    </row>
    <row r="99" spans="2:47" s="8" customFormat="1" ht="24.95" customHeight="1">
      <c r="B99" s="103"/>
      <c r="D99" s="104" t="s">
        <v>138</v>
      </c>
      <c r="E99" s="105"/>
      <c r="F99" s="105"/>
      <c r="G99" s="105"/>
      <c r="H99" s="105"/>
      <c r="I99" s="105"/>
      <c r="J99" s="106"/>
      <c r="L99" s="103"/>
    </row>
    <row r="100" spans="2:47" s="9" customFormat="1" ht="19.899999999999999" customHeight="1">
      <c r="B100" s="107"/>
      <c r="D100" s="108" t="s">
        <v>380</v>
      </c>
      <c r="E100" s="109"/>
      <c r="F100" s="109"/>
      <c r="G100" s="109"/>
      <c r="H100" s="109"/>
      <c r="I100" s="109"/>
      <c r="J100" s="110"/>
      <c r="L100" s="107"/>
    </row>
    <row r="101" spans="2:47" s="9" customFormat="1" ht="19.899999999999999" customHeight="1">
      <c r="B101" s="107"/>
      <c r="D101" s="108" t="s">
        <v>381</v>
      </c>
      <c r="E101" s="109"/>
      <c r="F101" s="109"/>
      <c r="G101" s="109"/>
      <c r="H101" s="109"/>
      <c r="I101" s="109"/>
      <c r="J101" s="110"/>
      <c r="L101" s="107"/>
    </row>
    <row r="102" spans="2:47" s="9" customFormat="1" ht="19.899999999999999" customHeight="1">
      <c r="B102" s="107"/>
      <c r="D102" s="108" t="s">
        <v>382</v>
      </c>
      <c r="E102" s="109"/>
      <c r="F102" s="109"/>
      <c r="G102" s="109"/>
      <c r="H102" s="109"/>
      <c r="I102" s="109"/>
      <c r="J102" s="110"/>
      <c r="L102" s="107"/>
    </row>
    <row r="103" spans="2:47" s="9" customFormat="1" ht="19.899999999999999" customHeight="1">
      <c r="B103" s="107"/>
      <c r="D103" s="108" t="s">
        <v>383</v>
      </c>
      <c r="E103" s="109"/>
      <c r="F103" s="109"/>
      <c r="G103" s="109"/>
      <c r="H103" s="109"/>
      <c r="I103" s="109"/>
      <c r="J103" s="110"/>
      <c r="L103" s="107"/>
    </row>
    <row r="104" spans="2:47" s="9" customFormat="1" ht="19.899999999999999" customHeight="1">
      <c r="B104" s="107"/>
      <c r="D104" s="108" t="s">
        <v>1691</v>
      </c>
      <c r="E104" s="109"/>
      <c r="F104" s="109"/>
      <c r="G104" s="109"/>
      <c r="H104" s="109"/>
      <c r="I104" s="109"/>
      <c r="J104" s="110"/>
      <c r="L104" s="107"/>
    </row>
    <row r="105" spans="2:47" s="9" customFormat="1" ht="19.899999999999999" customHeight="1">
      <c r="B105" s="107"/>
      <c r="D105" s="108" t="s">
        <v>384</v>
      </c>
      <c r="E105" s="109"/>
      <c r="F105" s="109"/>
      <c r="G105" s="109"/>
      <c r="H105" s="109"/>
      <c r="I105" s="109"/>
      <c r="J105" s="110"/>
      <c r="L105" s="107"/>
    </row>
    <row r="106" spans="2:47" s="9" customFormat="1" ht="19.899999999999999" customHeight="1">
      <c r="B106" s="107"/>
      <c r="D106" s="108" t="s">
        <v>139</v>
      </c>
      <c r="E106" s="109"/>
      <c r="F106" s="109"/>
      <c r="G106" s="109"/>
      <c r="H106" s="109"/>
      <c r="I106" s="109"/>
      <c r="J106" s="110"/>
      <c r="L106" s="107"/>
    </row>
    <row r="107" spans="2:47" s="9" customFormat="1" ht="19.899999999999999" customHeight="1">
      <c r="B107" s="107"/>
      <c r="D107" s="108" t="s">
        <v>385</v>
      </c>
      <c r="E107" s="109"/>
      <c r="F107" s="109"/>
      <c r="G107" s="109"/>
      <c r="H107" s="109"/>
      <c r="I107" s="109"/>
      <c r="J107" s="110"/>
      <c r="L107" s="107"/>
    </row>
    <row r="108" spans="2:47" s="8" customFormat="1" ht="24.95" customHeight="1">
      <c r="B108" s="103"/>
      <c r="D108" s="104" t="s">
        <v>140</v>
      </c>
      <c r="E108" s="105"/>
      <c r="F108" s="105"/>
      <c r="G108" s="105"/>
      <c r="H108" s="105"/>
      <c r="I108" s="105"/>
      <c r="J108" s="106"/>
      <c r="L108" s="103"/>
    </row>
    <row r="109" spans="2:47" s="9" customFormat="1" ht="19.899999999999999" customHeight="1">
      <c r="B109" s="107"/>
      <c r="D109" s="108" t="s">
        <v>1692</v>
      </c>
      <c r="E109" s="109"/>
      <c r="F109" s="109"/>
      <c r="G109" s="109"/>
      <c r="H109" s="109"/>
      <c r="I109" s="109"/>
      <c r="J109" s="110"/>
      <c r="L109" s="107"/>
    </row>
    <row r="110" spans="2:47" s="9" customFormat="1" ht="19.899999999999999" customHeight="1">
      <c r="B110" s="107"/>
      <c r="D110" s="108" t="s">
        <v>141</v>
      </c>
      <c r="E110" s="109"/>
      <c r="F110" s="109"/>
      <c r="G110" s="109"/>
      <c r="H110" s="109"/>
      <c r="I110" s="109"/>
      <c r="J110" s="110"/>
      <c r="L110" s="107"/>
    </row>
    <row r="111" spans="2:47" s="9" customFormat="1" ht="19.899999999999999" customHeight="1">
      <c r="B111" s="107"/>
      <c r="D111" s="108" t="s">
        <v>143</v>
      </c>
      <c r="E111" s="109"/>
      <c r="F111" s="109"/>
      <c r="G111" s="109"/>
      <c r="H111" s="109"/>
      <c r="I111" s="109"/>
      <c r="J111" s="110"/>
      <c r="L111" s="107"/>
    </row>
    <row r="112" spans="2:47" s="9" customFormat="1" ht="19.899999999999999" customHeight="1">
      <c r="B112" s="107"/>
      <c r="D112" s="108" t="s">
        <v>388</v>
      </c>
      <c r="E112" s="109"/>
      <c r="F112" s="109"/>
      <c r="G112" s="109"/>
      <c r="H112" s="109"/>
      <c r="I112" s="109"/>
      <c r="J112" s="110"/>
      <c r="L112" s="107"/>
    </row>
    <row r="113" spans="2:12" s="9" customFormat="1" ht="19.899999999999999" customHeight="1">
      <c r="B113" s="107"/>
      <c r="D113" s="108" t="s">
        <v>144</v>
      </c>
      <c r="E113" s="109"/>
      <c r="F113" s="109"/>
      <c r="G113" s="109"/>
      <c r="H113" s="109"/>
      <c r="I113" s="109"/>
      <c r="J113" s="110"/>
      <c r="L113" s="107"/>
    </row>
    <row r="114" spans="2:12" s="9" customFormat="1" ht="19.899999999999999" customHeight="1">
      <c r="B114" s="107"/>
      <c r="D114" s="108" t="s">
        <v>389</v>
      </c>
      <c r="E114" s="109"/>
      <c r="F114" s="109"/>
      <c r="G114" s="109"/>
      <c r="H114" s="109"/>
      <c r="I114" s="109"/>
      <c r="J114" s="110"/>
      <c r="L114" s="107"/>
    </row>
    <row r="115" spans="2:12" s="9" customFormat="1" ht="19.899999999999999" customHeight="1">
      <c r="B115" s="107"/>
      <c r="D115" s="108" t="s">
        <v>1693</v>
      </c>
      <c r="E115" s="109"/>
      <c r="F115" s="109"/>
      <c r="G115" s="109"/>
      <c r="H115" s="109"/>
      <c r="I115" s="109"/>
      <c r="J115" s="110"/>
      <c r="L115" s="107"/>
    </row>
    <row r="116" spans="2:12" s="9" customFormat="1" ht="19.899999999999999" customHeight="1">
      <c r="B116" s="107"/>
      <c r="D116" s="108" t="s">
        <v>390</v>
      </c>
      <c r="E116" s="109"/>
      <c r="F116" s="109"/>
      <c r="G116" s="109"/>
      <c r="H116" s="109"/>
      <c r="I116" s="109"/>
      <c r="J116" s="110"/>
      <c r="L116" s="107"/>
    </row>
    <row r="117" spans="2:12" s="9" customFormat="1" ht="19.899999999999999" customHeight="1">
      <c r="B117" s="107"/>
      <c r="D117" s="108" t="s">
        <v>146</v>
      </c>
      <c r="E117" s="109"/>
      <c r="F117" s="109"/>
      <c r="G117" s="109"/>
      <c r="H117" s="109"/>
      <c r="I117" s="109"/>
      <c r="J117" s="110"/>
      <c r="L117" s="107"/>
    </row>
    <row r="118" spans="2:12" s="9" customFormat="1" ht="19.899999999999999" customHeight="1">
      <c r="B118" s="107"/>
      <c r="D118" s="108" t="s">
        <v>391</v>
      </c>
      <c r="E118" s="109"/>
      <c r="F118" s="109"/>
      <c r="G118" s="109"/>
      <c r="H118" s="109"/>
      <c r="I118" s="109"/>
      <c r="J118" s="110"/>
      <c r="L118" s="107"/>
    </row>
    <row r="119" spans="2:12" s="8" customFormat="1" ht="24.95" customHeight="1">
      <c r="B119" s="103"/>
      <c r="D119" s="104" t="s">
        <v>1694</v>
      </c>
      <c r="E119" s="105"/>
      <c r="F119" s="105"/>
      <c r="G119" s="105"/>
      <c r="H119" s="105"/>
      <c r="I119" s="105"/>
      <c r="J119" s="106"/>
      <c r="L119" s="103"/>
    </row>
    <row r="120" spans="2:12" s="9" customFormat="1" ht="19.899999999999999" customHeight="1">
      <c r="B120" s="107"/>
      <c r="D120" s="108" t="s">
        <v>1695</v>
      </c>
      <c r="E120" s="109"/>
      <c r="F120" s="109"/>
      <c r="G120" s="109"/>
      <c r="H120" s="109"/>
      <c r="I120" s="109"/>
      <c r="J120" s="110"/>
      <c r="L120" s="107"/>
    </row>
    <row r="121" spans="2:12" s="9" customFormat="1" ht="19.899999999999999" customHeight="1">
      <c r="B121" s="107"/>
      <c r="D121" s="108" t="s">
        <v>1696</v>
      </c>
      <c r="E121" s="109"/>
      <c r="F121" s="109"/>
      <c r="G121" s="109"/>
      <c r="H121" s="109"/>
      <c r="I121" s="109"/>
      <c r="J121" s="110"/>
      <c r="L121" s="107"/>
    </row>
    <row r="122" spans="2:12" s="8" customFormat="1" ht="24.95" customHeight="1">
      <c r="B122" s="103"/>
      <c r="D122" s="104"/>
      <c r="E122" s="105"/>
      <c r="F122" s="105"/>
      <c r="G122" s="105"/>
      <c r="H122" s="105"/>
      <c r="I122" s="105"/>
      <c r="J122" s="106"/>
      <c r="L122" s="103"/>
    </row>
    <row r="123" spans="2:12" s="1" customFormat="1" ht="21.75" customHeight="1">
      <c r="B123" s="25"/>
      <c r="L123" s="25"/>
    </row>
    <row r="124" spans="2:12" s="1" customFormat="1" ht="6.95" customHeight="1"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25"/>
    </row>
    <row r="128" spans="2:12" s="1" customFormat="1" ht="6.95" customHeight="1"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25"/>
    </row>
    <row r="129" spans="2:63" s="1" customFormat="1" ht="24.95" customHeight="1">
      <c r="B129" s="25"/>
      <c r="C129" s="17" t="s">
        <v>148</v>
      </c>
      <c r="L129" s="25"/>
    </row>
    <row r="130" spans="2:63" s="1" customFormat="1" ht="6.95" customHeight="1">
      <c r="B130" s="25"/>
      <c r="L130" s="25"/>
    </row>
    <row r="131" spans="2:63" s="1" customFormat="1" ht="12" customHeight="1">
      <c r="B131" s="25"/>
      <c r="C131" s="22" t="s">
        <v>13</v>
      </c>
      <c r="L131" s="25"/>
    </row>
    <row r="132" spans="2:63" s="1" customFormat="1" ht="26.25" customHeight="1">
      <c r="B132" s="25"/>
      <c r="E132" s="227" t="str">
        <f>E7</f>
        <v>Košice, ÚKT, Rampová 7 - Rekonštrukcia budovy U1 a výstavba garáže</v>
      </c>
      <c r="F132" s="228"/>
      <c r="G132" s="228"/>
      <c r="H132" s="228"/>
      <c r="L132" s="25"/>
    </row>
    <row r="133" spans="2:63" ht="12" customHeight="1">
      <c r="B133" s="16"/>
      <c r="C133" s="22" t="s">
        <v>126</v>
      </c>
      <c r="L133" s="16"/>
    </row>
    <row r="134" spans="2:63" s="1" customFormat="1" ht="16.5" customHeight="1">
      <c r="B134" s="25"/>
      <c r="E134" s="227" t="s">
        <v>1689</v>
      </c>
      <c r="F134" s="229"/>
      <c r="G134" s="229"/>
      <c r="H134" s="229"/>
      <c r="L134" s="25"/>
    </row>
    <row r="135" spans="2:63" s="1" customFormat="1" ht="12" customHeight="1">
      <c r="B135" s="25"/>
      <c r="C135" s="22" t="s">
        <v>128</v>
      </c>
      <c r="L135" s="25"/>
    </row>
    <row r="136" spans="2:63" s="1" customFormat="1" ht="16.5" customHeight="1">
      <c r="B136" s="25"/>
      <c r="E136" s="185" t="str">
        <f>E11</f>
        <v>002.1 - 1. časť ASR + ST</v>
      </c>
      <c r="F136" s="229"/>
      <c r="G136" s="229"/>
      <c r="H136" s="229"/>
      <c r="L136" s="25"/>
    </row>
    <row r="137" spans="2:63" s="1" customFormat="1" ht="6.95" customHeight="1">
      <c r="B137" s="25"/>
      <c r="L137" s="25"/>
    </row>
    <row r="138" spans="2:63" s="1" customFormat="1" ht="12" customHeight="1">
      <c r="B138" s="25"/>
      <c r="C138" s="22" t="s">
        <v>17</v>
      </c>
      <c r="F138" s="20" t="str">
        <f>F14</f>
        <v>Košice</v>
      </c>
      <c r="I138" s="22" t="s">
        <v>19</v>
      </c>
      <c r="J138" s="48" t="str">
        <f>IF(J14="","",J14)</f>
        <v/>
      </c>
      <c r="L138" s="25"/>
    </row>
    <row r="139" spans="2:63" s="1" customFormat="1" ht="6.95" customHeight="1">
      <c r="B139" s="25"/>
      <c r="L139" s="25"/>
    </row>
    <row r="140" spans="2:63" s="1" customFormat="1" ht="15.2" customHeight="1">
      <c r="B140" s="25"/>
      <c r="C140" s="22" t="s">
        <v>20</v>
      </c>
      <c r="F140" s="20" t="str">
        <f>E17</f>
        <v>Ministerstvo vnútra SR, Bratislava</v>
      </c>
      <c r="I140" s="22" t="s">
        <v>26</v>
      </c>
      <c r="J140" s="23" t="str">
        <f>E23</f>
        <v>KApAR, s.r.o., Prešov</v>
      </c>
      <c r="L140" s="25"/>
    </row>
    <row r="141" spans="2:63" s="1" customFormat="1" ht="15.2" customHeight="1">
      <c r="B141" s="25"/>
      <c r="C141" s="22" t="s">
        <v>24</v>
      </c>
      <c r="F141" s="20" t="str">
        <f>IF(E20="","",E20)</f>
        <v xml:space="preserve"> </v>
      </c>
      <c r="I141" s="22" t="s">
        <v>29</v>
      </c>
      <c r="J141" s="23"/>
      <c r="L141" s="25"/>
    </row>
    <row r="142" spans="2:63" s="1" customFormat="1" ht="10.35" customHeight="1">
      <c r="B142" s="25"/>
      <c r="L142" s="25"/>
    </row>
    <row r="143" spans="2:63" s="10" customFormat="1" ht="29.25" customHeight="1">
      <c r="B143" s="111"/>
      <c r="C143" s="112" t="s">
        <v>149</v>
      </c>
      <c r="D143" s="113" t="s">
        <v>57</v>
      </c>
      <c r="E143" s="113" t="s">
        <v>53</v>
      </c>
      <c r="F143" s="113" t="s">
        <v>54</v>
      </c>
      <c r="G143" s="113" t="s">
        <v>150</v>
      </c>
      <c r="H143" s="113" t="s">
        <v>151</v>
      </c>
      <c r="I143" s="113" t="s">
        <v>152</v>
      </c>
      <c r="J143" s="114" t="s">
        <v>135</v>
      </c>
      <c r="K143" s="115" t="s">
        <v>153</v>
      </c>
      <c r="L143" s="111"/>
      <c r="M143" s="54" t="s">
        <v>1</v>
      </c>
      <c r="N143" s="55" t="s">
        <v>36</v>
      </c>
      <c r="O143" s="55" t="s">
        <v>154</v>
      </c>
      <c r="P143" s="55" t="s">
        <v>155</v>
      </c>
      <c r="Q143" s="55" t="s">
        <v>156</v>
      </c>
      <c r="R143" s="55" t="s">
        <v>157</v>
      </c>
      <c r="S143" s="55" t="s">
        <v>158</v>
      </c>
      <c r="T143" s="56" t="s">
        <v>159</v>
      </c>
    </row>
    <row r="144" spans="2:63" s="1" customFormat="1" ht="22.9" customHeight="1">
      <c r="B144" s="25"/>
      <c r="C144" s="59" t="s">
        <v>136</v>
      </c>
      <c r="J144" s="116"/>
      <c r="L144" s="25"/>
      <c r="M144" s="57"/>
      <c r="N144" s="49"/>
      <c r="O144" s="49"/>
      <c r="P144" s="117" t="e">
        <f>P145+P221+P319+P332</f>
        <v>#REF!</v>
      </c>
      <c r="Q144" s="49"/>
      <c r="R144" s="117" t="e">
        <f>R145+R221+R319+R332</f>
        <v>#REF!</v>
      </c>
      <c r="S144" s="49"/>
      <c r="T144" s="118" t="e">
        <f>T145+T221+T319+T332</f>
        <v>#REF!</v>
      </c>
      <c r="AT144" s="13" t="s">
        <v>71</v>
      </c>
      <c r="AU144" s="13" t="s">
        <v>137</v>
      </c>
      <c r="BK144" s="119" t="e">
        <f>BK145+BK221+BK319+BK332</f>
        <v>#REF!</v>
      </c>
    </row>
    <row r="145" spans="2:65" s="11" customFormat="1" ht="25.9" customHeight="1">
      <c r="B145" s="120"/>
      <c r="D145" s="121" t="s">
        <v>71</v>
      </c>
      <c r="E145" s="122" t="s">
        <v>160</v>
      </c>
      <c r="F145" s="122" t="s">
        <v>161</v>
      </c>
      <c r="J145" s="123"/>
      <c r="L145" s="120"/>
      <c r="M145" s="124"/>
      <c r="P145" s="125">
        <f>P146+P163+P184+P189+P191+P200+P211+P219</f>
        <v>1404.3144452299998</v>
      </c>
      <c r="R145" s="125">
        <f>R146+R163+R184+R189+R191+R200+R211+R219</f>
        <v>603.35191963</v>
      </c>
      <c r="T145" s="126">
        <f>T146+T163+T184+T189+T191+T200+T211+T219</f>
        <v>0</v>
      </c>
      <c r="AR145" s="121" t="s">
        <v>79</v>
      </c>
      <c r="AT145" s="127" t="s">
        <v>71</v>
      </c>
      <c r="AU145" s="127" t="s">
        <v>72</v>
      </c>
      <c r="AY145" s="121" t="s">
        <v>162</v>
      </c>
      <c r="BK145" s="128">
        <f>BK146+BK163+BK184+BK189+BK191+BK200+BK211+BK219</f>
        <v>0</v>
      </c>
    </row>
    <row r="146" spans="2:65" s="11" customFormat="1" ht="22.9" customHeight="1">
      <c r="B146" s="120"/>
      <c r="D146" s="121" t="s">
        <v>71</v>
      </c>
      <c r="E146" s="129" t="s">
        <v>79</v>
      </c>
      <c r="F146" s="129" t="s">
        <v>392</v>
      </c>
      <c r="J146" s="130"/>
      <c r="L146" s="120"/>
      <c r="M146" s="124"/>
      <c r="P146" s="125">
        <f>SUM(P147:P162)</f>
        <v>353.266525</v>
      </c>
      <c r="R146" s="125">
        <f>SUM(R147:R162)</f>
        <v>9.4012440000000002</v>
      </c>
      <c r="T146" s="126">
        <f>SUM(T147:T162)</f>
        <v>0</v>
      </c>
      <c r="AR146" s="121" t="s">
        <v>79</v>
      </c>
      <c r="AT146" s="127" t="s">
        <v>71</v>
      </c>
      <c r="AU146" s="127" t="s">
        <v>79</v>
      </c>
      <c r="AY146" s="121" t="s">
        <v>162</v>
      </c>
      <c r="BK146" s="128">
        <f>SUM(BK147:BK162)</f>
        <v>0</v>
      </c>
    </row>
    <row r="147" spans="2:65" s="1" customFormat="1" ht="33" customHeight="1">
      <c r="B147" s="131"/>
      <c r="C147" s="132" t="s">
        <v>79</v>
      </c>
      <c r="D147" s="132" t="s">
        <v>165</v>
      </c>
      <c r="E147" s="133" t="s">
        <v>1697</v>
      </c>
      <c r="F147" s="134" t="s">
        <v>1698</v>
      </c>
      <c r="G147" s="135" t="s">
        <v>173</v>
      </c>
      <c r="H147" s="136">
        <v>56.393000000000001</v>
      </c>
      <c r="I147" s="137"/>
      <c r="J147" s="137"/>
      <c r="K147" s="138"/>
      <c r="L147" s="25"/>
      <c r="M147" s="139" t="s">
        <v>1</v>
      </c>
      <c r="N147" s="140" t="s">
        <v>38</v>
      </c>
      <c r="O147" s="141">
        <v>1.2999999999999999E-2</v>
      </c>
      <c r="P147" s="141">
        <f t="shared" ref="P147:P162" si="0">O147*H147</f>
        <v>0.73310900000000001</v>
      </c>
      <c r="Q147" s="141">
        <v>0</v>
      </c>
      <c r="R147" s="141">
        <f t="shared" ref="R147:R162" si="1">Q147*H147</f>
        <v>0</v>
      </c>
      <c r="S147" s="141">
        <v>0</v>
      </c>
      <c r="T147" s="142">
        <f t="shared" ref="T147:T162" si="2">S147*H147</f>
        <v>0</v>
      </c>
      <c r="AR147" s="143" t="s">
        <v>169</v>
      </c>
      <c r="AT147" s="143" t="s">
        <v>165</v>
      </c>
      <c r="AU147" s="143" t="s">
        <v>84</v>
      </c>
      <c r="AY147" s="13" t="s">
        <v>162</v>
      </c>
      <c r="BE147" s="144">
        <f t="shared" ref="BE147:BE162" si="3">IF(N147="základná",J147,0)</f>
        <v>0</v>
      </c>
      <c r="BF147" s="144">
        <f t="shared" ref="BF147:BF162" si="4">IF(N147="znížená",J147,0)</f>
        <v>0</v>
      </c>
      <c r="BG147" s="144">
        <f t="shared" ref="BG147:BG162" si="5">IF(N147="zákl. prenesená",J147,0)</f>
        <v>0</v>
      </c>
      <c r="BH147" s="144">
        <f t="shared" ref="BH147:BH162" si="6">IF(N147="zníž. prenesená",J147,0)</f>
        <v>0</v>
      </c>
      <c r="BI147" s="144">
        <f t="shared" ref="BI147:BI162" si="7">IF(N147="nulová",J147,0)</f>
        <v>0</v>
      </c>
      <c r="BJ147" s="13" t="s">
        <v>84</v>
      </c>
      <c r="BK147" s="144">
        <f t="shared" ref="BK147:BK162" si="8">ROUND(I147*H147,2)</f>
        <v>0</v>
      </c>
      <c r="BL147" s="13" t="s">
        <v>169</v>
      </c>
      <c r="BM147" s="143" t="s">
        <v>1699</v>
      </c>
    </row>
    <row r="148" spans="2:65" s="1" customFormat="1" ht="24.2" customHeight="1">
      <c r="B148" s="131"/>
      <c r="C148" s="132" t="s">
        <v>84</v>
      </c>
      <c r="D148" s="132" t="s">
        <v>165</v>
      </c>
      <c r="E148" s="133" t="s">
        <v>393</v>
      </c>
      <c r="F148" s="134" t="s">
        <v>394</v>
      </c>
      <c r="G148" s="135" t="s">
        <v>173</v>
      </c>
      <c r="H148" s="136">
        <v>27.308</v>
      </c>
      <c r="I148" s="137"/>
      <c r="J148" s="137"/>
      <c r="K148" s="138"/>
      <c r="L148" s="25"/>
      <c r="M148" s="139" t="s">
        <v>1</v>
      </c>
      <c r="N148" s="140" t="s">
        <v>38</v>
      </c>
      <c r="O148" s="141">
        <v>1.667</v>
      </c>
      <c r="P148" s="141">
        <f t="shared" si="0"/>
        <v>45.522435999999999</v>
      </c>
      <c r="Q148" s="141">
        <v>0</v>
      </c>
      <c r="R148" s="141">
        <f t="shared" si="1"/>
        <v>0</v>
      </c>
      <c r="S148" s="141">
        <v>0</v>
      </c>
      <c r="T148" s="142">
        <f t="shared" si="2"/>
        <v>0</v>
      </c>
      <c r="AR148" s="143" t="s">
        <v>169</v>
      </c>
      <c r="AT148" s="143" t="s">
        <v>165</v>
      </c>
      <c r="AU148" s="143" t="s">
        <v>84</v>
      </c>
      <c r="AY148" s="13" t="s">
        <v>162</v>
      </c>
      <c r="BE148" s="144">
        <f t="shared" si="3"/>
        <v>0</v>
      </c>
      <c r="BF148" s="144">
        <f t="shared" si="4"/>
        <v>0</v>
      </c>
      <c r="BG148" s="144">
        <f t="shared" si="5"/>
        <v>0</v>
      </c>
      <c r="BH148" s="144">
        <f t="shared" si="6"/>
        <v>0</v>
      </c>
      <c r="BI148" s="144">
        <f t="shared" si="7"/>
        <v>0</v>
      </c>
      <c r="BJ148" s="13" t="s">
        <v>84</v>
      </c>
      <c r="BK148" s="144">
        <f t="shared" si="8"/>
        <v>0</v>
      </c>
      <c r="BL148" s="13" t="s">
        <v>169</v>
      </c>
      <c r="BM148" s="143" t="s">
        <v>1700</v>
      </c>
    </row>
    <row r="149" spans="2:65" s="1" customFormat="1" ht="24.2" customHeight="1">
      <c r="B149" s="131"/>
      <c r="C149" s="132" t="s">
        <v>89</v>
      </c>
      <c r="D149" s="132" t="s">
        <v>165</v>
      </c>
      <c r="E149" s="133" t="s">
        <v>396</v>
      </c>
      <c r="F149" s="134" t="s">
        <v>397</v>
      </c>
      <c r="G149" s="135" t="s">
        <v>173</v>
      </c>
      <c r="H149" s="136">
        <v>27.308</v>
      </c>
      <c r="I149" s="137"/>
      <c r="J149" s="137"/>
      <c r="K149" s="138"/>
      <c r="L149" s="25"/>
      <c r="M149" s="139" t="s">
        <v>1</v>
      </c>
      <c r="N149" s="140" t="s">
        <v>38</v>
      </c>
      <c r="O149" s="141">
        <v>3.1739999999999999</v>
      </c>
      <c r="P149" s="141">
        <f t="shared" si="0"/>
        <v>86.675591999999995</v>
      </c>
      <c r="Q149" s="141">
        <v>0</v>
      </c>
      <c r="R149" s="141">
        <f t="shared" si="1"/>
        <v>0</v>
      </c>
      <c r="S149" s="141">
        <v>0</v>
      </c>
      <c r="T149" s="142">
        <f t="shared" si="2"/>
        <v>0</v>
      </c>
      <c r="AR149" s="143" t="s">
        <v>169</v>
      </c>
      <c r="AT149" s="143" t="s">
        <v>165</v>
      </c>
      <c r="AU149" s="143" t="s">
        <v>84</v>
      </c>
      <c r="AY149" s="13" t="s">
        <v>162</v>
      </c>
      <c r="BE149" s="144">
        <f t="shared" si="3"/>
        <v>0</v>
      </c>
      <c r="BF149" s="144">
        <f t="shared" si="4"/>
        <v>0</v>
      </c>
      <c r="BG149" s="144">
        <f t="shared" si="5"/>
        <v>0</v>
      </c>
      <c r="BH149" s="144">
        <f t="shared" si="6"/>
        <v>0</v>
      </c>
      <c r="BI149" s="144">
        <f t="shared" si="7"/>
        <v>0</v>
      </c>
      <c r="BJ149" s="13" t="s">
        <v>84</v>
      </c>
      <c r="BK149" s="144">
        <f t="shared" si="8"/>
        <v>0</v>
      </c>
      <c r="BL149" s="13" t="s">
        <v>169</v>
      </c>
      <c r="BM149" s="143" t="s">
        <v>1701</v>
      </c>
    </row>
    <row r="150" spans="2:65" s="1" customFormat="1" ht="21.75" customHeight="1">
      <c r="B150" s="131"/>
      <c r="C150" s="132" t="s">
        <v>169</v>
      </c>
      <c r="D150" s="132" t="s">
        <v>165</v>
      </c>
      <c r="E150" s="133" t="s">
        <v>1702</v>
      </c>
      <c r="F150" s="134" t="s">
        <v>1703</v>
      </c>
      <c r="G150" s="135" t="s">
        <v>173</v>
      </c>
      <c r="H150" s="136">
        <v>104.628</v>
      </c>
      <c r="I150" s="137"/>
      <c r="J150" s="137"/>
      <c r="K150" s="138"/>
      <c r="L150" s="25"/>
      <c r="M150" s="139" t="s">
        <v>1</v>
      </c>
      <c r="N150" s="140" t="s">
        <v>38</v>
      </c>
      <c r="O150" s="141">
        <v>0.83799999999999997</v>
      </c>
      <c r="P150" s="141">
        <f t="shared" si="0"/>
        <v>87.678263999999999</v>
      </c>
      <c r="Q150" s="141">
        <v>0</v>
      </c>
      <c r="R150" s="141">
        <f t="shared" si="1"/>
        <v>0</v>
      </c>
      <c r="S150" s="141">
        <v>0</v>
      </c>
      <c r="T150" s="142">
        <f t="shared" si="2"/>
        <v>0</v>
      </c>
      <c r="AR150" s="143" t="s">
        <v>169</v>
      </c>
      <c r="AT150" s="143" t="s">
        <v>165</v>
      </c>
      <c r="AU150" s="143" t="s">
        <v>84</v>
      </c>
      <c r="AY150" s="13" t="s">
        <v>162</v>
      </c>
      <c r="BE150" s="144">
        <f t="shared" si="3"/>
        <v>0</v>
      </c>
      <c r="BF150" s="144">
        <f t="shared" si="4"/>
        <v>0</v>
      </c>
      <c r="BG150" s="144">
        <f t="shared" si="5"/>
        <v>0</v>
      </c>
      <c r="BH150" s="144">
        <f t="shared" si="6"/>
        <v>0</v>
      </c>
      <c r="BI150" s="144">
        <f t="shared" si="7"/>
        <v>0</v>
      </c>
      <c r="BJ150" s="13" t="s">
        <v>84</v>
      </c>
      <c r="BK150" s="144">
        <f t="shared" si="8"/>
        <v>0</v>
      </c>
      <c r="BL150" s="13" t="s">
        <v>169</v>
      </c>
      <c r="BM150" s="143" t="s">
        <v>1704</v>
      </c>
    </row>
    <row r="151" spans="2:65" s="1" customFormat="1" ht="24.2" customHeight="1">
      <c r="B151" s="131"/>
      <c r="C151" s="132" t="s">
        <v>181</v>
      </c>
      <c r="D151" s="132" t="s">
        <v>165</v>
      </c>
      <c r="E151" s="133" t="s">
        <v>1705</v>
      </c>
      <c r="F151" s="134" t="s">
        <v>1706</v>
      </c>
      <c r="G151" s="135" t="s">
        <v>173</v>
      </c>
      <c r="H151" s="136">
        <v>52.314</v>
      </c>
      <c r="I151" s="137"/>
      <c r="J151" s="137"/>
      <c r="K151" s="138"/>
      <c r="L151" s="25"/>
      <c r="M151" s="139" t="s">
        <v>1</v>
      </c>
      <c r="N151" s="140" t="s">
        <v>38</v>
      </c>
      <c r="O151" s="141">
        <v>4.2000000000000003E-2</v>
      </c>
      <c r="P151" s="141">
        <f t="shared" si="0"/>
        <v>2.1971880000000001</v>
      </c>
      <c r="Q151" s="141">
        <v>0</v>
      </c>
      <c r="R151" s="141">
        <f t="shared" si="1"/>
        <v>0</v>
      </c>
      <c r="S151" s="141">
        <v>0</v>
      </c>
      <c r="T151" s="142">
        <f t="shared" si="2"/>
        <v>0</v>
      </c>
      <c r="AR151" s="143" t="s">
        <v>169</v>
      </c>
      <c r="AT151" s="143" t="s">
        <v>165</v>
      </c>
      <c r="AU151" s="143" t="s">
        <v>84</v>
      </c>
      <c r="AY151" s="13" t="s">
        <v>162</v>
      </c>
      <c r="BE151" s="144">
        <f t="shared" si="3"/>
        <v>0</v>
      </c>
      <c r="BF151" s="144">
        <f t="shared" si="4"/>
        <v>0</v>
      </c>
      <c r="BG151" s="144">
        <f t="shared" si="5"/>
        <v>0</v>
      </c>
      <c r="BH151" s="144">
        <f t="shared" si="6"/>
        <v>0</v>
      </c>
      <c r="BI151" s="144">
        <f t="shared" si="7"/>
        <v>0</v>
      </c>
      <c r="BJ151" s="13" t="s">
        <v>84</v>
      </c>
      <c r="BK151" s="144">
        <f t="shared" si="8"/>
        <v>0</v>
      </c>
      <c r="BL151" s="13" t="s">
        <v>169</v>
      </c>
      <c r="BM151" s="143" t="s">
        <v>1707</v>
      </c>
    </row>
    <row r="152" spans="2:65" s="1" customFormat="1" ht="33" customHeight="1">
      <c r="B152" s="131"/>
      <c r="C152" s="132" t="s">
        <v>185</v>
      </c>
      <c r="D152" s="132" t="s">
        <v>165</v>
      </c>
      <c r="E152" s="133" t="s">
        <v>1708</v>
      </c>
      <c r="F152" s="134" t="s">
        <v>1709</v>
      </c>
      <c r="G152" s="135" t="s">
        <v>173</v>
      </c>
      <c r="H152" s="136">
        <v>74.52</v>
      </c>
      <c r="I152" s="137"/>
      <c r="J152" s="137"/>
      <c r="K152" s="138"/>
      <c r="L152" s="25"/>
      <c r="M152" s="139" t="s">
        <v>1</v>
      </c>
      <c r="N152" s="140" t="s">
        <v>38</v>
      </c>
      <c r="O152" s="141">
        <v>7.0999999999999994E-2</v>
      </c>
      <c r="P152" s="141">
        <f t="shared" si="0"/>
        <v>5.290919999999999</v>
      </c>
      <c r="Q152" s="141">
        <v>0</v>
      </c>
      <c r="R152" s="141">
        <f t="shared" si="1"/>
        <v>0</v>
      </c>
      <c r="S152" s="141">
        <v>0</v>
      </c>
      <c r="T152" s="142">
        <f t="shared" si="2"/>
        <v>0</v>
      </c>
      <c r="AR152" s="143" t="s">
        <v>169</v>
      </c>
      <c r="AT152" s="143" t="s">
        <v>165</v>
      </c>
      <c r="AU152" s="143" t="s">
        <v>84</v>
      </c>
      <c r="AY152" s="13" t="s">
        <v>162</v>
      </c>
      <c r="BE152" s="144">
        <f t="shared" si="3"/>
        <v>0</v>
      </c>
      <c r="BF152" s="144">
        <f t="shared" si="4"/>
        <v>0</v>
      </c>
      <c r="BG152" s="144">
        <f t="shared" si="5"/>
        <v>0</v>
      </c>
      <c r="BH152" s="144">
        <f t="shared" si="6"/>
        <v>0</v>
      </c>
      <c r="BI152" s="144">
        <f t="shared" si="7"/>
        <v>0</v>
      </c>
      <c r="BJ152" s="13" t="s">
        <v>84</v>
      </c>
      <c r="BK152" s="144">
        <f t="shared" si="8"/>
        <v>0</v>
      </c>
      <c r="BL152" s="13" t="s">
        <v>169</v>
      </c>
      <c r="BM152" s="143" t="s">
        <v>1710</v>
      </c>
    </row>
    <row r="153" spans="2:65" s="1" customFormat="1" ht="37.9" customHeight="1">
      <c r="B153" s="131"/>
      <c r="C153" s="132" t="s">
        <v>189</v>
      </c>
      <c r="D153" s="132" t="s">
        <v>165</v>
      </c>
      <c r="E153" s="133" t="s">
        <v>1711</v>
      </c>
      <c r="F153" s="134" t="s">
        <v>1712</v>
      </c>
      <c r="G153" s="135" t="s">
        <v>173</v>
      </c>
      <c r="H153" s="136">
        <v>1266.8399999999999</v>
      </c>
      <c r="I153" s="137"/>
      <c r="J153" s="137"/>
      <c r="K153" s="138"/>
      <c r="L153" s="25"/>
      <c r="M153" s="139" t="s">
        <v>1</v>
      </c>
      <c r="N153" s="140" t="s">
        <v>38</v>
      </c>
      <c r="O153" s="141">
        <v>7.0000000000000001E-3</v>
      </c>
      <c r="P153" s="141">
        <f t="shared" si="0"/>
        <v>8.8678799999999995</v>
      </c>
      <c r="Q153" s="141">
        <v>0</v>
      </c>
      <c r="R153" s="141">
        <f t="shared" si="1"/>
        <v>0</v>
      </c>
      <c r="S153" s="141">
        <v>0</v>
      </c>
      <c r="T153" s="142">
        <f t="shared" si="2"/>
        <v>0</v>
      </c>
      <c r="AR153" s="143" t="s">
        <v>169</v>
      </c>
      <c r="AT153" s="143" t="s">
        <v>165</v>
      </c>
      <c r="AU153" s="143" t="s">
        <v>84</v>
      </c>
      <c r="AY153" s="13" t="s">
        <v>162</v>
      </c>
      <c r="BE153" s="144">
        <f t="shared" si="3"/>
        <v>0</v>
      </c>
      <c r="BF153" s="144">
        <f t="shared" si="4"/>
        <v>0</v>
      </c>
      <c r="BG153" s="144">
        <f t="shared" si="5"/>
        <v>0</v>
      </c>
      <c r="BH153" s="144">
        <f t="shared" si="6"/>
        <v>0</v>
      </c>
      <c r="BI153" s="144">
        <f t="shared" si="7"/>
        <v>0</v>
      </c>
      <c r="BJ153" s="13" t="s">
        <v>84</v>
      </c>
      <c r="BK153" s="144">
        <f t="shared" si="8"/>
        <v>0</v>
      </c>
      <c r="BL153" s="13" t="s">
        <v>169</v>
      </c>
      <c r="BM153" s="143" t="s">
        <v>1713</v>
      </c>
    </row>
    <row r="154" spans="2:65" s="1" customFormat="1" ht="24.2" customHeight="1">
      <c r="B154" s="131"/>
      <c r="C154" s="132" t="s">
        <v>193</v>
      </c>
      <c r="D154" s="132" t="s">
        <v>165</v>
      </c>
      <c r="E154" s="133" t="s">
        <v>1714</v>
      </c>
      <c r="F154" s="134" t="s">
        <v>1715</v>
      </c>
      <c r="G154" s="135" t="s">
        <v>173</v>
      </c>
      <c r="H154" s="136">
        <v>74.52</v>
      </c>
      <c r="I154" s="137"/>
      <c r="J154" s="137"/>
      <c r="K154" s="138"/>
      <c r="L154" s="25"/>
      <c r="M154" s="139" t="s">
        <v>1</v>
      </c>
      <c r="N154" s="140" t="s">
        <v>38</v>
      </c>
      <c r="O154" s="141">
        <v>0.61699999999999999</v>
      </c>
      <c r="P154" s="141">
        <f t="shared" si="0"/>
        <v>45.978839999999998</v>
      </c>
      <c r="Q154" s="141">
        <v>0</v>
      </c>
      <c r="R154" s="141">
        <f t="shared" si="1"/>
        <v>0</v>
      </c>
      <c r="S154" s="141">
        <v>0</v>
      </c>
      <c r="T154" s="142">
        <f t="shared" si="2"/>
        <v>0</v>
      </c>
      <c r="AR154" s="143" t="s">
        <v>169</v>
      </c>
      <c r="AT154" s="143" t="s">
        <v>165</v>
      </c>
      <c r="AU154" s="143" t="s">
        <v>84</v>
      </c>
      <c r="AY154" s="13" t="s">
        <v>162</v>
      </c>
      <c r="BE154" s="144">
        <f t="shared" si="3"/>
        <v>0</v>
      </c>
      <c r="BF154" s="144">
        <f t="shared" si="4"/>
        <v>0</v>
      </c>
      <c r="BG154" s="144">
        <f t="shared" si="5"/>
        <v>0</v>
      </c>
      <c r="BH154" s="144">
        <f t="shared" si="6"/>
        <v>0</v>
      </c>
      <c r="BI154" s="144">
        <f t="shared" si="7"/>
        <v>0</v>
      </c>
      <c r="BJ154" s="13" t="s">
        <v>84</v>
      </c>
      <c r="BK154" s="144">
        <f t="shared" si="8"/>
        <v>0</v>
      </c>
      <c r="BL154" s="13" t="s">
        <v>169</v>
      </c>
      <c r="BM154" s="143" t="s">
        <v>1716</v>
      </c>
    </row>
    <row r="155" spans="2:65" s="1" customFormat="1" ht="16.5" customHeight="1">
      <c r="B155" s="131"/>
      <c r="C155" s="132" t="s">
        <v>163</v>
      </c>
      <c r="D155" s="132" t="s">
        <v>165</v>
      </c>
      <c r="E155" s="133" t="s">
        <v>1717</v>
      </c>
      <c r="F155" s="134" t="s">
        <v>1718</v>
      </c>
      <c r="G155" s="135" t="s">
        <v>173</v>
      </c>
      <c r="H155" s="136">
        <v>74.52</v>
      </c>
      <c r="I155" s="137"/>
      <c r="J155" s="137"/>
      <c r="K155" s="138"/>
      <c r="L155" s="25"/>
      <c r="M155" s="139" t="s">
        <v>1</v>
      </c>
      <c r="N155" s="140" t="s">
        <v>38</v>
      </c>
      <c r="O155" s="141">
        <v>8.9999999999999993E-3</v>
      </c>
      <c r="P155" s="141">
        <f t="shared" si="0"/>
        <v>0.67067999999999994</v>
      </c>
      <c r="Q155" s="141">
        <v>0</v>
      </c>
      <c r="R155" s="141">
        <f t="shared" si="1"/>
        <v>0</v>
      </c>
      <c r="S155" s="141">
        <v>0</v>
      </c>
      <c r="T155" s="142">
        <f t="shared" si="2"/>
        <v>0</v>
      </c>
      <c r="AR155" s="143" t="s">
        <v>169</v>
      </c>
      <c r="AT155" s="143" t="s">
        <v>165</v>
      </c>
      <c r="AU155" s="143" t="s">
        <v>84</v>
      </c>
      <c r="AY155" s="13" t="s">
        <v>162</v>
      </c>
      <c r="BE155" s="144">
        <f t="shared" si="3"/>
        <v>0</v>
      </c>
      <c r="BF155" s="144">
        <f t="shared" si="4"/>
        <v>0</v>
      </c>
      <c r="BG155" s="144">
        <f t="shared" si="5"/>
        <v>0</v>
      </c>
      <c r="BH155" s="144">
        <f t="shared" si="6"/>
        <v>0</v>
      </c>
      <c r="BI155" s="144">
        <f t="shared" si="7"/>
        <v>0</v>
      </c>
      <c r="BJ155" s="13" t="s">
        <v>84</v>
      </c>
      <c r="BK155" s="144">
        <f t="shared" si="8"/>
        <v>0</v>
      </c>
      <c r="BL155" s="13" t="s">
        <v>169</v>
      </c>
      <c r="BM155" s="143" t="s">
        <v>1719</v>
      </c>
    </row>
    <row r="156" spans="2:65" s="1" customFormat="1" ht="24.2" customHeight="1">
      <c r="B156" s="131"/>
      <c r="C156" s="132" t="s">
        <v>201</v>
      </c>
      <c r="D156" s="132" t="s">
        <v>165</v>
      </c>
      <c r="E156" s="133" t="s">
        <v>1720</v>
      </c>
      <c r="F156" s="134" t="s">
        <v>1721</v>
      </c>
      <c r="G156" s="135" t="s">
        <v>300</v>
      </c>
      <c r="H156" s="136">
        <v>134.136</v>
      </c>
      <c r="I156" s="137"/>
      <c r="J156" s="137"/>
      <c r="K156" s="138"/>
      <c r="L156" s="25"/>
      <c r="M156" s="139" t="s">
        <v>1</v>
      </c>
      <c r="N156" s="140" t="s">
        <v>38</v>
      </c>
      <c r="O156" s="141">
        <v>0</v>
      </c>
      <c r="P156" s="141">
        <f t="shared" si="0"/>
        <v>0</v>
      </c>
      <c r="Q156" s="141">
        <v>0</v>
      </c>
      <c r="R156" s="141">
        <f t="shared" si="1"/>
        <v>0</v>
      </c>
      <c r="S156" s="141">
        <v>0</v>
      </c>
      <c r="T156" s="142">
        <f t="shared" si="2"/>
        <v>0</v>
      </c>
      <c r="AR156" s="143" t="s">
        <v>169</v>
      </c>
      <c r="AT156" s="143" t="s">
        <v>165</v>
      </c>
      <c r="AU156" s="143" t="s">
        <v>84</v>
      </c>
      <c r="AY156" s="13" t="s">
        <v>162</v>
      </c>
      <c r="BE156" s="144">
        <f t="shared" si="3"/>
        <v>0</v>
      </c>
      <c r="BF156" s="144">
        <f t="shared" si="4"/>
        <v>0</v>
      </c>
      <c r="BG156" s="144">
        <f t="shared" si="5"/>
        <v>0</v>
      </c>
      <c r="BH156" s="144">
        <f t="shared" si="6"/>
        <v>0</v>
      </c>
      <c r="BI156" s="144">
        <f t="shared" si="7"/>
        <v>0</v>
      </c>
      <c r="BJ156" s="13" t="s">
        <v>84</v>
      </c>
      <c r="BK156" s="144">
        <f t="shared" si="8"/>
        <v>0</v>
      </c>
      <c r="BL156" s="13" t="s">
        <v>169</v>
      </c>
      <c r="BM156" s="143" t="s">
        <v>1722</v>
      </c>
    </row>
    <row r="157" spans="2:65" s="1" customFormat="1" ht="21.75" customHeight="1">
      <c r="B157" s="131"/>
      <c r="C157" s="132" t="s">
        <v>205</v>
      </c>
      <c r="D157" s="132" t="s">
        <v>165</v>
      </c>
      <c r="E157" s="133" t="s">
        <v>399</v>
      </c>
      <c r="F157" s="134" t="s">
        <v>400</v>
      </c>
      <c r="G157" s="135" t="s">
        <v>173</v>
      </c>
      <c r="H157" s="136">
        <v>57.415999999999997</v>
      </c>
      <c r="I157" s="137"/>
      <c r="J157" s="137"/>
      <c r="K157" s="138"/>
      <c r="L157" s="25"/>
      <c r="M157" s="139" t="s">
        <v>1</v>
      </c>
      <c r="N157" s="140" t="s">
        <v>38</v>
      </c>
      <c r="O157" s="141">
        <v>0.27900000000000003</v>
      </c>
      <c r="P157" s="141">
        <f t="shared" si="0"/>
        <v>16.019064</v>
      </c>
      <c r="Q157" s="141">
        <v>0</v>
      </c>
      <c r="R157" s="141">
        <f t="shared" si="1"/>
        <v>0</v>
      </c>
      <c r="S157" s="141">
        <v>0</v>
      </c>
      <c r="T157" s="142">
        <f t="shared" si="2"/>
        <v>0</v>
      </c>
      <c r="AR157" s="143" t="s">
        <v>169</v>
      </c>
      <c r="AT157" s="143" t="s">
        <v>165</v>
      </c>
      <c r="AU157" s="143" t="s">
        <v>84</v>
      </c>
      <c r="AY157" s="13" t="s">
        <v>162</v>
      </c>
      <c r="BE157" s="144">
        <f t="shared" si="3"/>
        <v>0</v>
      </c>
      <c r="BF157" s="144">
        <f t="shared" si="4"/>
        <v>0</v>
      </c>
      <c r="BG157" s="144">
        <f t="shared" si="5"/>
        <v>0</v>
      </c>
      <c r="BH157" s="144">
        <f t="shared" si="6"/>
        <v>0</v>
      </c>
      <c r="BI157" s="144">
        <f t="shared" si="7"/>
        <v>0</v>
      </c>
      <c r="BJ157" s="13" t="s">
        <v>84</v>
      </c>
      <c r="BK157" s="144">
        <f t="shared" si="8"/>
        <v>0</v>
      </c>
      <c r="BL157" s="13" t="s">
        <v>169</v>
      </c>
      <c r="BM157" s="143" t="s">
        <v>1723</v>
      </c>
    </row>
    <row r="158" spans="2:65" s="1" customFormat="1" ht="37.9" customHeight="1">
      <c r="B158" s="131"/>
      <c r="C158" s="132" t="s">
        <v>209</v>
      </c>
      <c r="D158" s="132" t="s">
        <v>165</v>
      </c>
      <c r="E158" s="133" t="s">
        <v>1724</v>
      </c>
      <c r="F158" s="134" t="s">
        <v>1725</v>
      </c>
      <c r="G158" s="135" t="s">
        <v>173</v>
      </c>
      <c r="H158" s="136">
        <v>57.415999999999997</v>
      </c>
      <c r="I158" s="137"/>
      <c r="J158" s="137"/>
      <c r="K158" s="138"/>
      <c r="L158" s="25"/>
      <c r="M158" s="139" t="s">
        <v>1</v>
      </c>
      <c r="N158" s="140" t="s">
        <v>38</v>
      </c>
      <c r="O158" s="141">
        <v>0.24199999999999999</v>
      </c>
      <c r="P158" s="141">
        <f t="shared" si="0"/>
        <v>13.894671999999998</v>
      </c>
      <c r="Q158" s="141">
        <v>0</v>
      </c>
      <c r="R158" s="141">
        <f t="shared" si="1"/>
        <v>0</v>
      </c>
      <c r="S158" s="141">
        <v>0</v>
      </c>
      <c r="T158" s="142">
        <f t="shared" si="2"/>
        <v>0</v>
      </c>
      <c r="AR158" s="143" t="s">
        <v>169</v>
      </c>
      <c r="AT158" s="143" t="s">
        <v>165</v>
      </c>
      <c r="AU158" s="143" t="s">
        <v>84</v>
      </c>
      <c r="AY158" s="13" t="s">
        <v>162</v>
      </c>
      <c r="BE158" s="144">
        <f t="shared" si="3"/>
        <v>0</v>
      </c>
      <c r="BF158" s="144">
        <f t="shared" si="4"/>
        <v>0</v>
      </c>
      <c r="BG158" s="144">
        <f t="shared" si="5"/>
        <v>0</v>
      </c>
      <c r="BH158" s="144">
        <f t="shared" si="6"/>
        <v>0</v>
      </c>
      <c r="BI158" s="144">
        <f t="shared" si="7"/>
        <v>0</v>
      </c>
      <c r="BJ158" s="13" t="s">
        <v>84</v>
      </c>
      <c r="BK158" s="144">
        <f t="shared" si="8"/>
        <v>0</v>
      </c>
      <c r="BL158" s="13" t="s">
        <v>169</v>
      </c>
      <c r="BM158" s="143" t="s">
        <v>1726</v>
      </c>
    </row>
    <row r="159" spans="2:65" s="1" customFormat="1" ht="24.2" customHeight="1">
      <c r="B159" s="131"/>
      <c r="C159" s="132" t="s">
        <v>214</v>
      </c>
      <c r="D159" s="132" t="s">
        <v>165</v>
      </c>
      <c r="E159" s="133" t="s">
        <v>1727</v>
      </c>
      <c r="F159" s="134" t="s">
        <v>1728</v>
      </c>
      <c r="G159" s="135" t="s">
        <v>173</v>
      </c>
      <c r="H159" s="136">
        <v>5.22</v>
      </c>
      <c r="I159" s="137"/>
      <c r="J159" s="137"/>
      <c r="K159" s="138"/>
      <c r="L159" s="25"/>
      <c r="M159" s="139" t="s">
        <v>1</v>
      </c>
      <c r="N159" s="140" t="s">
        <v>38</v>
      </c>
      <c r="O159" s="141">
        <v>1.5009999999999999</v>
      </c>
      <c r="P159" s="141">
        <f t="shared" si="0"/>
        <v>7.8352199999999987</v>
      </c>
      <c r="Q159" s="141">
        <v>0</v>
      </c>
      <c r="R159" s="141">
        <f t="shared" si="1"/>
        <v>0</v>
      </c>
      <c r="S159" s="141">
        <v>0</v>
      </c>
      <c r="T159" s="142">
        <f t="shared" si="2"/>
        <v>0</v>
      </c>
      <c r="AR159" s="143" t="s">
        <v>169</v>
      </c>
      <c r="AT159" s="143" t="s">
        <v>165</v>
      </c>
      <c r="AU159" s="143" t="s">
        <v>84</v>
      </c>
      <c r="AY159" s="13" t="s">
        <v>162</v>
      </c>
      <c r="BE159" s="144">
        <f t="shared" si="3"/>
        <v>0</v>
      </c>
      <c r="BF159" s="144">
        <f t="shared" si="4"/>
        <v>0</v>
      </c>
      <c r="BG159" s="144">
        <f t="shared" si="5"/>
        <v>0</v>
      </c>
      <c r="BH159" s="144">
        <f t="shared" si="6"/>
        <v>0</v>
      </c>
      <c r="BI159" s="144">
        <f t="shared" si="7"/>
        <v>0</v>
      </c>
      <c r="BJ159" s="13" t="s">
        <v>84</v>
      </c>
      <c r="BK159" s="144">
        <f t="shared" si="8"/>
        <v>0</v>
      </c>
      <c r="BL159" s="13" t="s">
        <v>169</v>
      </c>
      <c r="BM159" s="143" t="s">
        <v>1729</v>
      </c>
    </row>
    <row r="160" spans="2:65" s="1" customFormat="1" ht="16.5" customHeight="1">
      <c r="B160" s="131"/>
      <c r="C160" s="149" t="s">
        <v>218</v>
      </c>
      <c r="D160" s="149" t="s">
        <v>492</v>
      </c>
      <c r="E160" s="150" t="s">
        <v>1730</v>
      </c>
      <c r="F160" s="151" t="s">
        <v>1731</v>
      </c>
      <c r="G160" s="152" t="s">
        <v>300</v>
      </c>
      <c r="H160" s="153">
        <v>9.3960000000000008</v>
      </c>
      <c r="I160" s="154"/>
      <c r="J160" s="154"/>
      <c r="K160" s="155"/>
      <c r="L160" s="156"/>
      <c r="M160" s="157" t="s">
        <v>1</v>
      </c>
      <c r="N160" s="158" t="s">
        <v>38</v>
      </c>
      <c r="O160" s="141">
        <v>0</v>
      </c>
      <c r="P160" s="141">
        <f t="shared" si="0"/>
        <v>0</v>
      </c>
      <c r="Q160" s="141">
        <v>1</v>
      </c>
      <c r="R160" s="141">
        <f t="shared" si="1"/>
        <v>9.3960000000000008</v>
      </c>
      <c r="S160" s="141">
        <v>0</v>
      </c>
      <c r="T160" s="142">
        <f t="shared" si="2"/>
        <v>0</v>
      </c>
      <c r="AR160" s="143" t="s">
        <v>193</v>
      </c>
      <c r="AT160" s="143" t="s">
        <v>492</v>
      </c>
      <c r="AU160" s="143" t="s">
        <v>84</v>
      </c>
      <c r="AY160" s="13" t="s">
        <v>162</v>
      </c>
      <c r="BE160" s="144">
        <f t="shared" si="3"/>
        <v>0</v>
      </c>
      <c r="BF160" s="144">
        <f t="shared" si="4"/>
        <v>0</v>
      </c>
      <c r="BG160" s="144">
        <f t="shared" si="5"/>
        <v>0</v>
      </c>
      <c r="BH160" s="144">
        <f t="shared" si="6"/>
        <v>0</v>
      </c>
      <c r="BI160" s="144">
        <f t="shared" si="7"/>
        <v>0</v>
      </c>
      <c r="BJ160" s="13" t="s">
        <v>84</v>
      </c>
      <c r="BK160" s="144">
        <f t="shared" si="8"/>
        <v>0</v>
      </c>
      <c r="BL160" s="13" t="s">
        <v>169</v>
      </c>
      <c r="BM160" s="143" t="s">
        <v>1732</v>
      </c>
    </row>
    <row r="161" spans="2:65" s="1" customFormat="1" ht="66.75" customHeight="1">
      <c r="B161" s="131"/>
      <c r="C161" s="132" t="s">
        <v>222</v>
      </c>
      <c r="D161" s="132" t="s">
        <v>165</v>
      </c>
      <c r="E161" s="133" t="s">
        <v>1733</v>
      </c>
      <c r="F161" s="134" t="s">
        <v>1734</v>
      </c>
      <c r="G161" s="135" t="s">
        <v>168</v>
      </c>
      <c r="H161" s="136">
        <v>169.69499999999999</v>
      </c>
      <c r="I161" s="137"/>
      <c r="J161" s="137"/>
      <c r="K161" s="138"/>
      <c r="L161" s="25"/>
      <c r="M161" s="139" t="s">
        <v>1</v>
      </c>
      <c r="N161" s="140" t="s">
        <v>38</v>
      </c>
      <c r="O161" s="141">
        <v>0.188</v>
      </c>
      <c r="P161" s="141">
        <f t="shared" si="0"/>
        <v>31.902659999999997</v>
      </c>
      <c r="Q161" s="141">
        <v>0</v>
      </c>
      <c r="R161" s="141">
        <f t="shared" si="1"/>
        <v>0</v>
      </c>
      <c r="S161" s="141">
        <v>0</v>
      </c>
      <c r="T161" s="142">
        <f t="shared" si="2"/>
        <v>0</v>
      </c>
      <c r="AR161" s="143" t="s">
        <v>169</v>
      </c>
      <c r="AT161" s="143" t="s">
        <v>165</v>
      </c>
      <c r="AU161" s="143" t="s">
        <v>84</v>
      </c>
      <c r="AY161" s="13" t="s">
        <v>162</v>
      </c>
      <c r="BE161" s="144">
        <f t="shared" si="3"/>
        <v>0</v>
      </c>
      <c r="BF161" s="144">
        <f t="shared" si="4"/>
        <v>0</v>
      </c>
      <c r="BG161" s="144">
        <f t="shared" si="5"/>
        <v>0</v>
      </c>
      <c r="BH161" s="144">
        <f t="shared" si="6"/>
        <v>0</v>
      </c>
      <c r="BI161" s="144">
        <f t="shared" si="7"/>
        <v>0</v>
      </c>
      <c r="BJ161" s="13" t="s">
        <v>84</v>
      </c>
      <c r="BK161" s="144">
        <f t="shared" si="8"/>
        <v>0</v>
      </c>
      <c r="BL161" s="13" t="s">
        <v>169</v>
      </c>
      <c r="BM161" s="143" t="s">
        <v>1735</v>
      </c>
    </row>
    <row r="162" spans="2:65" s="1" customFormat="1" ht="16.5" customHeight="1">
      <c r="B162" s="131"/>
      <c r="C162" s="149" t="s">
        <v>226</v>
      </c>
      <c r="D162" s="149" t="s">
        <v>492</v>
      </c>
      <c r="E162" s="150" t="s">
        <v>1736</v>
      </c>
      <c r="F162" s="151" t="s">
        <v>1737</v>
      </c>
      <c r="G162" s="152" t="s">
        <v>495</v>
      </c>
      <c r="H162" s="153">
        <v>5.2439999999999998</v>
      </c>
      <c r="I162" s="154"/>
      <c r="J162" s="154"/>
      <c r="K162" s="155"/>
      <c r="L162" s="156"/>
      <c r="M162" s="157" t="s">
        <v>1</v>
      </c>
      <c r="N162" s="158" t="s">
        <v>38</v>
      </c>
      <c r="O162" s="141">
        <v>0</v>
      </c>
      <c r="P162" s="141">
        <f t="shared" si="0"/>
        <v>0</v>
      </c>
      <c r="Q162" s="141">
        <v>1E-3</v>
      </c>
      <c r="R162" s="141">
        <f t="shared" si="1"/>
        <v>5.2439999999999995E-3</v>
      </c>
      <c r="S162" s="141">
        <v>0</v>
      </c>
      <c r="T162" s="142">
        <f t="shared" si="2"/>
        <v>0</v>
      </c>
      <c r="AR162" s="143" t="s">
        <v>193</v>
      </c>
      <c r="AT162" s="143" t="s">
        <v>492</v>
      </c>
      <c r="AU162" s="143" t="s">
        <v>84</v>
      </c>
      <c r="AY162" s="13" t="s">
        <v>162</v>
      </c>
      <c r="BE162" s="144">
        <f t="shared" si="3"/>
        <v>0</v>
      </c>
      <c r="BF162" s="144">
        <f t="shared" si="4"/>
        <v>0</v>
      </c>
      <c r="BG162" s="144">
        <f t="shared" si="5"/>
        <v>0</v>
      </c>
      <c r="BH162" s="144">
        <f t="shared" si="6"/>
        <v>0</v>
      </c>
      <c r="BI162" s="144">
        <f t="shared" si="7"/>
        <v>0</v>
      </c>
      <c r="BJ162" s="13" t="s">
        <v>84</v>
      </c>
      <c r="BK162" s="144">
        <f t="shared" si="8"/>
        <v>0</v>
      </c>
      <c r="BL162" s="13" t="s">
        <v>169</v>
      </c>
      <c r="BM162" s="143" t="s">
        <v>1738</v>
      </c>
    </row>
    <row r="163" spans="2:65" s="11" customFormat="1" ht="22.9" customHeight="1">
      <c r="B163" s="120"/>
      <c r="D163" s="121" t="s">
        <v>71</v>
      </c>
      <c r="E163" s="129" t="s">
        <v>84</v>
      </c>
      <c r="F163" s="129" t="s">
        <v>402</v>
      </c>
      <c r="J163" s="130"/>
      <c r="L163" s="120"/>
      <c r="M163" s="124"/>
      <c r="P163" s="125">
        <f>SUM(P164:P183)</f>
        <v>167.12697909999997</v>
      </c>
      <c r="R163" s="125">
        <f>SUM(R164:R183)</f>
        <v>195.33268080999997</v>
      </c>
      <c r="T163" s="126">
        <f>SUM(T164:T183)</f>
        <v>0</v>
      </c>
      <c r="AR163" s="121" t="s">
        <v>79</v>
      </c>
      <c r="AT163" s="127" t="s">
        <v>71</v>
      </c>
      <c r="AU163" s="127" t="s">
        <v>79</v>
      </c>
      <c r="AY163" s="121" t="s">
        <v>162</v>
      </c>
      <c r="BK163" s="128">
        <f>SUM(BK164:BK183)</f>
        <v>0</v>
      </c>
    </row>
    <row r="164" spans="2:65" s="1" customFormat="1" ht="33" customHeight="1">
      <c r="B164" s="131"/>
      <c r="C164" s="132" t="s">
        <v>230</v>
      </c>
      <c r="D164" s="132" t="s">
        <v>165</v>
      </c>
      <c r="E164" s="133" t="s">
        <v>1739</v>
      </c>
      <c r="F164" s="134" t="s">
        <v>1740</v>
      </c>
      <c r="G164" s="135" t="s">
        <v>168</v>
      </c>
      <c r="H164" s="136">
        <v>13.2</v>
      </c>
      <c r="I164" s="137"/>
      <c r="J164" s="137"/>
      <c r="K164" s="138"/>
      <c r="L164" s="25"/>
      <c r="M164" s="139" t="s">
        <v>1</v>
      </c>
      <c r="N164" s="140" t="s">
        <v>38</v>
      </c>
      <c r="O164" s="141">
        <v>8.5000000000000006E-2</v>
      </c>
      <c r="P164" s="141">
        <f t="shared" ref="P164:P183" si="9">O164*H164</f>
        <v>1.1220000000000001</v>
      </c>
      <c r="Q164" s="141">
        <v>3.5E-4</v>
      </c>
      <c r="R164" s="141">
        <f t="shared" ref="R164:R183" si="10">Q164*H164</f>
        <v>4.62E-3</v>
      </c>
      <c r="S164" s="141">
        <v>0</v>
      </c>
      <c r="T164" s="142">
        <f t="shared" ref="T164:T183" si="11">S164*H164</f>
        <v>0</v>
      </c>
      <c r="AR164" s="143" t="s">
        <v>169</v>
      </c>
      <c r="AT164" s="143" t="s">
        <v>165</v>
      </c>
      <c r="AU164" s="143" t="s">
        <v>84</v>
      </c>
      <c r="AY164" s="13" t="s">
        <v>162</v>
      </c>
      <c r="BE164" s="144">
        <f t="shared" ref="BE164:BE183" si="12">IF(N164="základná",J164,0)</f>
        <v>0</v>
      </c>
      <c r="BF164" s="144">
        <f t="shared" ref="BF164:BF183" si="13">IF(N164="znížená",J164,0)</f>
        <v>0</v>
      </c>
      <c r="BG164" s="144">
        <f t="shared" ref="BG164:BG183" si="14">IF(N164="zákl. prenesená",J164,0)</f>
        <v>0</v>
      </c>
      <c r="BH164" s="144">
        <f t="shared" ref="BH164:BH183" si="15">IF(N164="zníž. prenesená",J164,0)</f>
        <v>0</v>
      </c>
      <c r="BI164" s="144">
        <f t="shared" ref="BI164:BI183" si="16">IF(N164="nulová",J164,0)</f>
        <v>0</v>
      </c>
      <c r="BJ164" s="13" t="s">
        <v>84</v>
      </c>
      <c r="BK164" s="144">
        <f t="shared" ref="BK164:BK183" si="17">ROUND(I164*H164,2)</f>
        <v>0</v>
      </c>
      <c r="BL164" s="13" t="s">
        <v>169</v>
      </c>
      <c r="BM164" s="143" t="s">
        <v>1741</v>
      </c>
    </row>
    <row r="165" spans="2:65" s="1" customFormat="1" ht="16.5" customHeight="1">
      <c r="B165" s="131"/>
      <c r="C165" s="149" t="s">
        <v>234</v>
      </c>
      <c r="D165" s="149" t="s">
        <v>492</v>
      </c>
      <c r="E165" s="150" t="s">
        <v>1742</v>
      </c>
      <c r="F165" s="151" t="s">
        <v>1743</v>
      </c>
      <c r="G165" s="152" t="s">
        <v>168</v>
      </c>
      <c r="H165" s="153">
        <v>15.18</v>
      </c>
      <c r="I165" s="154"/>
      <c r="J165" s="154"/>
      <c r="K165" s="155"/>
      <c r="L165" s="156"/>
      <c r="M165" s="157" t="s">
        <v>1</v>
      </c>
      <c r="N165" s="158" t="s">
        <v>38</v>
      </c>
      <c r="O165" s="141">
        <v>0</v>
      </c>
      <c r="P165" s="141">
        <f t="shared" si="9"/>
        <v>0</v>
      </c>
      <c r="Q165" s="141">
        <v>2.9999999999999997E-4</v>
      </c>
      <c r="R165" s="141">
        <f t="shared" si="10"/>
        <v>4.5539999999999999E-3</v>
      </c>
      <c r="S165" s="141">
        <v>0</v>
      </c>
      <c r="T165" s="142">
        <f t="shared" si="11"/>
        <v>0</v>
      </c>
      <c r="AR165" s="143" t="s">
        <v>193</v>
      </c>
      <c r="AT165" s="143" t="s">
        <v>492</v>
      </c>
      <c r="AU165" s="143" t="s">
        <v>84</v>
      </c>
      <c r="AY165" s="13" t="s">
        <v>162</v>
      </c>
      <c r="BE165" s="144">
        <f t="shared" si="12"/>
        <v>0</v>
      </c>
      <c r="BF165" s="144">
        <f t="shared" si="13"/>
        <v>0</v>
      </c>
      <c r="BG165" s="144">
        <f t="shared" si="14"/>
        <v>0</v>
      </c>
      <c r="BH165" s="144">
        <f t="shared" si="15"/>
        <v>0</v>
      </c>
      <c r="BI165" s="144">
        <f t="shared" si="16"/>
        <v>0</v>
      </c>
      <c r="BJ165" s="13" t="s">
        <v>84</v>
      </c>
      <c r="BK165" s="144">
        <f t="shared" si="17"/>
        <v>0</v>
      </c>
      <c r="BL165" s="13" t="s">
        <v>169</v>
      </c>
      <c r="BM165" s="143" t="s">
        <v>1744</v>
      </c>
    </row>
    <row r="166" spans="2:65" s="1" customFormat="1" ht="33" customHeight="1">
      <c r="B166" s="131"/>
      <c r="C166" s="132" t="s">
        <v>238</v>
      </c>
      <c r="D166" s="132" t="s">
        <v>165</v>
      </c>
      <c r="E166" s="133" t="s">
        <v>1745</v>
      </c>
      <c r="F166" s="134" t="s">
        <v>1746</v>
      </c>
      <c r="G166" s="135" t="s">
        <v>168</v>
      </c>
      <c r="H166" s="136">
        <v>331.375</v>
      </c>
      <c r="I166" s="137"/>
      <c r="J166" s="137"/>
      <c r="K166" s="138"/>
      <c r="L166" s="25"/>
      <c r="M166" s="139" t="s">
        <v>1</v>
      </c>
      <c r="N166" s="140" t="s">
        <v>38</v>
      </c>
      <c r="O166" s="141">
        <v>4.0000000000000001E-3</v>
      </c>
      <c r="P166" s="141">
        <f t="shared" si="9"/>
        <v>1.3255000000000001</v>
      </c>
      <c r="Q166" s="141">
        <v>0</v>
      </c>
      <c r="R166" s="141">
        <f t="shared" si="10"/>
        <v>0</v>
      </c>
      <c r="S166" s="141">
        <v>0</v>
      </c>
      <c r="T166" s="142">
        <f t="shared" si="11"/>
        <v>0</v>
      </c>
      <c r="AR166" s="143" t="s">
        <v>169</v>
      </c>
      <c r="AT166" s="143" t="s">
        <v>165</v>
      </c>
      <c r="AU166" s="143" t="s">
        <v>84</v>
      </c>
      <c r="AY166" s="13" t="s">
        <v>162</v>
      </c>
      <c r="BE166" s="144">
        <f t="shared" si="12"/>
        <v>0</v>
      </c>
      <c r="BF166" s="144">
        <f t="shared" si="13"/>
        <v>0</v>
      </c>
      <c r="BG166" s="144">
        <f t="shared" si="14"/>
        <v>0</v>
      </c>
      <c r="BH166" s="144">
        <f t="shared" si="15"/>
        <v>0</v>
      </c>
      <c r="BI166" s="144">
        <f t="shared" si="16"/>
        <v>0</v>
      </c>
      <c r="BJ166" s="13" t="s">
        <v>84</v>
      </c>
      <c r="BK166" s="144">
        <f t="shared" si="17"/>
        <v>0</v>
      </c>
      <c r="BL166" s="13" t="s">
        <v>169</v>
      </c>
      <c r="BM166" s="143" t="s">
        <v>1747</v>
      </c>
    </row>
    <row r="167" spans="2:65" s="1" customFormat="1" ht="24.2" customHeight="1">
      <c r="B167" s="131"/>
      <c r="C167" s="132" t="s">
        <v>7</v>
      </c>
      <c r="D167" s="132" t="s">
        <v>165</v>
      </c>
      <c r="E167" s="133" t="s">
        <v>1748</v>
      </c>
      <c r="F167" s="134" t="s">
        <v>1749</v>
      </c>
      <c r="G167" s="135" t="s">
        <v>173</v>
      </c>
      <c r="H167" s="136">
        <v>17.213000000000001</v>
      </c>
      <c r="I167" s="137"/>
      <c r="J167" s="137"/>
      <c r="K167" s="138"/>
      <c r="L167" s="25"/>
      <c r="M167" s="139" t="s">
        <v>1</v>
      </c>
      <c r="N167" s="140" t="s">
        <v>38</v>
      </c>
      <c r="O167" s="141">
        <v>1.1319999999999999</v>
      </c>
      <c r="P167" s="141">
        <f t="shared" si="9"/>
        <v>19.485115999999998</v>
      </c>
      <c r="Q167" s="141">
        <v>2.0699999999999998</v>
      </c>
      <c r="R167" s="141">
        <f t="shared" si="10"/>
        <v>35.63091</v>
      </c>
      <c r="S167" s="141">
        <v>0</v>
      </c>
      <c r="T167" s="142">
        <f t="shared" si="11"/>
        <v>0</v>
      </c>
      <c r="AR167" s="143" t="s">
        <v>169</v>
      </c>
      <c r="AT167" s="143" t="s">
        <v>165</v>
      </c>
      <c r="AU167" s="143" t="s">
        <v>84</v>
      </c>
      <c r="AY167" s="13" t="s">
        <v>162</v>
      </c>
      <c r="BE167" s="144">
        <f t="shared" si="12"/>
        <v>0</v>
      </c>
      <c r="BF167" s="144">
        <f t="shared" si="13"/>
        <v>0</v>
      </c>
      <c r="BG167" s="144">
        <f t="shared" si="14"/>
        <v>0</v>
      </c>
      <c r="BH167" s="144">
        <f t="shared" si="15"/>
        <v>0</v>
      </c>
      <c r="BI167" s="144">
        <f t="shared" si="16"/>
        <v>0</v>
      </c>
      <c r="BJ167" s="13" t="s">
        <v>84</v>
      </c>
      <c r="BK167" s="144">
        <f t="shared" si="17"/>
        <v>0</v>
      </c>
      <c r="BL167" s="13" t="s">
        <v>169</v>
      </c>
      <c r="BM167" s="143" t="s">
        <v>1750</v>
      </c>
    </row>
    <row r="168" spans="2:65" s="1" customFormat="1" ht="24.2" customHeight="1">
      <c r="B168" s="131"/>
      <c r="C168" s="132" t="s">
        <v>245</v>
      </c>
      <c r="D168" s="132" t="s">
        <v>165</v>
      </c>
      <c r="E168" s="133" t="s">
        <v>1751</v>
      </c>
      <c r="F168" s="134" t="s">
        <v>1752</v>
      </c>
      <c r="G168" s="135" t="s">
        <v>173</v>
      </c>
      <c r="H168" s="136">
        <v>5.7380000000000004</v>
      </c>
      <c r="I168" s="137"/>
      <c r="J168" s="137"/>
      <c r="K168" s="138"/>
      <c r="L168" s="25"/>
      <c r="M168" s="139" t="s">
        <v>1</v>
      </c>
      <c r="N168" s="140" t="s">
        <v>38</v>
      </c>
      <c r="O168" s="141">
        <v>1.089</v>
      </c>
      <c r="P168" s="141">
        <f t="shared" si="9"/>
        <v>6.2486820000000005</v>
      </c>
      <c r="Q168" s="141">
        <v>1.9319999999999999</v>
      </c>
      <c r="R168" s="141">
        <f t="shared" si="10"/>
        <v>11.085816000000001</v>
      </c>
      <c r="S168" s="141">
        <v>0</v>
      </c>
      <c r="T168" s="142">
        <f t="shared" si="11"/>
        <v>0</v>
      </c>
      <c r="AR168" s="143" t="s">
        <v>169</v>
      </c>
      <c r="AT168" s="143" t="s">
        <v>165</v>
      </c>
      <c r="AU168" s="143" t="s">
        <v>84</v>
      </c>
      <c r="AY168" s="13" t="s">
        <v>162</v>
      </c>
      <c r="BE168" s="144">
        <f t="shared" si="12"/>
        <v>0</v>
      </c>
      <c r="BF168" s="144">
        <f t="shared" si="13"/>
        <v>0</v>
      </c>
      <c r="BG168" s="144">
        <f t="shared" si="14"/>
        <v>0</v>
      </c>
      <c r="BH168" s="144">
        <f t="shared" si="15"/>
        <v>0</v>
      </c>
      <c r="BI168" s="144">
        <f t="shared" si="16"/>
        <v>0</v>
      </c>
      <c r="BJ168" s="13" t="s">
        <v>84</v>
      </c>
      <c r="BK168" s="144">
        <f t="shared" si="17"/>
        <v>0</v>
      </c>
      <c r="BL168" s="13" t="s">
        <v>169</v>
      </c>
      <c r="BM168" s="143" t="s">
        <v>1753</v>
      </c>
    </row>
    <row r="169" spans="2:65" s="1" customFormat="1" ht="24.2" customHeight="1">
      <c r="B169" s="131"/>
      <c r="C169" s="132" t="s">
        <v>249</v>
      </c>
      <c r="D169" s="132" t="s">
        <v>165</v>
      </c>
      <c r="E169" s="133" t="s">
        <v>1754</v>
      </c>
      <c r="F169" s="134" t="s">
        <v>1755</v>
      </c>
      <c r="G169" s="135" t="s">
        <v>173</v>
      </c>
      <c r="H169" s="136">
        <v>17.213000000000001</v>
      </c>
      <c r="I169" s="137"/>
      <c r="J169" s="137"/>
      <c r="K169" s="138"/>
      <c r="L169" s="25"/>
      <c r="M169" s="139" t="s">
        <v>1</v>
      </c>
      <c r="N169" s="140" t="s">
        <v>38</v>
      </c>
      <c r="O169" s="141">
        <v>1.097</v>
      </c>
      <c r="P169" s="141">
        <f t="shared" si="9"/>
        <v>18.882661000000002</v>
      </c>
      <c r="Q169" s="141">
        <v>2.0699999999999998</v>
      </c>
      <c r="R169" s="141">
        <f t="shared" si="10"/>
        <v>35.63091</v>
      </c>
      <c r="S169" s="141">
        <v>0</v>
      </c>
      <c r="T169" s="142">
        <f t="shared" si="11"/>
        <v>0</v>
      </c>
      <c r="AR169" s="143" t="s">
        <v>169</v>
      </c>
      <c r="AT169" s="143" t="s">
        <v>165</v>
      </c>
      <c r="AU169" s="143" t="s">
        <v>84</v>
      </c>
      <c r="AY169" s="13" t="s">
        <v>162</v>
      </c>
      <c r="BE169" s="144">
        <f t="shared" si="12"/>
        <v>0</v>
      </c>
      <c r="BF169" s="144">
        <f t="shared" si="13"/>
        <v>0</v>
      </c>
      <c r="BG169" s="144">
        <f t="shared" si="14"/>
        <v>0</v>
      </c>
      <c r="BH169" s="144">
        <f t="shared" si="15"/>
        <v>0</v>
      </c>
      <c r="BI169" s="144">
        <f t="shared" si="16"/>
        <v>0</v>
      </c>
      <c r="BJ169" s="13" t="s">
        <v>84</v>
      </c>
      <c r="BK169" s="144">
        <f t="shared" si="17"/>
        <v>0</v>
      </c>
      <c r="BL169" s="13" t="s">
        <v>169</v>
      </c>
      <c r="BM169" s="143" t="s">
        <v>1756</v>
      </c>
    </row>
    <row r="170" spans="2:65" s="1" customFormat="1" ht="24.2" customHeight="1">
      <c r="B170" s="131"/>
      <c r="C170" s="132" t="s">
        <v>253</v>
      </c>
      <c r="D170" s="132" t="s">
        <v>165</v>
      </c>
      <c r="E170" s="133" t="s">
        <v>1757</v>
      </c>
      <c r="F170" s="134" t="s">
        <v>1758</v>
      </c>
      <c r="G170" s="135" t="s">
        <v>173</v>
      </c>
      <c r="H170" s="136">
        <v>19.995000000000001</v>
      </c>
      <c r="I170" s="137"/>
      <c r="J170" s="137"/>
      <c r="K170" s="138"/>
      <c r="L170" s="25"/>
      <c r="M170" s="139" t="s">
        <v>1</v>
      </c>
      <c r="N170" s="140" t="s">
        <v>38</v>
      </c>
      <c r="O170" s="141">
        <v>0.61899999999999999</v>
      </c>
      <c r="P170" s="141">
        <f t="shared" si="9"/>
        <v>12.376905000000001</v>
      </c>
      <c r="Q170" s="141">
        <v>2.4157199999999999</v>
      </c>
      <c r="R170" s="141">
        <f t="shared" si="10"/>
        <v>48.302321399999997</v>
      </c>
      <c r="S170" s="141">
        <v>0</v>
      </c>
      <c r="T170" s="142">
        <f t="shared" si="11"/>
        <v>0</v>
      </c>
      <c r="AR170" s="143" t="s">
        <v>169</v>
      </c>
      <c r="AT170" s="143" t="s">
        <v>165</v>
      </c>
      <c r="AU170" s="143" t="s">
        <v>84</v>
      </c>
      <c r="AY170" s="13" t="s">
        <v>162</v>
      </c>
      <c r="BE170" s="144">
        <f t="shared" si="12"/>
        <v>0</v>
      </c>
      <c r="BF170" s="144">
        <f t="shared" si="13"/>
        <v>0</v>
      </c>
      <c r="BG170" s="144">
        <f t="shared" si="14"/>
        <v>0</v>
      </c>
      <c r="BH170" s="144">
        <f t="shared" si="15"/>
        <v>0</v>
      </c>
      <c r="BI170" s="144">
        <f t="shared" si="16"/>
        <v>0</v>
      </c>
      <c r="BJ170" s="13" t="s">
        <v>84</v>
      </c>
      <c r="BK170" s="144">
        <f t="shared" si="17"/>
        <v>0</v>
      </c>
      <c r="BL170" s="13" t="s">
        <v>169</v>
      </c>
      <c r="BM170" s="143" t="s">
        <v>1759</v>
      </c>
    </row>
    <row r="171" spans="2:65" s="1" customFormat="1" ht="21.75" customHeight="1">
      <c r="B171" s="131"/>
      <c r="C171" s="132" t="s">
        <v>257</v>
      </c>
      <c r="D171" s="132" t="s">
        <v>165</v>
      </c>
      <c r="E171" s="133" t="s">
        <v>1760</v>
      </c>
      <c r="F171" s="134" t="s">
        <v>1761</v>
      </c>
      <c r="G171" s="135" t="s">
        <v>168</v>
      </c>
      <c r="H171" s="136">
        <v>7.2</v>
      </c>
      <c r="I171" s="137"/>
      <c r="J171" s="137"/>
      <c r="K171" s="138"/>
      <c r="L171" s="25"/>
      <c r="M171" s="139" t="s">
        <v>1</v>
      </c>
      <c r="N171" s="140" t="s">
        <v>38</v>
      </c>
      <c r="O171" s="141">
        <v>0.35799999999999998</v>
      </c>
      <c r="P171" s="141">
        <f t="shared" si="9"/>
        <v>2.5775999999999999</v>
      </c>
      <c r="Q171" s="141">
        <v>1.6000000000000001E-3</v>
      </c>
      <c r="R171" s="141">
        <f t="shared" si="10"/>
        <v>1.1520000000000001E-2</v>
      </c>
      <c r="S171" s="141">
        <v>0</v>
      </c>
      <c r="T171" s="142">
        <f t="shared" si="11"/>
        <v>0</v>
      </c>
      <c r="AR171" s="143" t="s">
        <v>169</v>
      </c>
      <c r="AT171" s="143" t="s">
        <v>165</v>
      </c>
      <c r="AU171" s="143" t="s">
        <v>84</v>
      </c>
      <c r="AY171" s="13" t="s">
        <v>162</v>
      </c>
      <c r="BE171" s="144">
        <f t="shared" si="12"/>
        <v>0</v>
      </c>
      <c r="BF171" s="144">
        <f t="shared" si="13"/>
        <v>0</v>
      </c>
      <c r="BG171" s="144">
        <f t="shared" si="14"/>
        <v>0</v>
      </c>
      <c r="BH171" s="144">
        <f t="shared" si="15"/>
        <v>0</v>
      </c>
      <c r="BI171" s="144">
        <f t="shared" si="16"/>
        <v>0</v>
      </c>
      <c r="BJ171" s="13" t="s">
        <v>84</v>
      </c>
      <c r="BK171" s="144">
        <f t="shared" si="17"/>
        <v>0</v>
      </c>
      <c r="BL171" s="13" t="s">
        <v>169</v>
      </c>
      <c r="BM171" s="143" t="s">
        <v>1762</v>
      </c>
    </row>
    <row r="172" spans="2:65" s="1" customFormat="1" ht="21.75" customHeight="1">
      <c r="B172" s="131"/>
      <c r="C172" s="132" t="s">
        <v>261</v>
      </c>
      <c r="D172" s="132" t="s">
        <v>165</v>
      </c>
      <c r="E172" s="133" t="s">
        <v>1763</v>
      </c>
      <c r="F172" s="134" t="s">
        <v>1764</v>
      </c>
      <c r="G172" s="135" t="s">
        <v>168</v>
      </c>
      <c r="H172" s="136">
        <v>7.2</v>
      </c>
      <c r="I172" s="137"/>
      <c r="J172" s="137"/>
      <c r="K172" s="138"/>
      <c r="L172" s="25"/>
      <c r="M172" s="139" t="s">
        <v>1</v>
      </c>
      <c r="N172" s="140" t="s">
        <v>38</v>
      </c>
      <c r="O172" s="141">
        <v>0.19900000000000001</v>
      </c>
      <c r="P172" s="141">
        <f t="shared" si="9"/>
        <v>1.4328000000000001</v>
      </c>
      <c r="Q172" s="141">
        <v>0</v>
      </c>
      <c r="R172" s="141">
        <f t="shared" si="10"/>
        <v>0</v>
      </c>
      <c r="S172" s="141">
        <v>0</v>
      </c>
      <c r="T172" s="142">
        <f t="shared" si="11"/>
        <v>0</v>
      </c>
      <c r="AR172" s="143" t="s">
        <v>169</v>
      </c>
      <c r="AT172" s="143" t="s">
        <v>165</v>
      </c>
      <c r="AU172" s="143" t="s">
        <v>84</v>
      </c>
      <c r="AY172" s="13" t="s">
        <v>162</v>
      </c>
      <c r="BE172" s="144">
        <f t="shared" si="12"/>
        <v>0</v>
      </c>
      <c r="BF172" s="144">
        <f t="shared" si="13"/>
        <v>0</v>
      </c>
      <c r="BG172" s="144">
        <f t="shared" si="14"/>
        <v>0</v>
      </c>
      <c r="BH172" s="144">
        <f t="shared" si="15"/>
        <v>0</v>
      </c>
      <c r="BI172" s="144">
        <f t="shared" si="16"/>
        <v>0</v>
      </c>
      <c r="BJ172" s="13" t="s">
        <v>84</v>
      </c>
      <c r="BK172" s="144">
        <f t="shared" si="17"/>
        <v>0</v>
      </c>
      <c r="BL172" s="13" t="s">
        <v>169</v>
      </c>
      <c r="BM172" s="143" t="s">
        <v>1765</v>
      </c>
    </row>
    <row r="173" spans="2:65" s="1" customFormat="1" ht="33" customHeight="1">
      <c r="B173" s="131"/>
      <c r="C173" s="132" t="s">
        <v>265</v>
      </c>
      <c r="D173" s="132" t="s">
        <v>165</v>
      </c>
      <c r="E173" s="133" t="s">
        <v>1766</v>
      </c>
      <c r="F173" s="134" t="s">
        <v>1767</v>
      </c>
      <c r="G173" s="135" t="s">
        <v>168</v>
      </c>
      <c r="H173" s="136">
        <v>309.096</v>
      </c>
      <c r="I173" s="137"/>
      <c r="J173" s="137"/>
      <c r="K173" s="138"/>
      <c r="L173" s="25"/>
      <c r="M173" s="139" t="s">
        <v>1</v>
      </c>
      <c r="N173" s="140" t="s">
        <v>38</v>
      </c>
      <c r="O173" s="141">
        <v>4.7E-2</v>
      </c>
      <c r="P173" s="141">
        <f t="shared" si="9"/>
        <v>14.527512</v>
      </c>
      <c r="Q173" s="141">
        <v>6.2700000000000004E-3</v>
      </c>
      <c r="R173" s="141">
        <f t="shared" si="10"/>
        <v>1.9380319200000002</v>
      </c>
      <c r="S173" s="141">
        <v>0</v>
      </c>
      <c r="T173" s="142">
        <f t="shared" si="11"/>
        <v>0</v>
      </c>
      <c r="AR173" s="143" t="s">
        <v>169</v>
      </c>
      <c r="AT173" s="143" t="s">
        <v>165</v>
      </c>
      <c r="AU173" s="143" t="s">
        <v>84</v>
      </c>
      <c r="AY173" s="13" t="s">
        <v>162</v>
      </c>
      <c r="BE173" s="144">
        <f t="shared" si="12"/>
        <v>0</v>
      </c>
      <c r="BF173" s="144">
        <f t="shared" si="13"/>
        <v>0</v>
      </c>
      <c r="BG173" s="144">
        <f t="shared" si="14"/>
        <v>0</v>
      </c>
      <c r="BH173" s="144">
        <f t="shared" si="15"/>
        <v>0</v>
      </c>
      <c r="BI173" s="144">
        <f t="shared" si="16"/>
        <v>0</v>
      </c>
      <c r="BJ173" s="13" t="s">
        <v>84</v>
      </c>
      <c r="BK173" s="144">
        <f t="shared" si="17"/>
        <v>0</v>
      </c>
      <c r="BL173" s="13" t="s">
        <v>169</v>
      </c>
      <c r="BM173" s="143" t="s">
        <v>1768</v>
      </c>
    </row>
    <row r="174" spans="2:65" s="1" customFormat="1" ht="37.9" customHeight="1">
      <c r="B174" s="131"/>
      <c r="C174" s="132" t="s">
        <v>269</v>
      </c>
      <c r="D174" s="132" t="s">
        <v>165</v>
      </c>
      <c r="E174" s="133" t="s">
        <v>1769</v>
      </c>
      <c r="F174" s="134" t="s">
        <v>1770</v>
      </c>
      <c r="G174" s="135" t="s">
        <v>173</v>
      </c>
      <c r="H174" s="136">
        <v>7.0650000000000004</v>
      </c>
      <c r="I174" s="137"/>
      <c r="J174" s="137"/>
      <c r="K174" s="138"/>
      <c r="L174" s="25"/>
      <c r="M174" s="139" t="s">
        <v>1</v>
      </c>
      <c r="N174" s="140" t="s">
        <v>38</v>
      </c>
      <c r="O174" s="141">
        <v>3.0670000000000002</v>
      </c>
      <c r="P174" s="141">
        <f t="shared" si="9"/>
        <v>21.668355000000002</v>
      </c>
      <c r="Q174" s="141">
        <v>2.1170900000000001</v>
      </c>
      <c r="R174" s="141">
        <f t="shared" si="10"/>
        <v>14.957240850000002</v>
      </c>
      <c r="S174" s="141">
        <v>0</v>
      </c>
      <c r="T174" s="142">
        <f t="shared" si="11"/>
        <v>0</v>
      </c>
      <c r="AR174" s="143" t="s">
        <v>169</v>
      </c>
      <c r="AT174" s="143" t="s">
        <v>165</v>
      </c>
      <c r="AU174" s="143" t="s">
        <v>84</v>
      </c>
      <c r="AY174" s="13" t="s">
        <v>162</v>
      </c>
      <c r="BE174" s="144">
        <f t="shared" si="12"/>
        <v>0</v>
      </c>
      <c r="BF174" s="144">
        <f t="shared" si="13"/>
        <v>0</v>
      </c>
      <c r="BG174" s="144">
        <f t="shared" si="14"/>
        <v>0</v>
      </c>
      <c r="BH174" s="144">
        <f t="shared" si="15"/>
        <v>0</v>
      </c>
      <c r="BI174" s="144">
        <f t="shared" si="16"/>
        <v>0</v>
      </c>
      <c r="BJ174" s="13" t="s">
        <v>84</v>
      </c>
      <c r="BK174" s="144">
        <f t="shared" si="17"/>
        <v>0</v>
      </c>
      <c r="BL174" s="13" t="s">
        <v>169</v>
      </c>
      <c r="BM174" s="143" t="s">
        <v>1771</v>
      </c>
    </row>
    <row r="175" spans="2:65" s="1" customFormat="1" ht="16.5" customHeight="1">
      <c r="B175" s="131"/>
      <c r="C175" s="132" t="s">
        <v>273</v>
      </c>
      <c r="D175" s="132" t="s">
        <v>165</v>
      </c>
      <c r="E175" s="133" t="s">
        <v>1772</v>
      </c>
      <c r="F175" s="134" t="s">
        <v>1773</v>
      </c>
      <c r="G175" s="135" t="s">
        <v>173</v>
      </c>
      <c r="H175" s="136">
        <v>3.01</v>
      </c>
      <c r="I175" s="137"/>
      <c r="J175" s="137"/>
      <c r="K175" s="138"/>
      <c r="L175" s="25"/>
      <c r="M175" s="139" t="s">
        <v>1</v>
      </c>
      <c r="N175" s="140" t="s">
        <v>38</v>
      </c>
      <c r="O175" s="141">
        <v>0.58055000000000001</v>
      </c>
      <c r="P175" s="141">
        <f t="shared" si="9"/>
        <v>1.7474554999999998</v>
      </c>
      <c r="Q175" s="141">
        <v>2.19407</v>
      </c>
      <c r="R175" s="141">
        <f t="shared" si="10"/>
        <v>6.604150699999999</v>
      </c>
      <c r="S175" s="141">
        <v>0</v>
      </c>
      <c r="T175" s="142">
        <f t="shared" si="11"/>
        <v>0</v>
      </c>
      <c r="AR175" s="143" t="s">
        <v>169</v>
      </c>
      <c r="AT175" s="143" t="s">
        <v>165</v>
      </c>
      <c r="AU175" s="143" t="s">
        <v>84</v>
      </c>
      <c r="AY175" s="13" t="s">
        <v>162</v>
      </c>
      <c r="BE175" s="144">
        <f t="shared" si="12"/>
        <v>0</v>
      </c>
      <c r="BF175" s="144">
        <f t="shared" si="13"/>
        <v>0</v>
      </c>
      <c r="BG175" s="144">
        <f t="shared" si="14"/>
        <v>0</v>
      </c>
      <c r="BH175" s="144">
        <f t="shared" si="15"/>
        <v>0</v>
      </c>
      <c r="BI175" s="144">
        <f t="shared" si="16"/>
        <v>0</v>
      </c>
      <c r="BJ175" s="13" t="s">
        <v>84</v>
      </c>
      <c r="BK175" s="144">
        <f t="shared" si="17"/>
        <v>0</v>
      </c>
      <c r="BL175" s="13" t="s">
        <v>169</v>
      </c>
      <c r="BM175" s="143" t="s">
        <v>1774</v>
      </c>
    </row>
    <row r="176" spans="2:65" s="1" customFormat="1" ht="24.2" customHeight="1">
      <c r="B176" s="131"/>
      <c r="C176" s="132" t="s">
        <v>277</v>
      </c>
      <c r="D176" s="132" t="s">
        <v>165</v>
      </c>
      <c r="E176" s="133" t="s">
        <v>1775</v>
      </c>
      <c r="F176" s="134" t="s">
        <v>1776</v>
      </c>
      <c r="G176" s="135" t="s">
        <v>173</v>
      </c>
      <c r="H176" s="136">
        <v>15.984</v>
      </c>
      <c r="I176" s="137"/>
      <c r="J176" s="137"/>
      <c r="K176" s="138"/>
      <c r="L176" s="25"/>
      <c r="M176" s="139" t="s">
        <v>1</v>
      </c>
      <c r="N176" s="140" t="s">
        <v>38</v>
      </c>
      <c r="O176" s="141">
        <v>0.58269000000000004</v>
      </c>
      <c r="P176" s="141">
        <f t="shared" si="9"/>
        <v>9.3137169600000007</v>
      </c>
      <c r="Q176" s="141">
        <v>2.4157199999999999</v>
      </c>
      <c r="R176" s="141">
        <f t="shared" si="10"/>
        <v>38.612868479999996</v>
      </c>
      <c r="S176" s="141">
        <v>0</v>
      </c>
      <c r="T176" s="142">
        <f t="shared" si="11"/>
        <v>0</v>
      </c>
      <c r="AR176" s="143" t="s">
        <v>169</v>
      </c>
      <c r="AT176" s="143" t="s">
        <v>165</v>
      </c>
      <c r="AU176" s="143" t="s">
        <v>84</v>
      </c>
      <c r="AY176" s="13" t="s">
        <v>162</v>
      </c>
      <c r="BE176" s="144">
        <f t="shared" si="12"/>
        <v>0</v>
      </c>
      <c r="BF176" s="144">
        <f t="shared" si="13"/>
        <v>0</v>
      </c>
      <c r="BG176" s="144">
        <f t="shared" si="14"/>
        <v>0</v>
      </c>
      <c r="BH176" s="144">
        <f t="shared" si="15"/>
        <v>0</v>
      </c>
      <c r="BI176" s="144">
        <f t="shared" si="16"/>
        <v>0</v>
      </c>
      <c r="BJ176" s="13" t="s">
        <v>84</v>
      </c>
      <c r="BK176" s="144">
        <f t="shared" si="17"/>
        <v>0</v>
      </c>
      <c r="BL176" s="13" t="s">
        <v>169</v>
      </c>
      <c r="BM176" s="143" t="s">
        <v>1777</v>
      </c>
    </row>
    <row r="177" spans="2:65" s="1" customFormat="1" ht="21.75" customHeight="1">
      <c r="B177" s="131"/>
      <c r="C177" s="132" t="s">
        <v>281</v>
      </c>
      <c r="D177" s="132" t="s">
        <v>165</v>
      </c>
      <c r="E177" s="133" t="s">
        <v>1778</v>
      </c>
      <c r="F177" s="134" t="s">
        <v>1779</v>
      </c>
      <c r="G177" s="135" t="s">
        <v>168</v>
      </c>
      <c r="H177" s="136">
        <v>60.84</v>
      </c>
      <c r="I177" s="137"/>
      <c r="J177" s="137"/>
      <c r="K177" s="138"/>
      <c r="L177" s="25"/>
      <c r="M177" s="139" t="s">
        <v>1</v>
      </c>
      <c r="N177" s="140" t="s">
        <v>38</v>
      </c>
      <c r="O177" s="141">
        <v>0.35799999999999998</v>
      </c>
      <c r="P177" s="141">
        <f t="shared" si="9"/>
        <v>21.780719999999999</v>
      </c>
      <c r="Q177" s="141">
        <v>1.6000000000000001E-3</v>
      </c>
      <c r="R177" s="141">
        <f t="shared" si="10"/>
        <v>9.7344000000000014E-2</v>
      </c>
      <c r="S177" s="141">
        <v>0</v>
      </c>
      <c r="T177" s="142">
        <f t="shared" si="11"/>
        <v>0</v>
      </c>
      <c r="AR177" s="143" t="s">
        <v>169</v>
      </c>
      <c r="AT177" s="143" t="s">
        <v>165</v>
      </c>
      <c r="AU177" s="143" t="s">
        <v>84</v>
      </c>
      <c r="AY177" s="13" t="s">
        <v>162</v>
      </c>
      <c r="BE177" s="144">
        <f t="shared" si="12"/>
        <v>0</v>
      </c>
      <c r="BF177" s="144">
        <f t="shared" si="13"/>
        <v>0</v>
      </c>
      <c r="BG177" s="144">
        <f t="shared" si="14"/>
        <v>0</v>
      </c>
      <c r="BH177" s="144">
        <f t="shared" si="15"/>
        <v>0</v>
      </c>
      <c r="BI177" s="144">
        <f t="shared" si="16"/>
        <v>0</v>
      </c>
      <c r="BJ177" s="13" t="s">
        <v>84</v>
      </c>
      <c r="BK177" s="144">
        <f t="shared" si="17"/>
        <v>0</v>
      </c>
      <c r="BL177" s="13" t="s">
        <v>169</v>
      </c>
      <c r="BM177" s="143" t="s">
        <v>1780</v>
      </c>
    </row>
    <row r="178" spans="2:65" s="1" customFormat="1" ht="21.75" customHeight="1">
      <c r="B178" s="131"/>
      <c r="C178" s="132" t="s">
        <v>285</v>
      </c>
      <c r="D178" s="132" t="s">
        <v>165</v>
      </c>
      <c r="E178" s="133" t="s">
        <v>1781</v>
      </c>
      <c r="F178" s="134" t="s">
        <v>1782</v>
      </c>
      <c r="G178" s="135" t="s">
        <v>168</v>
      </c>
      <c r="H178" s="136">
        <v>60.84</v>
      </c>
      <c r="I178" s="137"/>
      <c r="J178" s="137"/>
      <c r="K178" s="138"/>
      <c r="L178" s="25"/>
      <c r="M178" s="139" t="s">
        <v>1</v>
      </c>
      <c r="N178" s="140" t="s">
        <v>38</v>
      </c>
      <c r="O178" s="141">
        <v>0.19900000000000001</v>
      </c>
      <c r="P178" s="141">
        <f t="shared" si="9"/>
        <v>12.107160000000002</v>
      </c>
      <c r="Q178" s="141">
        <v>0</v>
      </c>
      <c r="R178" s="141">
        <f t="shared" si="10"/>
        <v>0</v>
      </c>
      <c r="S178" s="141">
        <v>0</v>
      </c>
      <c r="T178" s="142">
        <f t="shared" si="11"/>
        <v>0</v>
      </c>
      <c r="AR178" s="143" t="s">
        <v>169</v>
      </c>
      <c r="AT178" s="143" t="s">
        <v>165</v>
      </c>
      <c r="AU178" s="143" t="s">
        <v>84</v>
      </c>
      <c r="AY178" s="13" t="s">
        <v>162</v>
      </c>
      <c r="BE178" s="144">
        <f t="shared" si="12"/>
        <v>0</v>
      </c>
      <c r="BF178" s="144">
        <f t="shared" si="13"/>
        <v>0</v>
      </c>
      <c r="BG178" s="144">
        <f t="shared" si="14"/>
        <v>0</v>
      </c>
      <c r="BH178" s="144">
        <f t="shared" si="15"/>
        <v>0</v>
      </c>
      <c r="BI178" s="144">
        <f t="shared" si="16"/>
        <v>0</v>
      </c>
      <c r="BJ178" s="13" t="s">
        <v>84</v>
      </c>
      <c r="BK178" s="144">
        <f t="shared" si="17"/>
        <v>0</v>
      </c>
      <c r="BL178" s="13" t="s">
        <v>169</v>
      </c>
      <c r="BM178" s="143" t="s">
        <v>1783</v>
      </c>
    </row>
    <row r="179" spans="2:65" s="1" customFormat="1" ht="37.9" customHeight="1">
      <c r="B179" s="131"/>
      <c r="C179" s="132" t="s">
        <v>289</v>
      </c>
      <c r="D179" s="132" t="s">
        <v>165</v>
      </c>
      <c r="E179" s="133" t="s">
        <v>1784</v>
      </c>
      <c r="F179" s="134" t="s">
        <v>1785</v>
      </c>
      <c r="G179" s="135" t="s">
        <v>300</v>
      </c>
      <c r="H179" s="136">
        <v>0.999</v>
      </c>
      <c r="I179" s="137"/>
      <c r="J179" s="137"/>
      <c r="K179" s="138"/>
      <c r="L179" s="25"/>
      <c r="M179" s="139" t="s">
        <v>1</v>
      </c>
      <c r="N179" s="140" t="s">
        <v>38</v>
      </c>
      <c r="O179" s="141">
        <v>14.8</v>
      </c>
      <c r="P179" s="141">
        <f t="shared" si="9"/>
        <v>14.785200000000001</v>
      </c>
      <c r="Q179" s="141">
        <v>1.002</v>
      </c>
      <c r="R179" s="141">
        <f t="shared" si="10"/>
        <v>1.0009980000000001</v>
      </c>
      <c r="S179" s="141">
        <v>0</v>
      </c>
      <c r="T179" s="142">
        <f t="shared" si="11"/>
        <v>0</v>
      </c>
      <c r="AR179" s="143" t="s">
        <v>169</v>
      </c>
      <c r="AT179" s="143" t="s">
        <v>165</v>
      </c>
      <c r="AU179" s="143" t="s">
        <v>84</v>
      </c>
      <c r="AY179" s="13" t="s">
        <v>162</v>
      </c>
      <c r="BE179" s="144">
        <f t="shared" si="12"/>
        <v>0</v>
      </c>
      <c r="BF179" s="144">
        <f t="shared" si="13"/>
        <v>0</v>
      </c>
      <c r="BG179" s="144">
        <f t="shared" si="14"/>
        <v>0</v>
      </c>
      <c r="BH179" s="144">
        <f t="shared" si="15"/>
        <v>0</v>
      </c>
      <c r="BI179" s="144">
        <f t="shared" si="16"/>
        <v>0</v>
      </c>
      <c r="BJ179" s="13" t="s">
        <v>84</v>
      </c>
      <c r="BK179" s="144">
        <f t="shared" si="17"/>
        <v>0</v>
      </c>
      <c r="BL179" s="13" t="s">
        <v>169</v>
      </c>
      <c r="BM179" s="143" t="s">
        <v>1786</v>
      </c>
    </row>
    <row r="180" spans="2:65" s="1" customFormat="1" ht="24.2" customHeight="1">
      <c r="B180" s="131"/>
      <c r="C180" s="132" t="s">
        <v>293</v>
      </c>
      <c r="D180" s="132" t="s">
        <v>165</v>
      </c>
      <c r="E180" s="133" t="s">
        <v>1787</v>
      </c>
      <c r="F180" s="134" t="s">
        <v>1788</v>
      </c>
      <c r="G180" s="135" t="s">
        <v>173</v>
      </c>
      <c r="H180" s="136">
        <v>0.56899999999999995</v>
      </c>
      <c r="I180" s="137"/>
      <c r="J180" s="137"/>
      <c r="K180" s="138"/>
      <c r="L180" s="25"/>
      <c r="M180" s="139" t="s">
        <v>1</v>
      </c>
      <c r="N180" s="140" t="s">
        <v>38</v>
      </c>
      <c r="O180" s="141">
        <v>0.60355999999999999</v>
      </c>
      <c r="P180" s="141">
        <f t="shared" si="9"/>
        <v>0.34342563999999998</v>
      </c>
      <c r="Q180" s="141">
        <v>2.4157199999999999</v>
      </c>
      <c r="R180" s="141">
        <f t="shared" si="10"/>
        <v>1.3745446799999999</v>
      </c>
      <c r="S180" s="141">
        <v>0</v>
      </c>
      <c r="T180" s="142">
        <f t="shared" si="11"/>
        <v>0</v>
      </c>
      <c r="AR180" s="143" t="s">
        <v>169</v>
      </c>
      <c r="AT180" s="143" t="s">
        <v>165</v>
      </c>
      <c r="AU180" s="143" t="s">
        <v>84</v>
      </c>
      <c r="AY180" s="13" t="s">
        <v>162</v>
      </c>
      <c r="BE180" s="144">
        <f t="shared" si="12"/>
        <v>0</v>
      </c>
      <c r="BF180" s="144">
        <f t="shared" si="13"/>
        <v>0</v>
      </c>
      <c r="BG180" s="144">
        <f t="shared" si="14"/>
        <v>0</v>
      </c>
      <c r="BH180" s="144">
        <f t="shared" si="15"/>
        <v>0</v>
      </c>
      <c r="BI180" s="144">
        <f t="shared" si="16"/>
        <v>0</v>
      </c>
      <c r="BJ180" s="13" t="s">
        <v>84</v>
      </c>
      <c r="BK180" s="144">
        <f t="shared" si="17"/>
        <v>0</v>
      </c>
      <c r="BL180" s="13" t="s">
        <v>169</v>
      </c>
      <c r="BM180" s="143" t="s">
        <v>1789</v>
      </c>
    </row>
    <row r="181" spans="2:65" s="1" customFormat="1" ht="16.5" customHeight="1">
      <c r="B181" s="131"/>
      <c r="C181" s="132" t="s">
        <v>297</v>
      </c>
      <c r="D181" s="132" t="s">
        <v>165</v>
      </c>
      <c r="E181" s="133" t="s">
        <v>1790</v>
      </c>
      <c r="F181" s="134" t="s">
        <v>1791</v>
      </c>
      <c r="G181" s="135" t="s">
        <v>300</v>
      </c>
      <c r="H181" s="136">
        <v>1.7999999999999999E-2</v>
      </c>
      <c r="I181" s="137"/>
      <c r="J181" s="137"/>
      <c r="K181" s="138"/>
      <c r="L181" s="25"/>
      <c r="M181" s="139" t="s">
        <v>1</v>
      </c>
      <c r="N181" s="140" t="s">
        <v>38</v>
      </c>
      <c r="O181" s="141">
        <v>15.24</v>
      </c>
      <c r="P181" s="141">
        <f t="shared" si="9"/>
        <v>0.27432000000000001</v>
      </c>
      <c r="Q181" s="141">
        <v>1.20296</v>
      </c>
      <c r="R181" s="141">
        <f t="shared" si="10"/>
        <v>2.165328E-2</v>
      </c>
      <c r="S181" s="141">
        <v>0</v>
      </c>
      <c r="T181" s="142">
        <f t="shared" si="11"/>
        <v>0</v>
      </c>
      <c r="AR181" s="143" t="s">
        <v>169</v>
      </c>
      <c r="AT181" s="143" t="s">
        <v>165</v>
      </c>
      <c r="AU181" s="143" t="s">
        <v>84</v>
      </c>
      <c r="AY181" s="13" t="s">
        <v>162</v>
      </c>
      <c r="BE181" s="144">
        <f t="shared" si="12"/>
        <v>0</v>
      </c>
      <c r="BF181" s="144">
        <f t="shared" si="13"/>
        <v>0</v>
      </c>
      <c r="BG181" s="144">
        <f t="shared" si="14"/>
        <v>0</v>
      </c>
      <c r="BH181" s="144">
        <f t="shared" si="15"/>
        <v>0</v>
      </c>
      <c r="BI181" s="144">
        <f t="shared" si="16"/>
        <v>0</v>
      </c>
      <c r="BJ181" s="13" t="s">
        <v>84</v>
      </c>
      <c r="BK181" s="144">
        <f t="shared" si="17"/>
        <v>0</v>
      </c>
      <c r="BL181" s="13" t="s">
        <v>169</v>
      </c>
      <c r="BM181" s="143" t="s">
        <v>1792</v>
      </c>
    </row>
    <row r="182" spans="2:65" s="1" customFormat="1" ht="24.2" customHeight="1">
      <c r="B182" s="131"/>
      <c r="C182" s="132" t="s">
        <v>302</v>
      </c>
      <c r="D182" s="132" t="s">
        <v>165</v>
      </c>
      <c r="E182" s="133" t="s">
        <v>1793</v>
      </c>
      <c r="F182" s="134" t="s">
        <v>1794</v>
      </c>
      <c r="G182" s="135" t="s">
        <v>168</v>
      </c>
      <c r="H182" s="136">
        <v>173.85</v>
      </c>
      <c r="I182" s="137"/>
      <c r="J182" s="137"/>
      <c r="K182" s="138"/>
      <c r="L182" s="25"/>
      <c r="M182" s="139" t="s">
        <v>1</v>
      </c>
      <c r="N182" s="140" t="s">
        <v>38</v>
      </c>
      <c r="O182" s="141">
        <v>4.1000000000000002E-2</v>
      </c>
      <c r="P182" s="141">
        <f t="shared" si="9"/>
        <v>7.1278500000000005</v>
      </c>
      <c r="Q182" s="141">
        <v>3.0000000000000001E-5</v>
      </c>
      <c r="R182" s="141">
        <f t="shared" si="10"/>
        <v>5.2154999999999997E-3</v>
      </c>
      <c r="S182" s="141">
        <v>0</v>
      </c>
      <c r="T182" s="142">
        <f t="shared" si="11"/>
        <v>0</v>
      </c>
      <c r="AR182" s="143" t="s">
        <v>169</v>
      </c>
      <c r="AT182" s="143" t="s">
        <v>165</v>
      </c>
      <c r="AU182" s="143" t="s">
        <v>84</v>
      </c>
      <c r="AY182" s="13" t="s">
        <v>162</v>
      </c>
      <c r="BE182" s="144">
        <f t="shared" si="12"/>
        <v>0</v>
      </c>
      <c r="BF182" s="144">
        <f t="shared" si="13"/>
        <v>0</v>
      </c>
      <c r="BG182" s="144">
        <f t="shared" si="14"/>
        <v>0</v>
      </c>
      <c r="BH182" s="144">
        <f t="shared" si="15"/>
        <v>0</v>
      </c>
      <c r="BI182" s="144">
        <f t="shared" si="16"/>
        <v>0</v>
      </c>
      <c r="BJ182" s="13" t="s">
        <v>84</v>
      </c>
      <c r="BK182" s="144">
        <f t="shared" si="17"/>
        <v>0</v>
      </c>
      <c r="BL182" s="13" t="s">
        <v>169</v>
      </c>
      <c r="BM182" s="143" t="s">
        <v>1795</v>
      </c>
    </row>
    <row r="183" spans="2:65" s="1" customFormat="1" ht="16.5" customHeight="1">
      <c r="B183" s="131"/>
      <c r="C183" s="149" t="s">
        <v>306</v>
      </c>
      <c r="D183" s="149" t="s">
        <v>492</v>
      </c>
      <c r="E183" s="150" t="s">
        <v>1796</v>
      </c>
      <c r="F183" s="151" t="s">
        <v>1797</v>
      </c>
      <c r="G183" s="152" t="s">
        <v>168</v>
      </c>
      <c r="H183" s="153">
        <v>199.928</v>
      </c>
      <c r="I183" s="154"/>
      <c r="J183" s="154"/>
      <c r="K183" s="155"/>
      <c r="L183" s="156"/>
      <c r="M183" s="157" t="s">
        <v>1</v>
      </c>
      <c r="N183" s="158" t="s">
        <v>38</v>
      </c>
      <c r="O183" s="141">
        <v>0</v>
      </c>
      <c r="P183" s="141">
        <f t="shared" si="9"/>
        <v>0</v>
      </c>
      <c r="Q183" s="141">
        <v>2.5000000000000001E-4</v>
      </c>
      <c r="R183" s="141">
        <f t="shared" si="10"/>
        <v>4.9981999999999999E-2</v>
      </c>
      <c r="S183" s="141">
        <v>0</v>
      </c>
      <c r="T183" s="142">
        <f t="shared" si="11"/>
        <v>0</v>
      </c>
      <c r="AR183" s="143" t="s">
        <v>193</v>
      </c>
      <c r="AT183" s="143" t="s">
        <v>492</v>
      </c>
      <c r="AU183" s="143" t="s">
        <v>84</v>
      </c>
      <c r="AY183" s="13" t="s">
        <v>162</v>
      </c>
      <c r="BE183" s="144">
        <f t="shared" si="12"/>
        <v>0</v>
      </c>
      <c r="BF183" s="144">
        <f t="shared" si="13"/>
        <v>0</v>
      </c>
      <c r="BG183" s="144">
        <f t="shared" si="14"/>
        <v>0</v>
      </c>
      <c r="BH183" s="144">
        <f t="shared" si="15"/>
        <v>0</v>
      </c>
      <c r="BI183" s="144">
        <f t="shared" si="16"/>
        <v>0</v>
      </c>
      <c r="BJ183" s="13" t="s">
        <v>84</v>
      </c>
      <c r="BK183" s="144">
        <f t="shared" si="17"/>
        <v>0</v>
      </c>
      <c r="BL183" s="13" t="s">
        <v>169</v>
      </c>
      <c r="BM183" s="143" t="s">
        <v>1798</v>
      </c>
    </row>
    <row r="184" spans="2:65" s="11" customFormat="1" ht="22.9" customHeight="1">
      <c r="B184" s="120"/>
      <c r="D184" s="121" t="s">
        <v>71</v>
      </c>
      <c r="E184" s="129" t="s">
        <v>89</v>
      </c>
      <c r="F184" s="129" t="s">
        <v>406</v>
      </c>
      <c r="J184" s="130"/>
      <c r="L184" s="120"/>
      <c r="M184" s="124"/>
      <c r="P184" s="125">
        <f>SUM(P185:P188)</f>
        <v>35.699585429999999</v>
      </c>
      <c r="R184" s="125">
        <f>SUM(R185:R188)</f>
        <v>5.9826974800000006</v>
      </c>
      <c r="T184" s="126">
        <f>SUM(T185:T188)</f>
        <v>0</v>
      </c>
      <c r="AR184" s="121" t="s">
        <v>79</v>
      </c>
      <c r="AT184" s="127" t="s">
        <v>71</v>
      </c>
      <c r="AU184" s="127" t="s">
        <v>79</v>
      </c>
      <c r="AY184" s="121" t="s">
        <v>162</v>
      </c>
      <c r="BK184" s="128">
        <f>SUM(BK185:BK188)</f>
        <v>0</v>
      </c>
    </row>
    <row r="185" spans="2:65" s="1" customFormat="1" ht="24.2" customHeight="1">
      <c r="B185" s="131"/>
      <c r="C185" s="132" t="s">
        <v>310</v>
      </c>
      <c r="D185" s="132" t="s">
        <v>165</v>
      </c>
      <c r="E185" s="133" t="s">
        <v>1799</v>
      </c>
      <c r="F185" s="134" t="s">
        <v>1800</v>
      </c>
      <c r="G185" s="135" t="s">
        <v>196</v>
      </c>
      <c r="H185" s="136">
        <v>3</v>
      </c>
      <c r="I185" s="137"/>
      <c r="J185" s="137"/>
      <c r="K185" s="138"/>
      <c r="L185" s="25"/>
      <c r="M185" s="139" t="s">
        <v>1</v>
      </c>
      <c r="N185" s="140" t="s">
        <v>38</v>
      </c>
      <c r="O185" s="141">
        <v>0.18792</v>
      </c>
      <c r="P185" s="141">
        <f>O185*H185</f>
        <v>0.56376000000000004</v>
      </c>
      <c r="Q185" s="141">
        <v>2.6579999999999999E-2</v>
      </c>
      <c r="R185" s="141">
        <f>Q185*H185</f>
        <v>7.9740000000000005E-2</v>
      </c>
      <c r="S185" s="141">
        <v>0</v>
      </c>
      <c r="T185" s="142">
        <f>S185*H185</f>
        <v>0</v>
      </c>
      <c r="AR185" s="143" t="s">
        <v>169</v>
      </c>
      <c r="AT185" s="143" t="s">
        <v>165</v>
      </c>
      <c r="AU185" s="143" t="s">
        <v>84</v>
      </c>
      <c r="AY185" s="13" t="s">
        <v>162</v>
      </c>
      <c r="BE185" s="144">
        <f>IF(N185="základná",J185,0)</f>
        <v>0</v>
      </c>
      <c r="BF185" s="144">
        <f>IF(N185="znížená",J185,0)</f>
        <v>0</v>
      </c>
      <c r="BG185" s="144">
        <f>IF(N185="zákl. prenesená",J185,0)</f>
        <v>0</v>
      </c>
      <c r="BH185" s="144">
        <f>IF(N185="zníž. prenesená",J185,0)</f>
        <v>0</v>
      </c>
      <c r="BI185" s="144">
        <f>IF(N185="nulová",J185,0)</f>
        <v>0</v>
      </c>
      <c r="BJ185" s="13" t="s">
        <v>84</v>
      </c>
      <c r="BK185" s="144">
        <f>ROUND(I185*H185,2)</f>
        <v>0</v>
      </c>
      <c r="BL185" s="13" t="s">
        <v>169</v>
      </c>
      <c r="BM185" s="143" t="s">
        <v>1801</v>
      </c>
    </row>
    <row r="186" spans="2:65" s="1" customFormat="1" ht="33" customHeight="1">
      <c r="B186" s="131"/>
      <c r="C186" s="132" t="s">
        <v>314</v>
      </c>
      <c r="D186" s="132" t="s">
        <v>165</v>
      </c>
      <c r="E186" s="133" t="s">
        <v>1802</v>
      </c>
      <c r="F186" s="134" t="s">
        <v>1803</v>
      </c>
      <c r="G186" s="135" t="s">
        <v>168</v>
      </c>
      <c r="H186" s="136">
        <v>77.769000000000005</v>
      </c>
      <c r="I186" s="137"/>
      <c r="J186" s="137"/>
      <c r="K186" s="138"/>
      <c r="L186" s="25"/>
      <c r="M186" s="139" t="s">
        <v>1</v>
      </c>
      <c r="N186" s="140" t="s">
        <v>38</v>
      </c>
      <c r="O186" s="141">
        <v>0.42499999999999999</v>
      </c>
      <c r="P186" s="141">
        <f>O186*H186</f>
        <v>33.051825000000001</v>
      </c>
      <c r="Q186" s="141">
        <v>7.3819999999999997E-2</v>
      </c>
      <c r="R186" s="141">
        <f>Q186*H186</f>
        <v>5.74090758</v>
      </c>
      <c r="S186" s="141">
        <v>0</v>
      </c>
      <c r="T186" s="142">
        <f>S186*H186</f>
        <v>0</v>
      </c>
      <c r="AR186" s="143" t="s">
        <v>169</v>
      </c>
      <c r="AT186" s="143" t="s">
        <v>165</v>
      </c>
      <c r="AU186" s="143" t="s">
        <v>84</v>
      </c>
      <c r="AY186" s="13" t="s">
        <v>162</v>
      </c>
      <c r="BE186" s="144">
        <f>IF(N186="základná",J186,0)</f>
        <v>0</v>
      </c>
      <c r="BF186" s="144">
        <f>IF(N186="znížená",J186,0)</f>
        <v>0</v>
      </c>
      <c r="BG186" s="144">
        <f>IF(N186="zákl. prenesená",J186,0)</f>
        <v>0</v>
      </c>
      <c r="BH186" s="144">
        <f>IF(N186="zníž. prenesená",J186,0)</f>
        <v>0</v>
      </c>
      <c r="BI186" s="144">
        <f>IF(N186="nulová",J186,0)</f>
        <v>0</v>
      </c>
      <c r="BJ186" s="13" t="s">
        <v>84</v>
      </c>
      <c r="BK186" s="144">
        <f>ROUND(I186*H186,2)</f>
        <v>0</v>
      </c>
      <c r="BL186" s="13" t="s">
        <v>169</v>
      </c>
      <c r="BM186" s="143" t="s">
        <v>1804</v>
      </c>
    </row>
    <row r="187" spans="2:65" s="1" customFormat="1" ht="24.2" customHeight="1">
      <c r="B187" s="131"/>
      <c r="C187" s="132" t="s">
        <v>318</v>
      </c>
      <c r="D187" s="132" t="s">
        <v>165</v>
      </c>
      <c r="E187" s="133" t="s">
        <v>434</v>
      </c>
      <c r="F187" s="134" t="s">
        <v>435</v>
      </c>
      <c r="G187" s="135" t="s">
        <v>212</v>
      </c>
      <c r="H187" s="136">
        <v>15.925000000000001</v>
      </c>
      <c r="I187" s="137"/>
      <c r="J187" s="137"/>
      <c r="K187" s="138"/>
      <c r="L187" s="25"/>
      <c r="M187" s="139" t="s">
        <v>1</v>
      </c>
      <c r="N187" s="140" t="s">
        <v>38</v>
      </c>
      <c r="O187" s="141">
        <v>8.0009999999999998E-2</v>
      </c>
      <c r="P187" s="141">
        <f>O187*H187</f>
        <v>1.2741592500000001</v>
      </c>
      <c r="Q187" s="141">
        <v>1E-4</v>
      </c>
      <c r="R187" s="141">
        <f>Q187*H187</f>
        <v>1.5925000000000002E-3</v>
      </c>
      <c r="S187" s="141">
        <v>0</v>
      </c>
      <c r="T187" s="142">
        <f>S187*H187</f>
        <v>0</v>
      </c>
      <c r="AR187" s="143" t="s">
        <v>169</v>
      </c>
      <c r="AT187" s="143" t="s">
        <v>165</v>
      </c>
      <c r="AU187" s="143" t="s">
        <v>84</v>
      </c>
      <c r="AY187" s="13" t="s">
        <v>162</v>
      </c>
      <c r="BE187" s="144">
        <f>IF(N187="základná",J187,0)</f>
        <v>0</v>
      </c>
      <c r="BF187" s="144">
        <f>IF(N187="znížená",J187,0)</f>
        <v>0</v>
      </c>
      <c r="BG187" s="144">
        <f>IF(N187="zákl. prenesená",J187,0)</f>
        <v>0</v>
      </c>
      <c r="BH187" s="144">
        <f>IF(N187="zníž. prenesená",J187,0)</f>
        <v>0</v>
      </c>
      <c r="BI187" s="144">
        <f>IF(N187="nulová",J187,0)</f>
        <v>0</v>
      </c>
      <c r="BJ187" s="13" t="s">
        <v>84</v>
      </c>
      <c r="BK187" s="144">
        <f>ROUND(I187*H187,2)</f>
        <v>0</v>
      </c>
      <c r="BL187" s="13" t="s">
        <v>169</v>
      </c>
      <c r="BM187" s="143" t="s">
        <v>1805</v>
      </c>
    </row>
    <row r="188" spans="2:65" s="1" customFormat="1" ht="37.9" customHeight="1">
      <c r="B188" s="131"/>
      <c r="C188" s="132" t="s">
        <v>326</v>
      </c>
      <c r="D188" s="132" t="s">
        <v>165</v>
      </c>
      <c r="E188" s="133" t="s">
        <v>1806</v>
      </c>
      <c r="F188" s="134" t="s">
        <v>1807</v>
      </c>
      <c r="G188" s="135" t="s">
        <v>168</v>
      </c>
      <c r="H188" s="136">
        <v>1.8380000000000001</v>
      </c>
      <c r="I188" s="137"/>
      <c r="J188" s="137"/>
      <c r="K188" s="138"/>
      <c r="L188" s="25"/>
      <c r="M188" s="139" t="s">
        <v>1</v>
      </c>
      <c r="N188" s="140" t="s">
        <v>38</v>
      </c>
      <c r="O188" s="141">
        <v>0.44061</v>
      </c>
      <c r="P188" s="141">
        <f>O188*H188</f>
        <v>0.80984118000000005</v>
      </c>
      <c r="Q188" s="141">
        <v>8.7300000000000003E-2</v>
      </c>
      <c r="R188" s="141">
        <f>Q188*H188</f>
        <v>0.1604574</v>
      </c>
      <c r="S188" s="141">
        <v>0</v>
      </c>
      <c r="T188" s="142">
        <f>S188*H188</f>
        <v>0</v>
      </c>
      <c r="AR188" s="143" t="s">
        <v>169</v>
      </c>
      <c r="AT188" s="143" t="s">
        <v>165</v>
      </c>
      <c r="AU188" s="143" t="s">
        <v>84</v>
      </c>
      <c r="AY188" s="13" t="s">
        <v>162</v>
      </c>
      <c r="BE188" s="144">
        <f>IF(N188="základná",J188,0)</f>
        <v>0</v>
      </c>
      <c r="BF188" s="144">
        <f>IF(N188="znížená",J188,0)</f>
        <v>0</v>
      </c>
      <c r="BG188" s="144">
        <f>IF(N188="zákl. prenesená",J188,0)</f>
        <v>0</v>
      </c>
      <c r="BH188" s="144">
        <f>IF(N188="zníž. prenesená",J188,0)</f>
        <v>0</v>
      </c>
      <c r="BI188" s="144">
        <f>IF(N188="nulová",J188,0)</f>
        <v>0</v>
      </c>
      <c r="BJ188" s="13" t="s">
        <v>84</v>
      </c>
      <c r="BK188" s="144">
        <f>ROUND(I188*H188,2)</f>
        <v>0</v>
      </c>
      <c r="BL188" s="13" t="s">
        <v>169</v>
      </c>
      <c r="BM188" s="143" t="s">
        <v>1808</v>
      </c>
    </row>
    <row r="189" spans="2:65" s="11" customFormat="1" ht="22.9" customHeight="1">
      <c r="B189" s="120"/>
      <c r="D189" s="121" t="s">
        <v>71</v>
      </c>
      <c r="E189" s="129" t="s">
        <v>169</v>
      </c>
      <c r="F189" s="129" t="s">
        <v>440</v>
      </c>
      <c r="J189" s="130"/>
      <c r="L189" s="120"/>
      <c r="M189" s="124"/>
      <c r="P189" s="125">
        <f>P190</f>
        <v>4.1838299999999995</v>
      </c>
      <c r="R189" s="125">
        <f>R190</f>
        <v>4.9349096999999995</v>
      </c>
      <c r="T189" s="126">
        <f>T190</f>
        <v>0</v>
      </c>
      <c r="AR189" s="121" t="s">
        <v>79</v>
      </c>
      <c r="AT189" s="127" t="s">
        <v>71</v>
      </c>
      <c r="AU189" s="127" t="s">
        <v>79</v>
      </c>
      <c r="AY189" s="121" t="s">
        <v>162</v>
      </c>
      <c r="BK189" s="128">
        <f>BK190</f>
        <v>0</v>
      </c>
    </row>
    <row r="190" spans="2:65" s="1" customFormat="1" ht="37.9" customHeight="1">
      <c r="B190" s="131"/>
      <c r="C190" s="132" t="s">
        <v>332</v>
      </c>
      <c r="D190" s="132" t="s">
        <v>165</v>
      </c>
      <c r="E190" s="133" t="s">
        <v>1809</v>
      </c>
      <c r="F190" s="134" t="s">
        <v>1810</v>
      </c>
      <c r="G190" s="135" t="s">
        <v>173</v>
      </c>
      <c r="H190" s="136">
        <v>2.61</v>
      </c>
      <c r="I190" s="137"/>
      <c r="J190" s="137"/>
      <c r="K190" s="138"/>
      <c r="L190" s="25"/>
      <c r="M190" s="139" t="s">
        <v>1</v>
      </c>
      <c r="N190" s="140" t="s">
        <v>38</v>
      </c>
      <c r="O190" s="141">
        <v>1.603</v>
      </c>
      <c r="P190" s="141">
        <f>O190*H190</f>
        <v>4.1838299999999995</v>
      </c>
      <c r="Q190" s="141">
        <v>1.8907700000000001</v>
      </c>
      <c r="R190" s="141">
        <f>Q190*H190</f>
        <v>4.9349096999999995</v>
      </c>
      <c r="S190" s="141">
        <v>0</v>
      </c>
      <c r="T190" s="142">
        <f>S190*H190</f>
        <v>0</v>
      </c>
      <c r="AR190" s="143" t="s">
        <v>169</v>
      </c>
      <c r="AT190" s="143" t="s">
        <v>165</v>
      </c>
      <c r="AU190" s="143" t="s">
        <v>84</v>
      </c>
      <c r="AY190" s="13" t="s">
        <v>162</v>
      </c>
      <c r="BE190" s="144">
        <f>IF(N190="základná",J190,0)</f>
        <v>0</v>
      </c>
      <c r="BF190" s="144">
        <f>IF(N190="znížená",J190,0)</f>
        <v>0</v>
      </c>
      <c r="BG190" s="144">
        <f>IF(N190="zákl. prenesená",J190,0)</f>
        <v>0</v>
      </c>
      <c r="BH190" s="144">
        <f>IF(N190="zníž. prenesená",J190,0)</f>
        <v>0</v>
      </c>
      <c r="BI190" s="144">
        <f>IF(N190="nulová",J190,0)</f>
        <v>0</v>
      </c>
      <c r="BJ190" s="13" t="s">
        <v>84</v>
      </c>
      <c r="BK190" s="144">
        <f>ROUND(I190*H190,2)</f>
        <v>0</v>
      </c>
      <c r="BL190" s="13" t="s">
        <v>169</v>
      </c>
      <c r="BM190" s="143" t="s">
        <v>1811</v>
      </c>
    </row>
    <row r="191" spans="2:65" s="11" customFormat="1" ht="22.9" customHeight="1">
      <c r="B191" s="120"/>
      <c r="D191" s="121" t="s">
        <v>71</v>
      </c>
      <c r="E191" s="129" t="s">
        <v>181</v>
      </c>
      <c r="F191" s="129" t="s">
        <v>1812</v>
      </c>
      <c r="J191" s="130"/>
      <c r="L191" s="120"/>
      <c r="M191" s="124"/>
      <c r="P191" s="125">
        <f>SUM(P192:P199)</f>
        <v>111.851298</v>
      </c>
      <c r="R191" s="125">
        <f>SUM(R192:R199)</f>
        <v>368.24542639999999</v>
      </c>
      <c r="T191" s="126">
        <f>SUM(T192:T199)</f>
        <v>0</v>
      </c>
      <c r="AR191" s="121" t="s">
        <v>79</v>
      </c>
      <c r="AT191" s="127" t="s">
        <v>71</v>
      </c>
      <c r="AU191" s="127" t="s">
        <v>79</v>
      </c>
      <c r="AY191" s="121" t="s">
        <v>162</v>
      </c>
      <c r="BK191" s="128">
        <f>SUM(BK192:BK199)</f>
        <v>0</v>
      </c>
    </row>
    <row r="192" spans="2:65" s="1" customFormat="1" ht="16.5" customHeight="1">
      <c r="B192" s="131"/>
      <c r="C192" s="132" t="s">
        <v>336</v>
      </c>
      <c r="D192" s="132" t="s">
        <v>165</v>
      </c>
      <c r="E192" s="133" t="s">
        <v>1813</v>
      </c>
      <c r="F192" s="134" t="s">
        <v>1814</v>
      </c>
      <c r="G192" s="135" t="s">
        <v>168</v>
      </c>
      <c r="H192" s="136">
        <v>13.2</v>
      </c>
      <c r="I192" s="137"/>
      <c r="J192" s="137"/>
      <c r="K192" s="138"/>
      <c r="L192" s="25"/>
      <c r="M192" s="139" t="s">
        <v>1</v>
      </c>
      <c r="N192" s="140" t="s">
        <v>38</v>
      </c>
      <c r="O192" s="141">
        <v>2.5000000000000001E-2</v>
      </c>
      <c r="P192" s="141">
        <f t="shared" ref="P192:P199" si="18">O192*H192</f>
        <v>0.33</v>
      </c>
      <c r="Q192" s="141">
        <v>0.2024</v>
      </c>
      <c r="R192" s="141">
        <f t="shared" ref="R192:R199" si="19">Q192*H192</f>
        <v>2.6716799999999998</v>
      </c>
      <c r="S192" s="141">
        <v>0</v>
      </c>
      <c r="T192" s="142">
        <f t="shared" ref="T192:T199" si="20">S192*H192</f>
        <v>0</v>
      </c>
      <c r="AR192" s="143" t="s">
        <v>169</v>
      </c>
      <c r="AT192" s="143" t="s">
        <v>165</v>
      </c>
      <c r="AU192" s="143" t="s">
        <v>84</v>
      </c>
      <c r="AY192" s="13" t="s">
        <v>162</v>
      </c>
      <c r="BE192" s="144">
        <f t="shared" ref="BE192:BE199" si="21">IF(N192="základná",J192,0)</f>
        <v>0</v>
      </c>
      <c r="BF192" s="144">
        <f t="shared" ref="BF192:BF199" si="22">IF(N192="znížená",J192,0)</f>
        <v>0</v>
      </c>
      <c r="BG192" s="144">
        <f t="shared" ref="BG192:BG199" si="23">IF(N192="zákl. prenesená",J192,0)</f>
        <v>0</v>
      </c>
      <c r="BH192" s="144">
        <f t="shared" ref="BH192:BH199" si="24">IF(N192="zníž. prenesená",J192,0)</f>
        <v>0</v>
      </c>
      <c r="BI192" s="144">
        <f t="shared" ref="BI192:BI199" si="25">IF(N192="nulová",J192,0)</f>
        <v>0</v>
      </c>
      <c r="BJ192" s="13" t="s">
        <v>84</v>
      </c>
      <c r="BK192" s="144">
        <f t="shared" ref="BK192:BK199" si="26">ROUND(I192*H192,2)</f>
        <v>0</v>
      </c>
      <c r="BL192" s="13" t="s">
        <v>169</v>
      </c>
      <c r="BM192" s="143" t="s">
        <v>1815</v>
      </c>
    </row>
    <row r="193" spans="2:65" s="1" customFormat="1" ht="37.9" customHeight="1">
      <c r="B193" s="131"/>
      <c r="C193" s="132" t="s">
        <v>342</v>
      </c>
      <c r="D193" s="132" t="s">
        <v>165</v>
      </c>
      <c r="E193" s="133" t="s">
        <v>1816</v>
      </c>
      <c r="F193" s="134" t="s">
        <v>1817</v>
      </c>
      <c r="G193" s="135" t="s">
        <v>168</v>
      </c>
      <c r="H193" s="136">
        <v>173.85</v>
      </c>
      <c r="I193" s="137"/>
      <c r="J193" s="137"/>
      <c r="K193" s="138"/>
      <c r="L193" s="25"/>
      <c r="M193" s="139" t="s">
        <v>1</v>
      </c>
      <c r="N193" s="140" t="s">
        <v>38</v>
      </c>
      <c r="O193" s="141">
        <v>1.9120000000000002E-2</v>
      </c>
      <c r="P193" s="141">
        <f t="shared" si="18"/>
        <v>3.3240120000000002</v>
      </c>
      <c r="Q193" s="141">
        <v>0.50600000000000001</v>
      </c>
      <c r="R193" s="141">
        <f t="shared" si="19"/>
        <v>87.968099999999993</v>
      </c>
      <c r="S193" s="141">
        <v>0</v>
      </c>
      <c r="T193" s="142">
        <f t="shared" si="20"/>
        <v>0</v>
      </c>
      <c r="AR193" s="143" t="s">
        <v>169</v>
      </c>
      <c r="AT193" s="143" t="s">
        <v>165</v>
      </c>
      <c r="AU193" s="143" t="s">
        <v>84</v>
      </c>
      <c r="AY193" s="13" t="s">
        <v>162</v>
      </c>
      <c r="BE193" s="144">
        <f t="shared" si="21"/>
        <v>0</v>
      </c>
      <c r="BF193" s="144">
        <f t="shared" si="22"/>
        <v>0</v>
      </c>
      <c r="BG193" s="144">
        <f t="shared" si="23"/>
        <v>0</v>
      </c>
      <c r="BH193" s="144">
        <f t="shared" si="24"/>
        <v>0</v>
      </c>
      <c r="BI193" s="144">
        <f t="shared" si="25"/>
        <v>0</v>
      </c>
      <c r="BJ193" s="13" t="s">
        <v>84</v>
      </c>
      <c r="BK193" s="144">
        <f t="shared" si="26"/>
        <v>0</v>
      </c>
      <c r="BL193" s="13" t="s">
        <v>169</v>
      </c>
      <c r="BM193" s="143" t="s">
        <v>1818</v>
      </c>
    </row>
    <row r="194" spans="2:65" s="1" customFormat="1" ht="24.2" customHeight="1">
      <c r="B194" s="131"/>
      <c r="C194" s="132" t="s">
        <v>348</v>
      </c>
      <c r="D194" s="132" t="s">
        <v>165</v>
      </c>
      <c r="E194" s="133" t="s">
        <v>1819</v>
      </c>
      <c r="F194" s="134" t="s">
        <v>1820</v>
      </c>
      <c r="G194" s="135" t="s">
        <v>168</v>
      </c>
      <c r="H194" s="136">
        <v>173.85</v>
      </c>
      <c r="I194" s="137"/>
      <c r="J194" s="137"/>
      <c r="K194" s="138"/>
      <c r="L194" s="25"/>
      <c r="M194" s="139" t="s">
        <v>1</v>
      </c>
      <c r="N194" s="140" t="s">
        <v>38</v>
      </c>
      <c r="O194" s="141">
        <v>1.9120000000000002E-2</v>
      </c>
      <c r="P194" s="141">
        <f t="shared" si="18"/>
        <v>3.3240120000000002</v>
      </c>
      <c r="Q194" s="141">
        <v>8.0030000000000004E-2</v>
      </c>
      <c r="R194" s="141">
        <f t="shared" si="19"/>
        <v>13.9132155</v>
      </c>
      <c r="S194" s="141">
        <v>0</v>
      </c>
      <c r="T194" s="142">
        <f t="shared" si="20"/>
        <v>0</v>
      </c>
      <c r="AR194" s="143" t="s">
        <v>169</v>
      </c>
      <c r="AT194" s="143" t="s">
        <v>165</v>
      </c>
      <c r="AU194" s="143" t="s">
        <v>84</v>
      </c>
      <c r="AY194" s="13" t="s">
        <v>162</v>
      </c>
      <c r="BE194" s="144">
        <f t="shared" si="21"/>
        <v>0</v>
      </c>
      <c r="BF194" s="144">
        <f t="shared" si="22"/>
        <v>0</v>
      </c>
      <c r="BG194" s="144">
        <f t="shared" si="23"/>
        <v>0</v>
      </c>
      <c r="BH194" s="144">
        <f t="shared" si="24"/>
        <v>0</v>
      </c>
      <c r="BI194" s="144">
        <f t="shared" si="25"/>
        <v>0</v>
      </c>
      <c r="BJ194" s="13" t="s">
        <v>84</v>
      </c>
      <c r="BK194" s="144">
        <f t="shared" si="26"/>
        <v>0</v>
      </c>
      <c r="BL194" s="13" t="s">
        <v>169</v>
      </c>
      <c r="BM194" s="143" t="s">
        <v>1821</v>
      </c>
    </row>
    <row r="195" spans="2:65" s="1" customFormat="1" ht="24.2" customHeight="1">
      <c r="B195" s="131"/>
      <c r="C195" s="132" t="s">
        <v>354</v>
      </c>
      <c r="D195" s="132" t="s">
        <v>165</v>
      </c>
      <c r="E195" s="133" t="s">
        <v>1822</v>
      </c>
      <c r="F195" s="134" t="s">
        <v>1823</v>
      </c>
      <c r="G195" s="135" t="s">
        <v>168</v>
      </c>
      <c r="H195" s="136">
        <v>173.85</v>
      </c>
      <c r="I195" s="137"/>
      <c r="J195" s="137"/>
      <c r="K195" s="138"/>
      <c r="L195" s="25"/>
      <c r="M195" s="139" t="s">
        <v>1</v>
      </c>
      <c r="N195" s="140" t="s">
        <v>38</v>
      </c>
      <c r="O195" s="141">
        <v>2.7119999999999998E-2</v>
      </c>
      <c r="P195" s="141">
        <f t="shared" si="18"/>
        <v>4.7148119999999993</v>
      </c>
      <c r="Q195" s="141">
        <v>0.37080000000000002</v>
      </c>
      <c r="R195" s="141">
        <f t="shared" si="19"/>
        <v>64.463580000000007</v>
      </c>
      <c r="S195" s="141">
        <v>0</v>
      </c>
      <c r="T195" s="142">
        <f t="shared" si="20"/>
        <v>0</v>
      </c>
      <c r="AR195" s="143" t="s">
        <v>169</v>
      </c>
      <c r="AT195" s="143" t="s">
        <v>165</v>
      </c>
      <c r="AU195" s="143" t="s">
        <v>84</v>
      </c>
      <c r="AY195" s="13" t="s">
        <v>162</v>
      </c>
      <c r="BE195" s="144">
        <f t="shared" si="21"/>
        <v>0</v>
      </c>
      <c r="BF195" s="144">
        <f t="shared" si="22"/>
        <v>0</v>
      </c>
      <c r="BG195" s="144">
        <f t="shared" si="23"/>
        <v>0</v>
      </c>
      <c r="BH195" s="144">
        <f t="shared" si="24"/>
        <v>0</v>
      </c>
      <c r="BI195" s="144">
        <f t="shared" si="25"/>
        <v>0</v>
      </c>
      <c r="BJ195" s="13" t="s">
        <v>84</v>
      </c>
      <c r="BK195" s="144">
        <f t="shared" si="26"/>
        <v>0</v>
      </c>
      <c r="BL195" s="13" t="s">
        <v>169</v>
      </c>
      <c r="BM195" s="143" t="s">
        <v>1824</v>
      </c>
    </row>
    <row r="196" spans="2:65" s="1" customFormat="1" ht="24.2" customHeight="1">
      <c r="B196" s="131"/>
      <c r="C196" s="132" t="s">
        <v>358</v>
      </c>
      <c r="D196" s="132" t="s">
        <v>165</v>
      </c>
      <c r="E196" s="133" t="s">
        <v>1825</v>
      </c>
      <c r="F196" s="134" t="s">
        <v>1826</v>
      </c>
      <c r="G196" s="135" t="s">
        <v>168</v>
      </c>
      <c r="H196" s="136">
        <v>173.85</v>
      </c>
      <c r="I196" s="137"/>
      <c r="J196" s="137"/>
      <c r="K196" s="138"/>
      <c r="L196" s="25"/>
      <c r="M196" s="139" t="s">
        <v>1</v>
      </c>
      <c r="N196" s="140" t="s">
        <v>38</v>
      </c>
      <c r="O196" s="141">
        <v>2.7119999999999998E-2</v>
      </c>
      <c r="P196" s="141">
        <f t="shared" si="18"/>
        <v>4.7148119999999993</v>
      </c>
      <c r="Q196" s="141">
        <v>0.37080000000000002</v>
      </c>
      <c r="R196" s="141">
        <f t="shared" si="19"/>
        <v>64.463580000000007</v>
      </c>
      <c r="S196" s="141">
        <v>0</v>
      </c>
      <c r="T196" s="142">
        <f t="shared" si="20"/>
        <v>0</v>
      </c>
      <c r="AR196" s="143" t="s">
        <v>169</v>
      </c>
      <c r="AT196" s="143" t="s">
        <v>165</v>
      </c>
      <c r="AU196" s="143" t="s">
        <v>84</v>
      </c>
      <c r="AY196" s="13" t="s">
        <v>162</v>
      </c>
      <c r="BE196" s="144">
        <f t="shared" si="21"/>
        <v>0</v>
      </c>
      <c r="BF196" s="144">
        <f t="shared" si="22"/>
        <v>0</v>
      </c>
      <c r="BG196" s="144">
        <f t="shared" si="23"/>
        <v>0</v>
      </c>
      <c r="BH196" s="144">
        <f t="shared" si="24"/>
        <v>0</v>
      </c>
      <c r="BI196" s="144">
        <f t="shared" si="25"/>
        <v>0</v>
      </c>
      <c r="BJ196" s="13" t="s">
        <v>84</v>
      </c>
      <c r="BK196" s="144">
        <f t="shared" si="26"/>
        <v>0</v>
      </c>
      <c r="BL196" s="13" t="s">
        <v>169</v>
      </c>
      <c r="BM196" s="143" t="s">
        <v>1827</v>
      </c>
    </row>
    <row r="197" spans="2:65" s="1" customFormat="1" ht="37.9" customHeight="1">
      <c r="B197" s="131"/>
      <c r="C197" s="132" t="s">
        <v>364</v>
      </c>
      <c r="D197" s="132" t="s">
        <v>165</v>
      </c>
      <c r="E197" s="133" t="s">
        <v>1828</v>
      </c>
      <c r="F197" s="134" t="s">
        <v>1829</v>
      </c>
      <c r="G197" s="135" t="s">
        <v>168</v>
      </c>
      <c r="H197" s="136">
        <v>173.85</v>
      </c>
      <c r="I197" s="137"/>
      <c r="J197" s="137"/>
      <c r="K197" s="138"/>
      <c r="L197" s="25"/>
      <c r="M197" s="139" t="s">
        <v>1</v>
      </c>
      <c r="N197" s="140" t="s">
        <v>38</v>
      </c>
      <c r="O197" s="141">
        <v>0.03</v>
      </c>
      <c r="P197" s="141">
        <f t="shared" si="18"/>
        <v>5.2154999999999996</v>
      </c>
      <c r="Q197" s="141">
        <v>0.55400000000000005</v>
      </c>
      <c r="R197" s="141">
        <f t="shared" si="19"/>
        <v>96.312899999999999</v>
      </c>
      <c r="S197" s="141">
        <v>0</v>
      </c>
      <c r="T197" s="142">
        <f t="shared" si="20"/>
        <v>0</v>
      </c>
      <c r="AR197" s="143" t="s">
        <v>169</v>
      </c>
      <c r="AT197" s="143" t="s">
        <v>165</v>
      </c>
      <c r="AU197" s="143" t="s">
        <v>84</v>
      </c>
      <c r="AY197" s="13" t="s">
        <v>162</v>
      </c>
      <c r="BE197" s="144">
        <f t="shared" si="21"/>
        <v>0</v>
      </c>
      <c r="BF197" s="144">
        <f t="shared" si="22"/>
        <v>0</v>
      </c>
      <c r="BG197" s="144">
        <f t="shared" si="23"/>
        <v>0</v>
      </c>
      <c r="BH197" s="144">
        <f t="shared" si="24"/>
        <v>0</v>
      </c>
      <c r="BI197" s="144">
        <f t="shared" si="25"/>
        <v>0</v>
      </c>
      <c r="BJ197" s="13" t="s">
        <v>84</v>
      </c>
      <c r="BK197" s="144">
        <f t="shared" si="26"/>
        <v>0</v>
      </c>
      <c r="BL197" s="13" t="s">
        <v>169</v>
      </c>
      <c r="BM197" s="143" t="s">
        <v>1830</v>
      </c>
    </row>
    <row r="198" spans="2:65" s="1" customFormat="1" ht="49.15" customHeight="1">
      <c r="B198" s="131"/>
      <c r="C198" s="132" t="s">
        <v>368</v>
      </c>
      <c r="D198" s="132" t="s">
        <v>165</v>
      </c>
      <c r="E198" s="133" t="s">
        <v>1831</v>
      </c>
      <c r="F198" s="134" t="s">
        <v>1832</v>
      </c>
      <c r="G198" s="135" t="s">
        <v>168</v>
      </c>
      <c r="H198" s="136">
        <v>173.85</v>
      </c>
      <c r="I198" s="137"/>
      <c r="J198" s="137"/>
      <c r="K198" s="138"/>
      <c r="L198" s="25"/>
      <c r="M198" s="139" t="s">
        <v>1</v>
      </c>
      <c r="N198" s="140" t="s">
        <v>38</v>
      </c>
      <c r="O198" s="141">
        <v>0.51900000000000002</v>
      </c>
      <c r="P198" s="141">
        <f t="shared" si="18"/>
        <v>90.228149999999999</v>
      </c>
      <c r="Q198" s="141">
        <v>0.112</v>
      </c>
      <c r="R198" s="141">
        <f t="shared" si="19"/>
        <v>19.4712</v>
      </c>
      <c r="S198" s="141">
        <v>0</v>
      </c>
      <c r="T198" s="142">
        <f t="shared" si="20"/>
        <v>0</v>
      </c>
      <c r="AR198" s="143" t="s">
        <v>169</v>
      </c>
      <c r="AT198" s="143" t="s">
        <v>165</v>
      </c>
      <c r="AU198" s="143" t="s">
        <v>84</v>
      </c>
      <c r="AY198" s="13" t="s">
        <v>162</v>
      </c>
      <c r="BE198" s="144">
        <f t="shared" si="21"/>
        <v>0</v>
      </c>
      <c r="BF198" s="144">
        <f t="shared" si="22"/>
        <v>0</v>
      </c>
      <c r="BG198" s="144">
        <f t="shared" si="23"/>
        <v>0</v>
      </c>
      <c r="BH198" s="144">
        <f t="shared" si="24"/>
        <v>0</v>
      </c>
      <c r="BI198" s="144">
        <f t="shared" si="25"/>
        <v>0</v>
      </c>
      <c r="BJ198" s="13" t="s">
        <v>84</v>
      </c>
      <c r="BK198" s="144">
        <f t="shared" si="26"/>
        <v>0</v>
      </c>
      <c r="BL198" s="13" t="s">
        <v>169</v>
      </c>
      <c r="BM198" s="143" t="s">
        <v>1833</v>
      </c>
    </row>
    <row r="199" spans="2:65" s="1" customFormat="1" ht="24.2" customHeight="1">
      <c r="B199" s="131"/>
      <c r="C199" s="149" t="s">
        <v>374</v>
      </c>
      <c r="D199" s="149" t="s">
        <v>492</v>
      </c>
      <c r="E199" s="150" t="s">
        <v>1834</v>
      </c>
      <c r="F199" s="151" t="s">
        <v>1835</v>
      </c>
      <c r="G199" s="152" t="s">
        <v>168</v>
      </c>
      <c r="H199" s="153">
        <v>175.589</v>
      </c>
      <c r="I199" s="154"/>
      <c r="J199" s="154"/>
      <c r="K199" s="155"/>
      <c r="L199" s="156"/>
      <c r="M199" s="157" t="s">
        <v>1</v>
      </c>
      <c r="N199" s="158" t="s">
        <v>38</v>
      </c>
      <c r="O199" s="141">
        <v>0</v>
      </c>
      <c r="P199" s="141">
        <f t="shared" si="18"/>
        <v>0</v>
      </c>
      <c r="Q199" s="141">
        <v>0.1081</v>
      </c>
      <c r="R199" s="141">
        <f t="shared" si="19"/>
        <v>18.981170899999999</v>
      </c>
      <c r="S199" s="141">
        <v>0</v>
      </c>
      <c r="T199" s="142">
        <f t="shared" si="20"/>
        <v>0</v>
      </c>
      <c r="AR199" s="143" t="s">
        <v>193</v>
      </c>
      <c r="AT199" s="143" t="s">
        <v>492</v>
      </c>
      <c r="AU199" s="143" t="s">
        <v>84</v>
      </c>
      <c r="AY199" s="13" t="s">
        <v>162</v>
      </c>
      <c r="BE199" s="144">
        <f t="shared" si="21"/>
        <v>0</v>
      </c>
      <c r="BF199" s="144">
        <f t="shared" si="22"/>
        <v>0</v>
      </c>
      <c r="BG199" s="144">
        <f t="shared" si="23"/>
        <v>0</v>
      </c>
      <c r="BH199" s="144">
        <f t="shared" si="24"/>
        <v>0</v>
      </c>
      <c r="BI199" s="144">
        <f t="shared" si="25"/>
        <v>0</v>
      </c>
      <c r="BJ199" s="13" t="s">
        <v>84</v>
      </c>
      <c r="BK199" s="144">
        <f t="shared" si="26"/>
        <v>0</v>
      </c>
      <c r="BL199" s="13" t="s">
        <v>169</v>
      </c>
      <c r="BM199" s="143" t="s">
        <v>1836</v>
      </c>
    </row>
    <row r="200" spans="2:65" s="11" customFormat="1" ht="22.9" customHeight="1">
      <c r="B200" s="120"/>
      <c r="D200" s="121" t="s">
        <v>71</v>
      </c>
      <c r="E200" s="129" t="s">
        <v>185</v>
      </c>
      <c r="F200" s="129" t="s">
        <v>453</v>
      </c>
      <c r="J200" s="130"/>
      <c r="L200" s="120"/>
      <c r="M200" s="124"/>
      <c r="P200" s="125">
        <f>SUM(P201:P210)</f>
        <v>108.3894519</v>
      </c>
      <c r="R200" s="125">
        <f>SUM(R201:R210)</f>
        <v>2.8714352400000003</v>
      </c>
      <c r="T200" s="126">
        <f>SUM(T201:T210)</f>
        <v>0</v>
      </c>
      <c r="AR200" s="121" t="s">
        <v>79</v>
      </c>
      <c r="AT200" s="127" t="s">
        <v>71</v>
      </c>
      <c r="AU200" s="127" t="s">
        <v>79</v>
      </c>
      <c r="AY200" s="121" t="s">
        <v>162</v>
      </c>
      <c r="BK200" s="128">
        <f>SUM(BK201:BK210)</f>
        <v>0</v>
      </c>
    </row>
    <row r="201" spans="2:65" s="1" customFormat="1" ht="24.2" customHeight="1">
      <c r="B201" s="131"/>
      <c r="C201" s="132" t="s">
        <v>545</v>
      </c>
      <c r="D201" s="132" t="s">
        <v>165</v>
      </c>
      <c r="E201" s="133" t="s">
        <v>466</v>
      </c>
      <c r="F201" s="134" t="s">
        <v>467</v>
      </c>
      <c r="G201" s="135" t="s">
        <v>168</v>
      </c>
      <c r="H201" s="136">
        <v>155.53800000000001</v>
      </c>
      <c r="I201" s="137"/>
      <c r="J201" s="137"/>
      <c r="K201" s="138"/>
      <c r="L201" s="25"/>
      <c r="M201" s="139" t="s">
        <v>1</v>
      </c>
      <c r="N201" s="140" t="s">
        <v>38</v>
      </c>
      <c r="O201" s="141">
        <v>5.2049999999999999E-2</v>
      </c>
      <c r="P201" s="141">
        <f t="shared" ref="P201:P210" si="27">O201*H201</f>
        <v>8.0957529000000008</v>
      </c>
      <c r="Q201" s="141">
        <v>2.3000000000000001E-4</v>
      </c>
      <c r="R201" s="141">
        <f t="shared" ref="R201:R210" si="28">Q201*H201</f>
        <v>3.5773740000000005E-2</v>
      </c>
      <c r="S201" s="141">
        <v>0</v>
      </c>
      <c r="T201" s="142">
        <f t="shared" ref="T201:T210" si="29">S201*H201</f>
        <v>0</v>
      </c>
      <c r="AR201" s="143" t="s">
        <v>169</v>
      </c>
      <c r="AT201" s="143" t="s">
        <v>165</v>
      </c>
      <c r="AU201" s="143" t="s">
        <v>84</v>
      </c>
      <c r="AY201" s="13" t="s">
        <v>162</v>
      </c>
      <c r="BE201" s="144">
        <f t="shared" ref="BE201:BE210" si="30">IF(N201="základná",J201,0)</f>
        <v>0</v>
      </c>
      <c r="BF201" s="144">
        <f t="shared" ref="BF201:BF210" si="31">IF(N201="znížená",J201,0)</f>
        <v>0</v>
      </c>
      <c r="BG201" s="144">
        <f t="shared" ref="BG201:BG210" si="32">IF(N201="zákl. prenesená",J201,0)</f>
        <v>0</v>
      </c>
      <c r="BH201" s="144">
        <f t="shared" ref="BH201:BH210" si="33">IF(N201="zníž. prenesená",J201,0)</f>
        <v>0</v>
      </c>
      <c r="BI201" s="144">
        <f t="shared" ref="BI201:BI210" si="34">IF(N201="nulová",J201,0)</f>
        <v>0</v>
      </c>
      <c r="BJ201" s="13" t="s">
        <v>84</v>
      </c>
      <c r="BK201" s="144">
        <f t="shared" ref="BK201:BK210" si="35">ROUND(I201*H201,2)</f>
        <v>0</v>
      </c>
      <c r="BL201" s="13" t="s">
        <v>169</v>
      </c>
      <c r="BM201" s="143" t="s">
        <v>1837</v>
      </c>
    </row>
    <row r="202" spans="2:65" s="1" customFormat="1" ht="24.2" customHeight="1">
      <c r="B202" s="131"/>
      <c r="C202" s="132" t="s">
        <v>549</v>
      </c>
      <c r="D202" s="132" t="s">
        <v>165</v>
      </c>
      <c r="E202" s="133" t="s">
        <v>469</v>
      </c>
      <c r="F202" s="134" t="s">
        <v>470</v>
      </c>
      <c r="G202" s="135" t="s">
        <v>168</v>
      </c>
      <c r="H202" s="136">
        <v>124.447</v>
      </c>
      <c r="I202" s="137"/>
      <c r="J202" s="137"/>
      <c r="K202" s="138"/>
      <c r="L202" s="25"/>
      <c r="M202" s="139" t="s">
        <v>1</v>
      </c>
      <c r="N202" s="140" t="s">
        <v>38</v>
      </c>
      <c r="O202" s="141">
        <v>0.31900000000000001</v>
      </c>
      <c r="P202" s="141">
        <f t="shared" si="27"/>
        <v>39.698593000000002</v>
      </c>
      <c r="Q202" s="141">
        <v>1.312E-2</v>
      </c>
      <c r="R202" s="141">
        <f t="shared" si="28"/>
        <v>1.6327446400000001</v>
      </c>
      <c r="S202" s="141">
        <v>0</v>
      </c>
      <c r="T202" s="142">
        <f t="shared" si="29"/>
        <v>0</v>
      </c>
      <c r="AR202" s="143" t="s">
        <v>169</v>
      </c>
      <c r="AT202" s="143" t="s">
        <v>165</v>
      </c>
      <c r="AU202" s="143" t="s">
        <v>84</v>
      </c>
      <c r="AY202" s="13" t="s">
        <v>162</v>
      </c>
      <c r="BE202" s="144">
        <f t="shared" si="30"/>
        <v>0</v>
      </c>
      <c r="BF202" s="144">
        <f t="shared" si="31"/>
        <v>0</v>
      </c>
      <c r="BG202" s="144">
        <f t="shared" si="32"/>
        <v>0</v>
      </c>
      <c r="BH202" s="144">
        <f t="shared" si="33"/>
        <v>0</v>
      </c>
      <c r="BI202" s="144">
        <f t="shared" si="34"/>
        <v>0</v>
      </c>
      <c r="BJ202" s="13" t="s">
        <v>84</v>
      </c>
      <c r="BK202" s="144">
        <f t="shared" si="35"/>
        <v>0</v>
      </c>
      <c r="BL202" s="13" t="s">
        <v>169</v>
      </c>
      <c r="BM202" s="143" t="s">
        <v>1838</v>
      </c>
    </row>
    <row r="203" spans="2:65" s="1" customFormat="1" ht="24.2" customHeight="1">
      <c r="B203" s="131"/>
      <c r="C203" s="132" t="s">
        <v>553</v>
      </c>
      <c r="D203" s="132" t="s">
        <v>165</v>
      </c>
      <c r="E203" s="133" t="s">
        <v>472</v>
      </c>
      <c r="F203" s="134" t="s">
        <v>473</v>
      </c>
      <c r="G203" s="135" t="s">
        <v>168</v>
      </c>
      <c r="H203" s="136">
        <v>155.53800000000001</v>
      </c>
      <c r="I203" s="137"/>
      <c r="J203" s="137"/>
      <c r="K203" s="138"/>
      <c r="L203" s="25"/>
      <c r="M203" s="139" t="s">
        <v>1</v>
      </c>
      <c r="N203" s="140" t="s">
        <v>38</v>
      </c>
      <c r="O203" s="141">
        <v>0.191</v>
      </c>
      <c r="P203" s="141">
        <f t="shared" si="27"/>
        <v>29.707758000000002</v>
      </c>
      <c r="Q203" s="141">
        <v>5.1500000000000001E-3</v>
      </c>
      <c r="R203" s="141">
        <f t="shared" si="28"/>
        <v>0.80102070000000003</v>
      </c>
      <c r="S203" s="141">
        <v>0</v>
      </c>
      <c r="T203" s="142">
        <f t="shared" si="29"/>
        <v>0</v>
      </c>
      <c r="AR203" s="143" t="s">
        <v>169</v>
      </c>
      <c r="AT203" s="143" t="s">
        <v>165</v>
      </c>
      <c r="AU203" s="143" t="s">
        <v>84</v>
      </c>
      <c r="AY203" s="13" t="s">
        <v>162</v>
      </c>
      <c r="BE203" s="144">
        <f t="shared" si="30"/>
        <v>0</v>
      </c>
      <c r="BF203" s="144">
        <f t="shared" si="31"/>
        <v>0</v>
      </c>
      <c r="BG203" s="144">
        <f t="shared" si="32"/>
        <v>0</v>
      </c>
      <c r="BH203" s="144">
        <f t="shared" si="33"/>
        <v>0</v>
      </c>
      <c r="BI203" s="144">
        <f t="shared" si="34"/>
        <v>0</v>
      </c>
      <c r="BJ203" s="13" t="s">
        <v>84</v>
      </c>
      <c r="BK203" s="144">
        <f t="shared" si="35"/>
        <v>0</v>
      </c>
      <c r="BL203" s="13" t="s">
        <v>169</v>
      </c>
      <c r="BM203" s="143" t="s">
        <v>1839</v>
      </c>
    </row>
    <row r="204" spans="2:65" s="1" customFormat="1" ht="33" customHeight="1">
      <c r="B204" s="131"/>
      <c r="C204" s="132" t="s">
        <v>557</v>
      </c>
      <c r="D204" s="132" t="s">
        <v>165</v>
      </c>
      <c r="E204" s="133" t="s">
        <v>1840</v>
      </c>
      <c r="F204" s="134" t="s">
        <v>1841</v>
      </c>
      <c r="G204" s="135" t="s">
        <v>168</v>
      </c>
      <c r="H204" s="136">
        <v>31.303999999999998</v>
      </c>
      <c r="I204" s="137"/>
      <c r="J204" s="137"/>
      <c r="K204" s="138"/>
      <c r="L204" s="25"/>
      <c r="M204" s="139" t="s">
        <v>1</v>
      </c>
      <c r="N204" s="140" t="s">
        <v>38</v>
      </c>
      <c r="O204" s="141">
        <v>0.79200000000000004</v>
      </c>
      <c r="P204" s="141">
        <f t="shared" si="27"/>
        <v>24.792767999999999</v>
      </c>
      <c r="Q204" s="141">
        <v>1.1039999999999999E-2</v>
      </c>
      <c r="R204" s="141">
        <f t="shared" si="28"/>
        <v>0.34559615999999999</v>
      </c>
      <c r="S204" s="141">
        <v>0</v>
      </c>
      <c r="T204" s="142">
        <f t="shared" si="29"/>
        <v>0</v>
      </c>
      <c r="AR204" s="143" t="s">
        <v>169</v>
      </c>
      <c r="AT204" s="143" t="s">
        <v>165</v>
      </c>
      <c r="AU204" s="143" t="s">
        <v>84</v>
      </c>
      <c r="AY204" s="13" t="s">
        <v>162</v>
      </c>
      <c r="BE204" s="144">
        <f t="shared" si="30"/>
        <v>0</v>
      </c>
      <c r="BF204" s="144">
        <f t="shared" si="31"/>
        <v>0</v>
      </c>
      <c r="BG204" s="144">
        <f t="shared" si="32"/>
        <v>0</v>
      </c>
      <c r="BH204" s="144">
        <f t="shared" si="33"/>
        <v>0</v>
      </c>
      <c r="BI204" s="144">
        <f t="shared" si="34"/>
        <v>0</v>
      </c>
      <c r="BJ204" s="13" t="s">
        <v>84</v>
      </c>
      <c r="BK204" s="144">
        <f t="shared" si="35"/>
        <v>0</v>
      </c>
      <c r="BL204" s="13" t="s">
        <v>169</v>
      </c>
      <c r="BM204" s="143" t="s">
        <v>1842</v>
      </c>
    </row>
    <row r="205" spans="2:65" s="1" customFormat="1" ht="24.2" customHeight="1">
      <c r="B205" s="131"/>
      <c r="C205" s="132" t="s">
        <v>561</v>
      </c>
      <c r="D205" s="132" t="s">
        <v>165</v>
      </c>
      <c r="E205" s="133" t="s">
        <v>1843</v>
      </c>
      <c r="F205" s="134" t="s">
        <v>1844</v>
      </c>
      <c r="G205" s="135" t="s">
        <v>196</v>
      </c>
      <c r="H205" s="175">
        <v>2</v>
      </c>
      <c r="I205" s="137"/>
      <c r="J205" s="137"/>
      <c r="K205" s="138"/>
      <c r="L205" s="25" t="s">
        <v>2809</v>
      </c>
      <c r="M205" s="139" t="s">
        <v>1</v>
      </c>
      <c r="N205" s="140" t="s">
        <v>38</v>
      </c>
      <c r="O205" s="141">
        <v>3.0472899999999998</v>
      </c>
      <c r="P205" s="141">
        <f t="shared" si="27"/>
        <v>6.0945799999999997</v>
      </c>
      <c r="Q205" s="141">
        <v>1.7500000000000002E-2</v>
      </c>
      <c r="R205" s="141">
        <f t="shared" si="28"/>
        <v>3.5000000000000003E-2</v>
      </c>
      <c r="S205" s="141">
        <v>0</v>
      </c>
      <c r="T205" s="142">
        <f t="shared" si="29"/>
        <v>0</v>
      </c>
      <c r="AR205" s="143" t="s">
        <v>169</v>
      </c>
      <c r="AT205" s="143" t="s">
        <v>165</v>
      </c>
      <c r="AU205" s="143" t="s">
        <v>84</v>
      </c>
      <c r="AY205" s="13" t="s">
        <v>162</v>
      </c>
      <c r="BE205" s="144">
        <f t="shared" si="30"/>
        <v>0</v>
      </c>
      <c r="BF205" s="144">
        <f t="shared" si="31"/>
        <v>0</v>
      </c>
      <c r="BG205" s="144">
        <f t="shared" si="32"/>
        <v>0</v>
      </c>
      <c r="BH205" s="144">
        <f t="shared" si="33"/>
        <v>0</v>
      </c>
      <c r="BI205" s="144">
        <f t="shared" si="34"/>
        <v>0</v>
      </c>
      <c r="BJ205" s="13" t="s">
        <v>84</v>
      </c>
      <c r="BK205" s="144">
        <f t="shared" si="35"/>
        <v>0</v>
      </c>
      <c r="BL205" s="13" t="s">
        <v>169</v>
      </c>
      <c r="BM205" s="143" t="s">
        <v>1845</v>
      </c>
    </row>
    <row r="206" spans="2:65" s="1" customFormat="1" ht="24.2" customHeight="1">
      <c r="B206" s="131"/>
      <c r="C206" s="149" t="s">
        <v>564</v>
      </c>
      <c r="D206" s="149" t="s">
        <v>492</v>
      </c>
      <c r="E206" s="150" t="s">
        <v>1846</v>
      </c>
      <c r="F206" s="151" t="s">
        <v>1847</v>
      </c>
      <c r="G206" s="152" t="s">
        <v>196</v>
      </c>
      <c r="H206" s="180">
        <v>0</v>
      </c>
      <c r="I206" s="154"/>
      <c r="J206" s="154"/>
      <c r="K206" s="155"/>
      <c r="L206" s="156"/>
      <c r="M206" s="157" t="s">
        <v>1</v>
      </c>
      <c r="N206" s="158" t="s">
        <v>38</v>
      </c>
      <c r="O206" s="141">
        <v>0</v>
      </c>
      <c r="P206" s="141">
        <f t="shared" si="27"/>
        <v>0</v>
      </c>
      <c r="Q206" s="141">
        <v>1.1299999999999999E-2</v>
      </c>
      <c r="R206" s="141">
        <f t="shared" si="28"/>
        <v>0</v>
      </c>
      <c r="S206" s="141">
        <v>0</v>
      </c>
      <c r="T206" s="142">
        <f t="shared" si="29"/>
        <v>0</v>
      </c>
      <c r="AR206" s="143" t="s">
        <v>193</v>
      </c>
      <c r="AT206" s="143" t="s">
        <v>492</v>
      </c>
      <c r="AU206" s="143" t="s">
        <v>84</v>
      </c>
      <c r="AY206" s="13" t="s">
        <v>162</v>
      </c>
      <c r="BE206" s="144">
        <f t="shared" si="30"/>
        <v>0</v>
      </c>
      <c r="BF206" s="144">
        <f t="shared" si="31"/>
        <v>0</v>
      </c>
      <c r="BG206" s="144">
        <f t="shared" si="32"/>
        <v>0</v>
      </c>
      <c r="BH206" s="144">
        <f t="shared" si="33"/>
        <v>0</v>
      </c>
      <c r="BI206" s="144">
        <f t="shared" si="34"/>
        <v>0</v>
      </c>
      <c r="BJ206" s="13" t="s">
        <v>84</v>
      </c>
      <c r="BK206" s="144">
        <f t="shared" si="35"/>
        <v>0</v>
      </c>
      <c r="BL206" s="13" t="s">
        <v>169</v>
      </c>
      <c r="BM206" s="143" t="s">
        <v>1848</v>
      </c>
    </row>
    <row r="207" spans="2:65" s="1" customFormat="1" ht="24.2" customHeight="1">
      <c r="B207" s="131"/>
      <c r="C207" s="149" t="s">
        <v>568</v>
      </c>
      <c r="D207" s="149" t="s">
        <v>492</v>
      </c>
      <c r="E207" s="150" t="s">
        <v>550</v>
      </c>
      <c r="F207" s="151" t="s">
        <v>1849</v>
      </c>
      <c r="G207" s="152" t="s">
        <v>196</v>
      </c>
      <c r="H207" s="180">
        <v>1</v>
      </c>
      <c r="I207" s="154"/>
      <c r="J207" s="154"/>
      <c r="K207" s="155"/>
      <c r="L207" s="156"/>
      <c r="M207" s="157" t="s">
        <v>1</v>
      </c>
      <c r="N207" s="158" t="s">
        <v>38</v>
      </c>
      <c r="O207" s="141">
        <v>0</v>
      </c>
      <c r="P207" s="141">
        <f t="shared" si="27"/>
        <v>0</v>
      </c>
      <c r="Q207" s="141">
        <v>1.0800000000000001E-2</v>
      </c>
      <c r="R207" s="141">
        <f t="shared" si="28"/>
        <v>1.0800000000000001E-2</v>
      </c>
      <c r="S207" s="141">
        <v>0</v>
      </c>
      <c r="T207" s="142">
        <f t="shared" si="29"/>
        <v>0</v>
      </c>
      <c r="AR207" s="143" t="s">
        <v>193</v>
      </c>
      <c r="AT207" s="143" t="s">
        <v>492</v>
      </c>
      <c r="AU207" s="143" t="s">
        <v>84</v>
      </c>
      <c r="AY207" s="13" t="s">
        <v>162</v>
      </c>
      <c r="BE207" s="144">
        <f t="shared" si="30"/>
        <v>0</v>
      </c>
      <c r="BF207" s="144">
        <f t="shared" si="31"/>
        <v>0</v>
      </c>
      <c r="BG207" s="144">
        <f t="shared" si="32"/>
        <v>0</v>
      </c>
      <c r="BH207" s="144">
        <f t="shared" si="33"/>
        <v>0</v>
      </c>
      <c r="BI207" s="144">
        <f t="shared" si="34"/>
        <v>0</v>
      </c>
      <c r="BJ207" s="13" t="s">
        <v>84</v>
      </c>
      <c r="BK207" s="144">
        <f t="shared" si="35"/>
        <v>0</v>
      </c>
      <c r="BL207" s="13" t="s">
        <v>169</v>
      </c>
      <c r="BM207" s="143" t="s">
        <v>1850</v>
      </c>
    </row>
    <row r="208" spans="2:65" s="1" customFormat="1" ht="24.2" customHeight="1">
      <c r="B208" s="131"/>
      <c r="C208" s="149" t="s">
        <v>574</v>
      </c>
      <c r="D208" s="149" t="s">
        <v>492</v>
      </c>
      <c r="E208" s="150" t="s">
        <v>1851</v>
      </c>
      <c r="F208" s="151" t="s">
        <v>1852</v>
      </c>
      <c r="G208" s="152" t="s">
        <v>196</v>
      </c>
      <c r="H208" s="180">
        <v>1</v>
      </c>
      <c r="I208" s="154"/>
      <c r="J208" s="154"/>
      <c r="K208" s="155"/>
      <c r="L208" s="156"/>
      <c r="M208" s="157"/>
      <c r="N208" s="158"/>
      <c r="O208" s="141"/>
      <c r="P208" s="141"/>
      <c r="Q208" s="141"/>
      <c r="R208" s="141"/>
      <c r="S208" s="141"/>
      <c r="T208" s="142"/>
      <c r="AR208" s="143"/>
      <c r="AT208" s="143"/>
      <c r="AU208" s="143"/>
      <c r="AY208" s="13"/>
      <c r="BE208" s="144"/>
      <c r="BF208" s="144"/>
      <c r="BG208" s="144"/>
      <c r="BH208" s="144"/>
      <c r="BI208" s="144"/>
      <c r="BJ208" s="13"/>
      <c r="BK208" s="144"/>
      <c r="BL208" s="13"/>
      <c r="BM208" s="143"/>
    </row>
    <row r="209" spans="2:65" s="1" customFormat="1" ht="24.2" customHeight="1">
      <c r="B209" s="131"/>
      <c r="C209" s="132" t="s">
        <v>2812</v>
      </c>
      <c r="D209" s="132" t="s">
        <v>165</v>
      </c>
      <c r="E209" s="133" t="s">
        <v>2810</v>
      </c>
      <c r="F209" s="134" t="s">
        <v>2811</v>
      </c>
      <c r="G209" s="135" t="s">
        <v>196</v>
      </c>
      <c r="H209" s="175">
        <v>1</v>
      </c>
      <c r="I209" s="154"/>
      <c r="J209" s="154"/>
      <c r="K209" s="155"/>
      <c r="L209" s="156" t="s">
        <v>2791</v>
      </c>
      <c r="M209" s="157"/>
      <c r="N209" s="158"/>
      <c r="O209" s="141"/>
      <c r="P209" s="141"/>
      <c r="Q209" s="141"/>
      <c r="R209" s="141"/>
      <c r="S209" s="141"/>
      <c r="T209" s="142"/>
      <c r="AR209" s="143"/>
      <c r="AT209" s="143"/>
      <c r="AU209" s="143"/>
      <c r="AY209" s="13"/>
      <c r="BE209" s="144"/>
      <c r="BF209" s="144"/>
      <c r="BG209" s="144"/>
      <c r="BH209" s="144"/>
      <c r="BI209" s="144"/>
      <c r="BJ209" s="13"/>
      <c r="BK209" s="144"/>
      <c r="BL209" s="13"/>
      <c r="BM209" s="143"/>
    </row>
    <row r="210" spans="2:65" s="1" customFormat="1" ht="24.2" customHeight="1">
      <c r="B210" s="131"/>
      <c r="C210" s="149" t="s">
        <v>2816</v>
      </c>
      <c r="D210" s="149" t="s">
        <v>492</v>
      </c>
      <c r="E210" s="150" t="s">
        <v>2813</v>
      </c>
      <c r="F210" s="151" t="s">
        <v>2814</v>
      </c>
      <c r="G210" s="152" t="s">
        <v>196</v>
      </c>
      <c r="H210" s="180">
        <v>1</v>
      </c>
      <c r="I210" s="154"/>
      <c r="J210" s="154"/>
      <c r="K210" s="155"/>
      <c r="L210" s="156" t="s">
        <v>2791</v>
      </c>
      <c r="M210" s="157" t="s">
        <v>1</v>
      </c>
      <c r="N210" s="158" t="s">
        <v>38</v>
      </c>
      <c r="O210" s="141">
        <v>0</v>
      </c>
      <c r="P210" s="141">
        <f t="shared" si="27"/>
        <v>0</v>
      </c>
      <c r="Q210" s="141">
        <v>1.0500000000000001E-2</v>
      </c>
      <c r="R210" s="141">
        <f t="shared" si="28"/>
        <v>1.0500000000000001E-2</v>
      </c>
      <c r="S210" s="141">
        <v>0</v>
      </c>
      <c r="T210" s="142">
        <f t="shared" si="29"/>
        <v>0</v>
      </c>
      <c r="AR210" s="143" t="s">
        <v>193</v>
      </c>
      <c r="AT210" s="143" t="s">
        <v>492</v>
      </c>
      <c r="AU210" s="143" t="s">
        <v>84</v>
      </c>
      <c r="AY210" s="13" t="s">
        <v>162</v>
      </c>
      <c r="BE210" s="144">
        <f t="shared" si="30"/>
        <v>0</v>
      </c>
      <c r="BF210" s="144">
        <f t="shared" si="31"/>
        <v>0</v>
      </c>
      <c r="BG210" s="144">
        <f t="shared" si="32"/>
        <v>0</v>
      </c>
      <c r="BH210" s="144">
        <f t="shared" si="33"/>
        <v>0</v>
      </c>
      <c r="BI210" s="144">
        <f t="shared" si="34"/>
        <v>0</v>
      </c>
      <c r="BJ210" s="13" t="s">
        <v>84</v>
      </c>
      <c r="BK210" s="144">
        <f t="shared" si="35"/>
        <v>0</v>
      </c>
      <c r="BL210" s="13" t="s">
        <v>169</v>
      </c>
      <c r="BM210" s="143" t="s">
        <v>1853</v>
      </c>
    </row>
    <row r="211" spans="2:65" s="11" customFormat="1" ht="22.9" customHeight="1">
      <c r="B211" s="120"/>
      <c r="D211" s="121" t="s">
        <v>71</v>
      </c>
      <c r="E211" s="129" t="s">
        <v>163</v>
      </c>
      <c r="F211" s="129" t="s">
        <v>164</v>
      </c>
      <c r="J211" s="130"/>
      <c r="L211" s="120"/>
      <c r="M211" s="124"/>
      <c r="P211" s="125">
        <f>SUM(P212:P218)</f>
        <v>81.583477799999997</v>
      </c>
      <c r="R211" s="125">
        <f>SUM(R212:R218)</f>
        <v>16.583525999999999</v>
      </c>
      <c r="T211" s="126">
        <f>SUM(T212:T218)</f>
        <v>0</v>
      </c>
      <c r="AR211" s="121" t="s">
        <v>79</v>
      </c>
      <c r="AT211" s="127" t="s">
        <v>71</v>
      </c>
      <c r="AU211" s="127" t="s">
        <v>79</v>
      </c>
      <c r="AY211" s="121" t="s">
        <v>162</v>
      </c>
      <c r="BK211" s="128">
        <f>SUM(BK212:BK218)</f>
        <v>0</v>
      </c>
    </row>
    <row r="212" spans="2:65" s="1" customFormat="1" ht="33" customHeight="1">
      <c r="B212" s="131"/>
      <c r="C212" s="132" t="s">
        <v>580</v>
      </c>
      <c r="D212" s="132" t="s">
        <v>165</v>
      </c>
      <c r="E212" s="133" t="s">
        <v>1854</v>
      </c>
      <c r="F212" s="134" t="s">
        <v>1855</v>
      </c>
      <c r="G212" s="135" t="s">
        <v>212</v>
      </c>
      <c r="H212" s="136">
        <v>58.32</v>
      </c>
      <c r="I212" s="137"/>
      <c r="J212" s="137"/>
      <c r="K212" s="138"/>
      <c r="L212" s="25"/>
      <c r="M212" s="139" t="s">
        <v>1</v>
      </c>
      <c r="N212" s="140" t="s">
        <v>38</v>
      </c>
      <c r="O212" s="141">
        <v>0.27</v>
      </c>
      <c r="P212" s="141">
        <f t="shared" ref="P212:P218" si="36">O212*H212</f>
        <v>15.746400000000001</v>
      </c>
      <c r="Q212" s="141">
        <v>0.15112999999999999</v>
      </c>
      <c r="R212" s="141">
        <f t="shared" ref="R212:R218" si="37">Q212*H212</f>
        <v>8.8139015999999994</v>
      </c>
      <c r="S212" s="141">
        <v>0</v>
      </c>
      <c r="T212" s="142">
        <f t="shared" ref="T212:T218" si="38">S212*H212</f>
        <v>0</v>
      </c>
      <c r="AR212" s="143" t="s">
        <v>169</v>
      </c>
      <c r="AT212" s="143" t="s">
        <v>165</v>
      </c>
      <c r="AU212" s="143" t="s">
        <v>84</v>
      </c>
      <c r="AY212" s="13" t="s">
        <v>162</v>
      </c>
      <c r="BE212" s="144">
        <f t="shared" ref="BE212:BE218" si="39">IF(N212="základná",J212,0)</f>
        <v>0</v>
      </c>
      <c r="BF212" s="144">
        <f t="shared" ref="BF212:BF218" si="40">IF(N212="znížená",J212,0)</f>
        <v>0</v>
      </c>
      <c r="BG212" s="144">
        <f t="shared" ref="BG212:BG218" si="41">IF(N212="zákl. prenesená",J212,0)</f>
        <v>0</v>
      </c>
      <c r="BH212" s="144">
        <f t="shared" ref="BH212:BH218" si="42">IF(N212="zníž. prenesená",J212,0)</f>
        <v>0</v>
      </c>
      <c r="BI212" s="144">
        <f t="shared" ref="BI212:BI218" si="43">IF(N212="nulová",J212,0)</f>
        <v>0</v>
      </c>
      <c r="BJ212" s="13" t="s">
        <v>84</v>
      </c>
      <c r="BK212" s="144">
        <f t="shared" ref="BK212:BK218" si="44">ROUND(I212*H212,2)</f>
        <v>0</v>
      </c>
      <c r="BL212" s="13" t="s">
        <v>169</v>
      </c>
      <c r="BM212" s="143" t="s">
        <v>1856</v>
      </c>
    </row>
    <row r="213" spans="2:65" s="1" customFormat="1" ht="21.75" customHeight="1">
      <c r="B213" s="131"/>
      <c r="C213" s="149" t="s">
        <v>584</v>
      </c>
      <c r="D213" s="149" t="s">
        <v>492</v>
      </c>
      <c r="E213" s="150" t="s">
        <v>1857</v>
      </c>
      <c r="F213" s="151" t="s">
        <v>1858</v>
      </c>
      <c r="G213" s="152" t="s">
        <v>196</v>
      </c>
      <c r="H213" s="153">
        <v>58.902999999999999</v>
      </c>
      <c r="I213" s="154"/>
      <c r="J213" s="154"/>
      <c r="K213" s="155"/>
      <c r="L213" s="156"/>
      <c r="M213" s="157" t="s">
        <v>1</v>
      </c>
      <c r="N213" s="158" t="s">
        <v>38</v>
      </c>
      <c r="O213" s="141">
        <v>0</v>
      </c>
      <c r="P213" s="141">
        <f t="shared" si="36"/>
        <v>0</v>
      </c>
      <c r="Q213" s="141">
        <v>4.8000000000000001E-2</v>
      </c>
      <c r="R213" s="141">
        <f t="shared" si="37"/>
        <v>2.8273440000000001</v>
      </c>
      <c r="S213" s="141">
        <v>0</v>
      </c>
      <c r="T213" s="142">
        <f t="shared" si="38"/>
        <v>0</v>
      </c>
      <c r="AR213" s="143" t="s">
        <v>193</v>
      </c>
      <c r="AT213" s="143" t="s">
        <v>492</v>
      </c>
      <c r="AU213" s="143" t="s">
        <v>84</v>
      </c>
      <c r="AY213" s="13" t="s">
        <v>162</v>
      </c>
      <c r="BE213" s="144">
        <f t="shared" si="39"/>
        <v>0</v>
      </c>
      <c r="BF213" s="144">
        <f t="shared" si="40"/>
        <v>0</v>
      </c>
      <c r="BG213" s="144">
        <f t="shared" si="41"/>
        <v>0</v>
      </c>
      <c r="BH213" s="144">
        <f t="shared" si="42"/>
        <v>0</v>
      </c>
      <c r="BI213" s="144">
        <f t="shared" si="43"/>
        <v>0</v>
      </c>
      <c r="BJ213" s="13" t="s">
        <v>84</v>
      </c>
      <c r="BK213" s="144">
        <f t="shared" si="44"/>
        <v>0</v>
      </c>
      <c r="BL213" s="13" t="s">
        <v>169</v>
      </c>
      <c r="BM213" s="143" t="s">
        <v>1859</v>
      </c>
    </row>
    <row r="214" spans="2:65" s="1" customFormat="1" ht="37.9" customHeight="1">
      <c r="B214" s="131"/>
      <c r="C214" s="132" t="s">
        <v>588</v>
      </c>
      <c r="D214" s="132" t="s">
        <v>165</v>
      </c>
      <c r="E214" s="133" t="s">
        <v>1860</v>
      </c>
      <c r="F214" s="134" t="s">
        <v>1861</v>
      </c>
      <c r="G214" s="135" t="s">
        <v>212</v>
      </c>
      <c r="H214" s="136">
        <v>34.799999999999997</v>
      </c>
      <c r="I214" s="137"/>
      <c r="J214" s="137"/>
      <c r="K214" s="138"/>
      <c r="L214" s="25"/>
      <c r="M214" s="139" t="s">
        <v>1</v>
      </c>
      <c r="N214" s="140" t="s">
        <v>38</v>
      </c>
      <c r="O214" s="141">
        <v>0.13200000000000001</v>
      </c>
      <c r="P214" s="141">
        <f t="shared" si="36"/>
        <v>4.5935999999999995</v>
      </c>
      <c r="Q214" s="141">
        <v>9.8530000000000006E-2</v>
      </c>
      <c r="R214" s="141">
        <f t="shared" si="37"/>
        <v>3.4288439999999998</v>
      </c>
      <c r="S214" s="141">
        <v>0</v>
      </c>
      <c r="T214" s="142">
        <f t="shared" si="38"/>
        <v>0</v>
      </c>
      <c r="AR214" s="143" t="s">
        <v>169</v>
      </c>
      <c r="AT214" s="143" t="s">
        <v>165</v>
      </c>
      <c r="AU214" s="143" t="s">
        <v>84</v>
      </c>
      <c r="AY214" s="13" t="s">
        <v>162</v>
      </c>
      <c r="BE214" s="144">
        <f t="shared" si="39"/>
        <v>0</v>
      </c>
      <c r="BF214" s="144">
        <f t="shared" si="40"/>
        <v>0</v>
      </c>
      <c r="BG214" s="144">
        <f t="shared" si="41"/>
        <v>0</v>
      </c>
      <c r="BH214" s="144">
        <f t="shared" si="42"/>
        <v>0</v>
      </c>
      <c r="BI214" s="144">
        <f t="shared" si="43"/>
        <v>0</v>
      </c>
      <c r="BJ214" s="13" t="s">
        <v>84</v>
      </c>
      <c r="BK214" s="144">
        <f t="shared" si="44"/>
        <v>0</v>
      </c>
      <c r="BL214" s="13" t="s">
        <v>169</v>
      </c>
      <c r="BM214" s="143" t="s">
        <v>1862</v>
      </c>
    </row>
    <row r="215" spans="2:65" s="1" customFormat="1" ht="21.75" customHeight="1">
      <c r="B215" s="131"/>
      <c r="C215" s="149" t="s">
        <v>592</v>
      </c>
      <c r="D215" s="149" t="s">
        <v>492</v>
      </c>
      <c r="E215" s="150" t="s">
        <v>1863</v>
      </c>
      <c r="F215" s="151" t="s">
        <v>1864</v>
      </c>
      <c r="G215" s="152" t="s">
        <v>196</v>
      </c>
      <c r="H215" s="153">
        <v>35.148000000000003</v>
      </c>
      <c r="I215" s="154"/>
      <c r="J215" s="154"/>
      <c r="K215" s="155"/>
      <c r="L215" s="156"/>
      <c r="M215" s="157" t="s">
        <v>1</v>
      </c>
      <c r="N215" s="158" t="s">
        <v>38</v>
      </c>
      <c r="O215" s="141">
        <v>0</v>
      </c>
      <c r="P215" s="141">
        <f t="shared" si="36"/>
        <v>0</v>
      </c>
      <c r="Q215" s="141">
        <v>2.3E-2</v>
      </c>
      <c r="R215" s="141">
        <f t="shared" si="37"/>
        <v>0.80840400000000001</v>
      </c>
      <c r="S215" s="141">
        <v>0</v>
      </c>
      <c r="T215" s="142">
        <f t="shared" si="38"/>
        <v>0</v>
      </c>
      <c r="AR215" s="143" t="s">
        <v>193</v>
      </c>
      <c r="AT215" s="143" t="s">
        <v>492</v>
      </c>
      <c r="AU215" s="143" t="s">
        <v>84</v>
      </c>
      <c r="AY215" s="13" t="s">
        <v>162</v>
      </c>
      <c r="BE215" s="144">
        <f t="shared" si="39"/>
        <v>0</v>
      </c>
      <c r="BF215" s="144">
        <f t="shared" si="40"/>
        <v>0</v>
      </c>
      <c r="BG215" s="144">
        <f t="shared" si="41"/>
        <v>0</v>
      </c>
      <c r="BH215" s="144">
        <f t="shared" si="42"/>
        <v>0</v>
      </c>
      <c r="BI215" s="144">
        <f t="shared" si="43"/>
        <v>0</v>
      </c>
      <c r="BJ215" s="13" t="s">
        <v>84</v>
      </c>
      <c r="BK215" s="144">
        <f t="shared" si="44"/>
        <v>0</v>
      </c>
      <c r="BL215" s="13" t="s">
        <v>169</v>
      </c>
      <c r="BM215" s="143" t="s">
        <v>1865</v>
      </c>
    </row>
    <row r="216" spans="2:65" s="1" customFormat="1" ht="24.2" customHeight="1">
      <c r="B216" s="131"/>
      <c r="C216" s="132" t="s">
        <v>599</v>
      </c>
      <c r="D216" s="132" t="s">
        <v>165</v>
      </c>
      <c r="E216" s="133" t="s">
        <v>1866</v>
      </c>
      <c r="F216" s="134" t="s">
        <v>1867</v>
      </c>
      <c r="G216" s="135" t="s">
        <v>168</v>
      </c>
      <c r="H216" s="136">
        <v>6.18</v>
      </c>
      <c r="I216" s="137"/>
      <c r="J216" s="137"/>
      <c r="K216" s="138"/>
      <c r="L216" s="25"/>
      <c r="M216" s="139" t="s">
        <v>1</v>
      </c>
      <c r="N216" s="140" t="s">
        <v>38</v>
      </c>
      <c r="O216" s="141">
        <v>9.9000000000000005E-2</v>
      </c>
      <c r="P216" s="141">
        <f t="shared" si="36"/>
        <v>0.61182000000000003</v>
      </c>
      <c r="Q216" s="141">
        <v>1.5299999999999999E-3</v>
      </c>
      <c r="R216" s="141">
        <f t="shared" si="37"/>
        <v>9.4553999999999992E-3</v>
      </c>
      <c r="S216" s="141">
        <v>0</v>
      </c>
      <c r="T216" s="142">
        <f t="shared" si="38"/>
        <v>0</v>
      </c>
      <c r="AR216" s="143" t="s">
        <v>169</v>
      </c>
      <c r="AT216" s="143" t="s">
        <v>165</v>
      </c>
      <c r="AU216" s="143" t="s">
        <v>84</v>
      </c>
      <c r="AY216" s="13" t="s">
        <v>162</v>
      </c>
      <c r="BE216" s="144">
        <f t="shared" si="39"/>
        <v>0</v>
      </c>
      <c r="BF216" s="144">
        <f t="shared" si="40"/>
        <v>0</v>
      </c>
      <c r="BG216" s="144">
        <f t="shared" si="41"/>
        <v>0</v>
      </c>
      <c r="BH216" s="144">
        <f t="shared" si="42"/>
        <v>0</v>
      </c>
      <c r="BI216" s="144">
        <f t="shared" si="43"/>
        <v>0</v>
      </c>
      <c r="BJ216" s="13" t="s">
        <v>84</v>
      </c>
      <c r="BK216" s="144">
        <f t="shared" si="44"/>
        <v>0</v>
      </c>
      <c r="BL216" s="13" t="s">
        <v>169</v>
      </c>
      <c r="BM216" s="143" t="s">
        <v>1868</v>
      </c>
    </row>
    <row r="217" spans="2:65" s="1" customFormat="1" ht="24.2" customHeight="1">
      <c r="B217" s="131"/>
      <c r="C217" s="132" t="s">
        <v>603</v>
      </c>
      <c r="D217" s="132" t="s">
        <v>165</v>
      </c>
      <c r="E217" s="133" t="s">
        <v>1869</v>
      </c>
      <c r="F217" s="134" t="s">
        <v>1870</v>
      </c>
      <c r="G217" s="135" t="s">
        <v>168</v>
      </c>
      <c r="H217" s="136">
        <v>111.6</v>
      </c>
      <c r="I217" s="137"/>
      <c r="J217" s="137"/>
      <c r="K217" s="138"/>
      <c r="L217" s="25"/>
      <c r="M217" s="139" t="s">
        <v>1</v>
      </c>
      <c r="N217" s="140" t="s">
        <v>38</v>
      </c>
      <c r="O217" s="141">
        <v>0.252</v>
      </c>
      <c r="P217" s="141">
        <f t="shared" si="36"/>
        <v>28.123199999999997</v>
      </c>
      <c r="Q217" s="141">
        <v>6.1799999999999997E-3</v>
      </c>
      <c r="R217" s="141">
        <f t="shared" si="37"/>
        <v>0.68968799999999997</v>
      </c>
      <c r="S217" s="141">
        <v>0</v>
      </c>
      <c r="T217" s="142">
        <f t="shared" si="38"/>
        <v>0</v>
      </c>
      <c r="AR217" s="143" t="s">
        <v>169</v>
      </c>
      <c r="AT217" s="143" t="s">
        <v>165</v>
      </c>
      <c r="AU217" s="143" t="s">
        <v>84</v>
      </c>
      <c r="AY217" s="13" t="s">
        <v>162</v>
      </c>
      <c r="BE217" s="144">
        <f t="shared" si="39"/>
        <v>0</v>
      </c>
      <c r="BF217" s="144">
        <f t="shared" si="40"/>
        <v>0</v>
      </c>
      <c r="BG217" s="144">
        <f t="shared" si="41"/>
        <v>0</v>
      </c>
      <c r="BH217" s="144">
        <f t="shared" si="42"/>
        <v>0</v>
      </c>
      <c r="BI217" s="144">
        <f t="shared" si="43"/>
        <v>0</v>
      </c>
      <c r="BJ217" s="13" t="s">
        <v>84</v>
      </c>
      <c r="BK217" s="144">
        <f t="shared" si="44"/>
        <v>0</v>
      </c>
      <c r="BL217" s="13" t="s">
        <v>169</v>
      </c>
      <c r="BM217" s="143" t="s">
        <v>1871</v>
      </c>
    </row>
    <row r="218" spans="2:65" s="1" customFormat="1" ht="24.2" customHeight="1">
      <c r="B218" s="131"/>
      <c r="C218" s="132" t="s">
        <v>606</v>
      </c>
      <c r="D218" s="132" t="s">
        <v>165</v>
      </c>
      <c r="E218" s="133" t="s">
        <v>1872</v>
      </c>
      <c r="F218" s="134" t="s">
        <v>1873</v>
      </c>
      <c r="G218" s="135" t="s">
        <v>168</v>
      </c>
      <c r="H218" s="136">
        <v>117.78</v>
      </c>
      <c r="I218" s="137"/>
      <c r="J218" s="137"/>
      <c r="K218" s="138"/>
      <c r="L218" s="25"/>
      <c r="M218" s="139" t="s">
        <v>1</v>
      </c>
      <c r="N218" s="140" t="s">
        <v>38</v>
      </c>
      <c r="O218" s="141">
        <v>0.27600999999999998</v>
      </c>
      <c r="P218" s="141">
        <f t="shared" si="36"/>
        <v>32.508457799999995</v>
      </c>
      <c r="Q218" s="141">
        <v>5.0000000000000002E-5</v>
      </c>
      <c r="R218" s="141">
        <f t="shared" si="37"/>
        <v>5.8890000000000001E-3</v>
      </c>
      <c r="S218" s="141">
        <v>0</v>
      </c>
      <c r="T218" s="142">
        <f t="shared" si="38"/>
        <v>0</v>
      </c>
      <c r="AR218" s="143" t="s">
        <v>169</v>
      </c>
      <c r="AT218" s="143" t="s">
        <v>165</v>
      </c>
      <c r="AU218" s="143" t="s">
        <v>84</v>
      </c>
      <c r="AY218" s="13" t="s">
        <v>162</v>
      </c>
      <c r="BE218" s="144">
        <f t="shared" si="39"/>
        <v>0</v>
      </c>
      <c r="BF218" s="144">
        <f t="shared" si="40"/>
        <v>0</v>
      </c>
      <c r="BG218" s="144">
        <f t="shared" si="41"/>
        <v>0</v>
      </c>
      <c r="BH218" s="144">
        <f t="shared" si="42"/>
        <v>0</v>
      </c>
      <c r="BI218" s="144">
        <f t="shared" si="43"/>
        <v>0</v>
      </c>
      <c r="BJ218" s="13" t="s">
        <v>84</v>
      </c>
      <c r="BK218" s="144">
        <f t="shared" si="44"/>
        <v>0</v>
      </c>
      <c r="BL218" s="13" t="s">
        <v>169</v>
      </c>
      <c r="BM218" s="143" t="s">
        <v>1874</v>
      </c>
    </row>
    <row r="219" spans="2:65" s="11" customFormat="1" ht="22.9" customHeight="1">
      <c r="B219" s="120"/>
      <c r="D219" s="121" t="s">
        <v>71</v>
      </c>
      <c r="E219" s="129" t="s">
        <v>572</v>
      </c>
      <c r="F219" s="129" t="s">
        <v>573</v>
      </c>
      <c r="J219" s="130"/>
      <c r="L219" s="120"/>
      <c r="M219" s="124"/>
      <c r="P219" s="125">
        <f>P220</f>
        <v>542.21329800000001</v>
      </c>
      <c r="R219" s="125">
        <f>R220</f>
        <v>0</v>
      </c>
      <c r="T219" s="126">
        <f>T220</f>
        <v>0</v>
      </c>
      <c r="AR219" s="121" t="s">
        <v>79</v>
      </c>
      <c r="AT219" s="127" t="s">
        <v>71</v>
      </c>
      <c r="AU219" s="127" t="s">
        <v>79</v>
      </c>
      <c r="AY219" s="121" t="s">
        <v>162</v>
      </c>
      <c r="BK219" s="128">
        <f>BK220</f>
        <v>0</v>
      </c>
    </row>
    <row r="220" spans="2:65" s="1" customFormat="1" ht="24.2" customHeight="1">
      <c r="B220" s="131"/>
      <c r="C220" s="132" t="s">
        <v>610</v>
      </c>
      <c r="D220" s="132" t="s">
        <v>165</v>
      </c>
      <c r="E220" s="133" t="s">
        <v>1875</v>
      </c>
      <c r="F220" s="134" t="s">
        <v>1876</v>
      </c>
      <c r="G220" s="135" t="s">
        <v>300</v>
      </c>
      <c r="H220" s="175">
        <v>603.80100000000004</v>
      </c>
      <c r="I220" s="137"/>
      <c r="J220" s="137"/>
      <c r="K220" s="138"/>
      <c r="L220" s="25"/>
      <c r="M220" s="139" t="s">
        <v>1</v>
      </c>
      <c r="N220" s="140" t="s">
        <v>38</v>
      </c>
      <c r="O220" s="141">
        <v>0.89800000000000002</v>
      </c>
      <c r="P220" s="141">
        <f>O220*H220</f>
        <v>542.21329800000001</v>
      </c>
      <c r="Q220" s="141">
        <v>0</v>
      </c>
      <c r="R220" s="141">
        <f>Q220*H220</f>
        <v>0</v>
      </c>
      <c r="S220" s="141">
        <v>0</v>
      </c>
      <c r="T220" s="142">
        <f>S220*H220</f>
        <v>0</v>
      </c>
      <c r="AR220" s="143" t="s">
        <v>169</v>
      </c>
      <c r="AT220" s="143" t="s">
        <v>165</v>
      </c>
      <c r="AU220" s="143" t="s">
        <v>84</v>
      </c>
      <c r="AY220" s="13" t="s">
        <v>162</v>
      </c>
      <c r="BE220" s="144">
        <f>IF(N220="základná",J220,0)</f>
        <v>0</v>
      </c>
      <c r="BF220" s="144">
        <f>IF(N220="znížená",J220,0)</f>
        <v>0</v>
      </c>
      <c r="BG220" s="144">
        <f>IF(N220="zákl. prenesená",J220,0)</f>
        <v>0</v>
      </c>
      <c r="BH220" s="144">
        <f>IF(N220="zníž. prenesená",J220,0)</f>
        <v>0</v>
      </c>
      <c r="BI220" s="144">
        <f>IF(N220="nulová",J220,0)</f>
        <v>0</v>
      </c>
      <c r="BJ220" s="13" t="s">
        <v>84</v>
      </c>
      <c r="BK220" s="144">
        <f>ROUND(I220*H220,2)</f>
        <v>0</v>
      </c>
      <c r="BL220" s="13" t="s">
        <v>169</v>
      </c>
      <c r="BM220" s="143" t="s">
        <v>1877</v>
      </c>
    </row>
    <row r="221" spans="2:65" s="11" customFormat="1" ht="25.9" customHeight="1">
      <c r="B221" s="120"/>
      <c r="D221" s="121" t="s">
        <v>71</v>
      </c>
      <c r="E221" s="122" t="s">
        <v>322</v>
      </c>
      <c r="F221" s="122" t="s">
        <v>323</v>
      </c>
      <c r="J221" s="123"/>
      <c r="L221" s="120"/>
      <c r="M221" s="124"/>
      <c r="P221" s="125">
        <f>P222+P240+P244+P260+P276+P296+P300+P303+P307+P315</f>
        <v>767.98631764999982</v>
      </c>
      <c r="R221" s="125">
        <f>R222+R240+R244+R260+R276+R296+R300+R303+R307+R315</f>
        <v>8.1548847999999996</v>
      </c>
      <c r="T221" s="126">
        <f>T222+T240+T244+T260+T276+T296+T300+T303+T307+T315</f>
        <v>0</v>
      </c>
      <c r="AR221" s="121" t="s">
        <v>84</v>
      </c>
      <c r="AT221" s="127" t="s">
        <v>71</v>
      </c>
      <c r="AU221" s="127" t="s">
        <v>72</v>
      </c>
      <c r="AY221" s="121" t="s">
        <v>162</v>
      </c>
      <c r="BK221" s="128">
        <f>BK222+BK240+BK244+BK260+BK276+BK296+BK300+BK303+BK307+BK315</f>
        <v>0</v>
      </c>
    </row>
    <row r="222" spans="2:65" s="11" customFormat="1" ht="22.9" customHeight="1">
      <c r="B222" s="120"/>
      <c r="D222" s="121" t="s">
        <v>71</v>
      </c>
      <c r="E222" s="129" t="s">
        <v>1878</v>
      </c>
      <c r="F222" s="129" t="s">
        <v>1879</v>
      </c>
      <c r="J222" s="130"/>
      <c r="L222" s="120"/>
      <c r="M222" s="124"/>
      <c r="P222" s="125">
        <f>SUM(P223:P235)</f>
        <v>83.695560000000015</v>
      </c>
      <c r="R222" s="125">
        <f>SUM(R223:R235)</f>
        <v>0.15809272000000002</v>
      </c>
      <c r="T222" s="126">
        <f>SUM(T223:T235)</f>
        <v>0</v>
      </c>
      <c r="AR222" s="121" t="s">
        <v>84</v>
      </c>
      <c r="AT222" s="127" t="s">
        <v>71</v>
      </c>
      <c r="AU222" s="127" t="s">
        <v>79</v>
      </c>
      <c r="AY222" s="121" t="s">
        <v>162</v>
      </c>
      <c r="BK222" s="128">
        <f>SUM(BK223:BK235)</f>
        <v>0</v>
      </c>
    </row>
    <row r="223" spans="2:65" s="1" customFormat="1" ht="24.2" customHeight="1">
      <c r="B223" s="131"/>
      <c r="C223" s="132" t="s">
        <v>613</v>
      </c>
      <c r="D223" s="132" t="s">
        <v>165</v>
      </c>
      <c r="E223" s="133" t="s">
        <v>1880</v>
      </c>
      <c r="F223" s="134" t="s">
        <v>1881</v>
      </c>
      <c r="G223" s="135" t="s">
        <v>168</v>
      </c>
      <c r="H223" s="136">
        <v>24.16</v>
      </c>
      <c r="I223" s="137"/>
      <c r="J223" s="137"/>
      <c r="K223" s="138"/>
      <c r="L223" s="25"/>
      <c r="M223" s="139" t="s">
        <v>1</v>
      </c>
      <c r="N223" s="140" t="s">
        <v>38</v>
      </c>
      <c r="O223" s="141">
        <v>0.16500000000000001</v>
      </c>
      <c r="P223" s="141">
        <f t="shared" ref="P223:P235" si="45">O223*H223</f>
        <v>3.9864000000000002</v>
      </c>
      <c r="Q223" s="141">
        <v>8.0000000000000007E-5</v>
      </c>
      <c r="R223" s="141">
        <f t="shared" ref="R223:R235" si="46">Q223*H223</f>
        <v>1.9328000000000001E-3</v>
      </c>
      <c r="S223" s="141">
        <v>0</v>
      </c>
      <c r="T223" s="142">
        <f t="shared" ref="T223:T235" si="47">S223*H223</f>
        <v>0</v>
      </c>
      <c r="AR223" s="143" t="s">
        <v>226</v>
      </c>
      <c r="AT223" s="143" t="s">
        <v>165</v>
      </c>
      <c r="AU223" s="143" t="s">
        <v>84</v>
      </c>
      <c r="AY223" s="13" t="s">
        <v>162</v>
      </c>
      <c r="BE223" s="144">
        <f t="shared" ref="BE223:BE235" si="48">IF(N223="základná",J223,0)</f>
        <v>0</v>
      </c>
      <c r="BF223" s="144">
        <f t="shared" ref="BF223:BF235" si="49">IF(N223="znížená",J223,0)</f>
        <v>0</v>
      </c>
      <c r="BG223" s="144">
        <f t="shared" ref="BG223:BG235" si="50">IF(N223="zákl. prenesená",J223,0)</f>
        <v>0</v>
      </c>
      <c r="BH223" s="144">
        <f t="shared" ref="BH223:BH235" si="51">IF(N223="zníž. prenesená",J223,0)</f>
        <v>0</v>
      </c>
      <c r="BI223" s="144">
        <f t="shared" ref="BI223:BI235" si="52">IF(N223="nulová",J223,0)</f>
        <v>0</v>
      </c>
      <c r="BJ223" s="13" t="s">
        <v>84</v>
      </c>
      <c r="BK223" s="144">
        <f t="shared" ref="BK223:BK235" si="53">ROUND(I223*H223,2)</f>
        <v>0</v>
      </c>
      <c r="BL223" s="13" t="s">
        <v>226</v>
      </c>
      <c r="BM223" s="143" t="s">
        <v>1882</v>
      </c>
    </row>
    <row r="224" spans="2:65" s="1" customFormat="1" ht="37.9" customHeight="1">
      <c r="B224" s="131"/>
      <c r="C224" s="149" t="s">
        <v>617</v>
      </c>
      <c r="D224" s="149" t="s">
        <v>492</v>
      </c>
      <c r="E224" s="150" t="s">
        <v>1883</v>
      </c>
      <c r="F224" s="151" t="s">
        <v>1884</v>
      </c>
      <c r="G224" s="152" t="s">
        <v>168</v>
      </c>
      <c r="H224" s="153">
        <v>27.783999999999999</v>
      </c>
      <c r="I224" s="154"/>
      <c r="J224" s="154"/>
      <c r="K224" s="155"/>
      <c r="L224" s="156"/>
      <c r="M224" s="157" t="s">
        <v>1</v>
      </c>
      <c r="N224" s="158" t="s">
        <v>38</v>
      </c>
      <c r="O224" s="141">
        <v>0</v>
      </c>
      <c r="P224" s="141">
        <f t="shared" si="45"/>
        <v>0</v>
      </c>
      <c r="Q224" s="141">
        <v>2E-3</v>
      </c>
      <c r="R224" s="141">
        <f t="shared" si="46"/>
        <v>5.5567999999999999E-2</v>
      </c>
      <c r="S224" s="141">
        <v>0</v>
      </c>
      <c r="T224" s="142">
        <f t="shared" si="47"/>
        <v>0</v>
      </c>
      <c r="AR224" s="143" t="s">
        <v>289</v>
      </c>
      <c r="AT224" s="143" t="s">
        <v>492</v>
      </c>
      <c r="AU224" s="143" t="s">
        <v>84</v>
      </c>
      <c r="AY224" s="13" t="s">
        <v>162</v>
      </c>
      <c r="BE224" s="144">
        <f t="shared" si="48"/>
        <v>0</v>
      </c>
      <c r="BF224" s="144">
        <f t="shared" si="49"/>
        <v>0</v>
      </c>
      <c r="BG224" s="144">
        <f t="shared" si="50"/>
        <v>0</v>
      </c>
      <c r="BH224" s="144">
        <f t="shared" si="51"/>
        <v>0</v>
      </c>
      <c r="BI224" s="144">
        <f t="shared" si="52"/>
        <v>0</v>
      </c>
      <c r="BJ224" s="13" t="s">
        <v>84</v>
      </c>
      <c r="BK224" s="144">
        <f t="shared" si="53"/>
        <v>0</v>
      </c>
      <c r="BL224" s="13" t="s">
        <v>226</v>
      </c>
      <c r="BM224" s="143" t="s">
        <v>1885</v>
      </c>
    </row>
    <row r="225" spans="2:65" s="1" customFormat="1" ht="37.9" customHeight="1">
      <c r="B225" s="131"/>
      <c r="C225" s="132" t="s">
        <v>621</v>
      </c>
      <c r="D225" s="132" t="s">
        <v>165</v>
      </c>
      <c r="E225" s="133" t="s">
        <v>1886</v>
      </c>
      <c r="F225" s="134" t="s">
        <v>1887</v>
      </c>
      <c r="G225" s="135" t="s">
        <v>168</v>
      </c>
      <c r="H225" s="136">
        <v>136.08000000000001</v>
      </c>
      <c r="I225" s="137"/>
      <c r="J225" s="137"/>
      <c r="K225" s="138"/>
      <c r="L225" s="25"/>
      <c r="M225" s="139" t="s">
        <v>1</v>
      </c>
      <c r="N225" s="140" t="s">
        <v>38</v>
      </c>
      <c r="O225" s="141">
        <v>0.27300000000000002</v>
      </c>
      <c r="P225" s="141">
        <f t="shared" si="45"/>
        <v>37.149840000000005</v>
      </c>
      <c r="Q225" s="141">
        <v>0</v>
      </c>
      <c r="R225" s="141">
        <f t="shared" si="46"/>
        <v>0</v>
      </c>
      <c r="S225" s="141">
        <v>0</v>
      </c>
      <c r="T225" s="142">
        <f t="shared" si="47"/>
        <v>0</v>
      </c>
      <c r="AR225" s="143" t="s">
        <v>226</v>
      </c>
      <c r="AT225" s="143" t="s">
        <v>165</v>
      </c>
      <c r="AU225" s="143" t="s">
        <v>84</v>
      </c>
      <c r="AY225" s="13" t="s">
        <v>162</v>
      </c>
      <c r="BE225" s="144">
        <f t="shared" si="48"/>
        <v>0</v>
      </c>
      <c r="BF225" s="144">
        <f t="shared" si="49"/>
        <v>0</v>
      </c>
      <c r="BG225" s="144">
        <f t="shared" si="50"/>
        <v>0</v>
      </c>
      <c r="BH225" s="144">
        <f t="shared" si="51"/>
        <v>0</v>
      </c>
      <c r="BI225" s="144">
        <f t="shared" si="52"/>
        <v>0</v>
      </c>
      <c r="BJ225" s="13" t="s">
        <v>84</v>
      </c>
      <c r="BK225" s="144">
        <f t="shared" si="53"/>
        <v>0</v>
      </c>
      <c r="BL225" s="13" t="s">
        <v>226</v>
      </c>
      <c r="BM225" s="143" t="s">
        <v>1888</v>
      </c>
    </row>
    <row r="226" spans="2:65" s="1" customFormat="1" ht="16.5" customHeight="1">
      <c r="B226" s="131"/>
      <c r="C226" s="149" t="s">
        <v>625</v>
      </c>
      <c r="D226" s="149" t="s">
        <v>492</v>
      </c>
      <c r="E226" s="150" t="s">
        <v>1889</v>
      </c>
      <c r="F226" s="151" t="s">
        <v>1890</v>
      </c>
      <c r="G226" s="152" t="s">
        <v>168</v>
      </c>
      <c r="H226" s="153">
        <v>156.49199999999999</v>
      </c>
      <c r="I226" s="154"/>
      <c r="J226" s="154"/>
      <c r="K226" s="155"/>
      <c r="L226" s="156"/>
      <c r="M226" s="157" t="s">
        <v>1</v>
      </c>
      <c r="N226" s="158" t="s">
        <v>38</v>
      </c>
      <c r="O226" s="141">
        <v>0</v>
      </c>
      <c r="P226" s="141">
        <f t="shared" si="45"/>
        <v>0</v>
      </c>
      <c r="Q226" s="141">
        <v>1.8000000000000001E-4</v>
      </c>
      <c r="R226" s="141">
        <f t="shared" si="46"/>
        <v>2.8168559999999999E-2</v>
      </c>
      <c r="S226" s="141">
        <v>0</v>
      </c>
      <c r="T226" s="142">
        <f t="shared" si="47"/>
        <v>0</v>
      </c>
      <c r="AR226" s="143" t="s">
        <v>289</v>
      </c>
      <c r="AT226" s="143" t="s">
        <v>492</v>
      </c>
      <c r="AU226" s="143" t="s">
        <v>84</v>
      </c>
      <c r="AY226" s="13" t="s">
        <v>162</v>
      </c>
      <c r="BE226" s="144">
        <f t="shared" si="48"/>
        <v>0</v>
      </c>
      <c r="BF226" s="144">
        <f t="shared" si="49"/>
        <v>0</v>
      </c>
      <c r="BG226" s="144">
        <f t="shared" si="50"/>
        <v>0</v>
      </c>
      <c r="BH226" s="144">
        <f t="shared" si="51"/>
        <v>0</v>
      </c>
      <c r="BI226" s="144">
        <f t="shared" si="52"/>
        <v>0</v>
      </c>
      <c r="BJ226" s="13" t="s">
        <v>84</v>
      </c>
      <c r="BK226" s="144">
        <f t="shared" si="53"/>
        <v>0</v>
      </c>
      <c r="BL226" s="13" t="s">
        <v>226</v>
      </c>
      <c r="BM226" s="143" t="s">
        <v>1891</v>
      </c>
    </row>
    <row r="227" spans="2:65" s="1" customFormat="1" ht="33" customHeight="1">
      <c r="B227" s="131"/>
      <c r="C227" s="132" t="s">
        <v>629</v>
      </c>
      <c r="D227" s="132" t="s">
        <v>165</v>
      </c>
      <c r="E227" s="133" t="s">
        <v>1892</v>
      </c>
      <c r="F227" s="134" t="s">
        <v>1893</v>
      </c>
      <c r="G227" s="135" t="s">
        <v>168</v>
      </c>
      <c r="H227" s="136">
        <v>14.76</v>
      </c>
      <c r="I227" s="137"/>
      <c r="J227" s="137"/>
      <c r="K227" s="138"/>
      <c r="L227" s="25"/>
      <c r="M227" s="139" t="s">
        <v>1</v>
      </c>
      <c r="N227" s="140" t="s">
        <v>38</v>
      </c>
      <c r="O227" s="141">
        <v>0.33800000000000002</v>
      </c>
      <c r="P227" s="141">
        <f t="shared" si="45"/>
        <v>4.98888</v>
      </c>
      <c r="Q227" s="141">
        <v>0</v>
      </c>
      <c r="R227" s="141">
        <f t="shared" si="46"/>
        <v>0</v>
      </c>
      <c r="S227" s="141">
        <v>0</v>
      </c>
      <c r="T227" s="142">
        <f t="shared" si="47"/>
        <v>0</v>
      </c>
      <c r="AR227" s="143" t="s">
        <v>226</v>
      </c>
      <c r="AT227" s="143" t="s">
        <v>165</v>
      </c>
      <c r="AU227" s="143" t="s">
        <v>84</v>
      </c>
      <c r="AY227" s="13" t="s">
        <v>162</v>
      </c>
      <c r="BE227" s="144">
        <f t="shared" si="48"/>
        <v>0</v>
      </c>
      <c r="BF227" s="144">
        <f t="shared" si="49"/>
        <v>0</v>
      </c>
      <c r="BG227" s="144">
        <f t="shared" si="50"/>
        <v>0</v>
      </c>
      <c r="BH227" s="144">
        <f t="shared" si="51"/>
        <v>0</v>
      </c>
      <c r="BI227" s="144">
        <f t="shared" si="52"/>
        <v>0</v>
      </c>
      <c r="BJ227" s="13" t="s">
        <v>84</v>
      </c>
      <c r="BK227" s="144">
        <f t="shared" si="53"/>
        <v>0</v>
      </c>
      <c r="BL227" s="13" t="s">
        <v>226</v>
      </c>
      <c r="BM227" s="143" t="s">
        <v>1894</v>
      </c>
    </row>
    <row r="228" spans="2:65" s="1" customFormat="1" ht="16.5" customHeight="1">
      <c r="B228" s="131"/>
      <c r="C228" s="149" t="s">
        <v>633</v>
      </c>
      <c r="D228" s="149" t="s">
        <v>492</v>
      </c>
      <c r="E228" s="150" t="s">
        <v>1889</v>
      </c>
      <c r="F228" s="151" t="s">
        <v>1890</v>
      </c>
      <c r="G228" s="152" t="s">
        <v>168</v>
      </c>
      <c r="H228" s="153">
        <v>17.712</v>
      </c>
      <c r="I228" s="154"/>
      <c r="J228" s="154"/>
      <c r="K228" s="155"/>
      <c r="L228" s="156"/>
      <c r="M228" s="157" t="s">
        <v>1</v>
      </c>
      <c r="N228" s="158" t="s">
        <v>38</v>
      </c>
      <c r="O228" s="141">
        <v>0</v>
      </c>
      <c r="P228" s="141">
        <f t="shared" si="45"/>
        <v>0</v>
      </c>
      <c r="Q228" s="141">
        <v>1.8000000000000001E-4</v>
      </c>
      <c r="R228" s="141">
        <f t="shared" si="46"/>
        <v>3.1881600000000002E-3</v>
      </c>
      <c r="S228" s="141">
        <v>0</v>
      </c>
      <c r="T228" s="142">
        <f t="shared" si="47"/>
        <v>0</v>
      </c>
      <c r="AR228" s="143" t="s">
        <v>289</v>
      </c>
      <c r="AT228" s="143" t="s">
        <v>492</v>
      </c>
      <c r="AU228" s="143" t="s">
        <v>84</v>
      </c>
      <c r="AY228" s="13" t="s">
        <v>162</v>
      </c>
      <c r="BE228" s="144">
        <f t="shared" si="48"/>
        <v>0</v>
      </c>
      <c r="BF228" s="144">
        <f t="shared" si="49"/>
        <v>0</v>
      </c>
      <c r="BG228" s="144">
        <f t="shared" si="50"/>
        <v>0</v>
      </c>
      <c r="BH228" s="144">
        <f t="shared" si="51"/>
        <v>0</v>
      </c>
      <c r="BI228" s="144">
        <f t="shared" si="52"/>
        <v>0</v>
      </c>
      <c r="BJ228" s="13" t="s">
        <v>84</v>
      </c>
      <c r="BK228" s="144">
        <f t="shared" si="53"/>
        <v>0</v>
      </c>
      <c r="BL228" s="13" t="s">
        <v>226</v>
      </c>
      <c r="BM228" s="143" t="s">
        <v>1895</v>
      </c>
    </row>
    <row r="229" spans="2:65" s="1" customFormat="1" ht="37.9" customHeight="1">
      <c r="B229" s="131"/>
      <c r="C229" s="132" t="s">
        <v>637</v>
      </c>
      <c r="D229" s="132" t="s">
        <v>165</v>
      </c>
      <c r="E229" s="133" t="s">
        <v>1896</v>
      </c>
      <c r="F229" s="134" t="s">
        <v>1897</v>
      </c>
      <c r="G229" s="135" t="s">
        <v>168</v>
      </c>
      <c r="H229" s="136">
        <v>136.08000000000001</v>
      </c>
      <c r="I229" s="137"/>
      <c r="J229" s="137"/>
      <c r="K229" s="138"/>
      <c r="L229" s="25"/>
      <c r="M229" s="139" t="s">
        <v>1</v>
      </c>
      <c r="N229" s="140" t="s">
        <v>38</v>
      </c>
      <c r="O229" s="141">
        <v>0.09</v>
      </c>
      <c r="P229" s="141">
        <f t="shared" si="45"/>
        <v>12.247200000000001</v>
      </c>
      <c r="Q229" s="141">
        <v>0</v>
      </c>
      <c r="R229" s="141">
        <f t="shared" si="46"/>
        <v>0</v>
      </c>
      <c r="S229" s="141">
        <v>0</v>
      </c>
      <c r="T229" s="142">
        <f t="shared" si="47"/>
        <v>0</v>
      </c>
      <c r="AR229" s="143" t="s">
        <v>226</v>
      </c>
      <c r="AT229" s="143" t="s">
        <v>165</v>
      </c>
      <c r="AU229" s="143" t="s">
        <v>84</v>
      </c>
      <c r="AY229" s="13" t="s">
        <v>162</v>
      </c>
      <c r="BE229" s="144">
        <f t="shared" si="48"/>
        <v>0</v>
      </c>
      <c r="BF229" s="144">
        <f t="shared" si="49"/>
        <v>0</v>
      </c>
      <c r="BG229" s="144">
        <f t="shared" si="50"/>
        <v>0</v>
      </c>
      <c r="BH229" s="144">
        <f t="shared" si="51"/>
        <v>0</v>
      </c>
      <c r="BI229" s="144">
        <f t="shared" si="52"/>
        <v>0</v>
      </c>
      <c r="BJ229" s="13" t="s">
        <v>84</v>
      </c>
      <c r="BK229" s="144">
        <f t="shared" si="53"/>
        <v>0</v>
      </c>
      <c r="BL229" s="13" t="s">
        <v>226</v>
      </c>
      <c r="BM229" s="143" t="s">
        <v>1898</v>
      </c>
    </row>
    <row r="230" spans="2:65" s="1" customFormat="1" ht="16.5" customHeight="1">
      <c r="B230" s="131"/>
      <c r="C230" s="149" t="s">
        <v>641</v>
      </c>
      <c r="D230" s="149" t="s">
        <v>492</v>
      </c>
      <c r="E230" s="150" t="s">
        <v>1742</v>
      </c>
      <c r="F230" s="151" t="s">
        <v>1743</v>
      </c>
      <c r="G230" s="152" t="s">
        <v>168</v>
      </c>
      <c r="H230" s="153">
        <v>156.49199999999999</v>
      </c>
      <c r="I230" s="154"/>
      <c r="J230" s="154"/>
      <c r="K230" s="155"/>
      <c r="L230" s="156"/>
      <c r="M230" s="157" t="s">
        <v>1</v>
      </c>
      <c r="N230" s="158" t="s">
        <v>38</v>
      </c>
      <c r="O230" s="141">
        <v>0</v>
      </c>
      <c r="P230" s="141">
        <f t="shared" si="45"/>
        <v>0</v>
      </c>
      <c r="Q230" s="141">
        <v>2.9999999999999997E-4</v>
      </c>
      <c r="R230" s="141">
        <f t="shared" si="46"/>
        <v>4.6947599999999992E-2</v>
      </c>
      <c r="S230" s="141">
        <v>0</v>
      </c>
      <c r="T230" s="142">
        <f t="shared" si="47"/>
        <v>0</v>
      </c>
      <c r="AR230" s="143" t="s">
        <v>289</v>
      </c>
      <c r="AT230" s="143" t="s">
        <v>492</v>
      </c>
      <c r="AU230" s="143" t="s">
        <v>84</v>
      </c>
      <c r="AY230" s="13" t="s">
        <v>162</v>
      </c>
      <c r="BE230" s="144">
        <f t="shared" si="48"/>
        <v>0</v>
      </c>
      <c r="BF230" s="144">
        <f t="shared" si="49"/>
        <v>0</v>
      </c>
      <c r="BG230" s="144">
        <f t="shared" si="50"/>
        <v>0</v>
      </c>
      <c r="BH230" s="144">
        <f t="shared" si="51"/>
        <v>0</v>
      </c>
      <c r="BI230" s="144">
        <f t="shared" si="52"/>
        <v>0</v>
      </c>
      <c r="BJ230" s="13" t="s">
        <v>84</v>
      </c>
      <c r="BK230" s="144">
        <f t="shared" si="53"/>
        <v>0</v>
      </c>
      <c r="BL230" s="13" t="s">
        <v>226</v>
      </c>
      <c r="BM230" s="143" t="s">
        <v>1899</v>
      </c>
    </row>
    <row r="231" spans="2:65" s="1" customFormat="1" ht="37.9" customHeight="1">
      <c r="B231" s="131"/>
      <c r="C231" s="132" t="s">
        <v>645</v>
      </c>
      <c r="D231" s="132" t="s">
        <v>165</v>
      </c>
      <c r="E231" s="133" t="s">
        <v>1900</v>
      </c>
      <c r="F231" s="134" t="s">
        <v>1901</v>
      </c>
      <c r="G231" s="135" t="s">
        <v>168</v>
      </c>
      <c r="H231" s="136">
        <v>14.76</v>
      </c>
      <c r="I231" s="137"/>
      <c r="J231" s="137"/>
      <c r="K231" s="138"/>
      <c r="L231" s="25"/>
      <c r="M231" s="139" t="s">
        <v>1</v>
      </c>
      <c r="N231" s="140" t="s">
        <v>38</v>
      </c>
      <c r="O231" s="141">
        <v>0.14899999999999999</v>
      </c>
      <c r="P231" s="141">
        <f t="shared" si="45"/>
        <v>2.1992400000000001</v>
      </c>
      <c r="Q231" s="141">
        <v>0</v>
      </c>
      <c r="R231" s="141">
        <f t="shared" si="46"/>
        <v>0</v>
      </c>
      <c r="S231" s="141">
        <v>0</v>
      </c>
      <c r="T231" s="142">
        <f t="shared" si="47"/>
        <v>0</v>
      </c>
      <c r="AR231" s="143" t="s">
        <v>226</v>
      </c>
      <c r="AT231" s="143" t="s">
        <v>165</v>
      </c>
      <c r="AU231" s="143" t="s">
        <v>84</v>
      </c>
      <c r="AY231" s="13" t="s">
        <v>162</v>
      </c>
      <c r="BE231" s="144">
        <f t="shared" si="48"/>
        <v>0</v>
      </c>
      <c r="BF231" s="144">
        <f t="shared" si="49"/>
        <v>0</v>
      </c>
      <c r="BG231" s="144">
        <f t="shared" si="50"/>
        <v>0</v>
      </c>
      <c r="BH231" s="144">
        <f t="shared" si="51"/>
        <v>0</v>
      </c>
      <c r="BI231" s="144">
        <f t="shared" si="52"/>
        <v>0</v>
      </c>
      <c r="BJ231" s="13" t="s">
        <v>84</v>
      </c>
      <c r="BK231" s="144">
        <f t="shared" si="53"/>
        <v>0</v>
      </c>
      <c r="BL231" s="13" t="s">
        <v>226</v>
      </c>
      <c r="BM231" s="143" t="s">
        <v>1902</v>
      </c>
    </row>
    <row r="232" spans="2:65" s="1" customFormat="1" ht="16.5" customHeight="1">
      <c r="B232" s="131"/>
      <c r="C232" s="149" t="s">
        <v>649</v>
      </c>
      <c r="D232" s="149" t="s">
        <v>492</v>
      </c>
      <c r="E232" s="150" t="s">
        <v>1742</v>
      </c>
      <c r="F232" s="151" t="s">
        <v>1743</v>
      </c>
      <c r="G232" s="152" t="s">
        <v>168</v>
      </c>
      <c r="H232" s="153">
        <v>17.712</v>
      </c>
      <c r="I232" s="154"/>
      <c r="J232" s="154"/>
      <c r="K232" s="155"/>
      <c r="L232" s="156"/>
      <c r="M232" s="157" t="s">
        <v>1</v>
      </c>
      <c r="N232" s="158" t="s">
        <v>38</v>
      </c>
      <c r="O232" s="141">
        <v>0</v>
      </c>
      <c r="P232" s="141">
        <f t="shared" si="45"/>
        <v>0</v>
      </c>
      <c r="Q232" s="141">
        <v>2.9999999999999997E-4</v>
      </c>
      <c r="R232" s="141">
        <f t="shared" si="46"/>
        <v>5.3135999999999991E-3</v>
      </c>
      <c r="S232" s="141">
        <v>0</v>
      </c>
      <c r="T232" s="142">
        <f t="shared" si="47"/>
        <v>0</v>
      </c>
      <c r="AR232" s="143" t="s">
        <v>289</v>
      </c>
      <c r="AT232" s="143" t="s">
        <v>492</v>
      </c>
      <c r="AU232" s="143" t="s">
        <v>84</v>
      </c>
      <c r="AY232" s="13" t="s">
        <v>162</v>
      </c>
      <c r="BE232" s="144">
        <f t="shared" si="48"/>
        <v>0</v>
      </c>
      <c r="BF232" s="144">
        <f t="shared" si="49"/>
        <v>0</v>
      </c>
      <c r="BG232" s="144">
        <f t="shared" si="50"/>
        <v>0</v>
      </c>
      <c r="BH232" s="144">
        <f t="shared" si="51"/>
        <v>0</v>
      </c>
      <c r="BI232" s="144">
        <f t="shared" si="52"/>
        <v>0</v>
      </c>
      <c r="BJ232" s="13" t="s">
        <v>84</v>
      </c>
      <c r="BK232" s="144">
        <f t="shared" si="53"/>
        <v>0</v>
      </c>
      <c r="BL232" s="13" t="s">
        <v>226</v>
      </c>
      <c r="BM232" s="143" t="s">
        <v>1903</v>
      </c>
    </row>
    <row r="233" spans="2:65" s="1" customFormat="1" ht="24.2" customHeight="1">
      <c r="B233" s="131"/>
      <c r="C233" s="132" t="s">
        <v>653</v>
      </c>
      <c r="D233" s="132" t="s">
        <v>165</v>
      </c>
      <c r="E233" s="133" t="s">
        <v>1904</v>
      </c>
      <c r="F233" s="134" t="s">
        <v>1905</v>
      </c>
      <c r="G233" s="135" t="s">
        <v>212</v>
      </c>
      <c r="H233" s="136">
        <v>49.2</v>
      </c>
      <c r="I233" s="137"/>
      <c r="J233" s="137"/>
      <c r="K233" s="138"/>
      <c r="L233" s="25"/>
      <c r="M233" s="139" t="s">
        <v>1</v>
      </c>
      <c r="N233" s="140" t="s">
        <v>38</v>
      </c>
      <c r="O233" s="141">
        <v>0.47</v>
      </c>
      <c r="P233" s="141">
        <f t="shared" si="45"/>
        <v>23.123999999999999</v>
      </c>
      <c r="Q233" s="141">
        <v>3.0000000000000001E-5</v>
      </c>
      <c r="R233" s="141">
        <f t="shared" si="46"/>
        <v>1.4760000000000001E-3</v>
      </c>
      <c r="S233" s="141">
        <v>0</v>
      </c>
      <c r="T233" s="142">
        <f t="shared" si="47"/>
        <v>0</v>
      </c>
      <c r="AR233" s="143" t="s">
        <v>226</v>
      </c>
      <c r="AT233" s="143" t="s">
        <v>165</v>
      </c>
      <c r="AU233" s="143" t="s">
        <v>84</v>
      </c>
      <c r="AY233" s="13" t="s">
        <v>162</v>
      </c>
      <c r="BE233" s="144">
        <f t="shared" si="48"/>
        <v>0</v>
      </c>
      <c r="BF233" s="144">
        <f t="shared" si="49"/>
        <v>0</v>
      </c>
      <c r="BG233" s="144">
        <f t="shared" si="50"/>
        <v>0</v>
      </c>
      <c r="BH233" s="144">
        <f t="shared" si="51"/>
        <v>0</v>
      </c>
      <c r="BI233" s="144">
        <f t="shared" si="52"/>
        <v>0</v>
      </c>
      <c r="BJ233" s="13" t="s">
        <v>84</v>
      </c>
      <c r="BK233" s="144">
        <f t="shared" si="53"/>
        <v>0</v>
      </c>
      <c r="BL233" s="13" t="s">
        <v>226</v>
      </c>
      <c r="BM233" s="143" t="s">
        <v>1906</v>
      </c>
    </row>
    <row r="234" spans="2:65" s="1" customFormat="1" ht="33" customHeight="1">
      <c r="B234" s="131"/>
      <c r="C234" s="149" t="s">
        <v>657</v>
      </c>
      <c r="D234" s="149" t="s">
        <v>492</v>
      </c>
      <c r="E234" s="150" t="s">
        <v>1907</v>
      </c>
      <c r="F234" s="151" t="s">
        <v>1908</v>
      </c>
      <c r="G234" s="152" t="s">
        <v>212</v>
      </c>
      <c r="H234" s="153">
        <v>51.66</v>
      </c>
      <c r="I234" s="154"/>
      <c r="J234" s="154"/>
      <c r="K234" s="155"/>
      <c r="L234" s="156"/>
      <c r="M234" s="157" t="s">
        <v>1</v>
      </c>
      <c r="N234" s="158" t="s">
        <v>38</v>
      </c>
      <c r="O234" s="141">
        <v>0</v>
      </c>
      <c r="P234" s="141">
        <f t="shared" si="45"/>
        <v>0</v>
      </c>
      <c r="Q234" s="141">
        <v>2.9999999999999997E-4</v>
      </c>
      <c r="R234" s="141">
        <f t="shared" si="46"/>
        <v>1.5497999999999998E-2</v>
      </c>
      <c r="S234" s="141">
        <v>0</v>
      </c>
      <c r="T234" s="142">
        <f t="shared" si="47"/>
        <v>0</v>
      </c>
      <c r="AR234" s="143" t="s">
        <v>289</v>
      </c>
      <c r="AT234" s="143" t="s">
        <v>492</v>
      </c>
      <c r="AU234" s="143" t="s">
        <v>84</v>
      </c>
      <c r="AY234" s="13" t="s">
        <v>162</v>
      </c>
      <c r="BE234" s="144">
        <f t="shared" si="48"/>
        <v>0</v>
      </c>
      <c r="BF234" s="144">
        <f t="shared" si="49"/>
        <v>0</v>
      </c>
      <c r="BG234" s="144">
        <f t="shared" si="50"/>
        <v>0</v>
      </c>
      <c r="BH234" s="144">
        <f t="shared" si="51"/>
        <v>0</v>
      </c>
      <c r="BI234" s="144">
        <f t="shared" si="52"/>
        <v>0</v>
      </c>
      <c r="BJ234" s="13" t="s">
        <v>84</v>
      </c>
      <c r="BK234" s="144">
        <f t="shared" si="53"/>
        <v>0</v>
      </c>
      <c r="BL234" s="13" t="s">
        <v>226</v>
      </c>
      <c r="BM234" s="143" t="s">
        <v>1909</v>
      </c>
    </row>
    <row r="235" spans="2:65" s="1" customFormat="1" ht="24.2" customHeight="1">
      <c r="B235" s="131"/>
      <c r="C235" s="132" t="s">
        <v>659</v>
      </c>
      <c r="D235" s="132" t="s">
        <v>165</v>
      </c>
      <c r="E235" s="133" t="s">
        <v>1910</v>
      </c>
      <c r="F235" s="134" t="s">
        <v>1911</v>
      </c>
      <c r="G235" s="135" t="s">
        <v>595</v>
      </c>
      <c r="H235" s="136">
        <v>27.981000000000002</v>
      </c>
      <c r="I235" s="137"/>
      <c r="J235" s="137"/>
      <c r="K235" s="138"/>
      <c r="L235" s="25"/>
      <c r="M235" s="139" t="s">
        <v>1</v>
      </c>
      <c r="N235" s="140" t="s">
        <v>38</v>
      </c>
      <c r="O235" s="141">
        <v>0</v>
      </c>
      <c r="P235" s="141">
        <f t="shared" si="45"/>
        <v>0</v>
      </c>
      <c r="Q235" s="141">
        <v>0</v>
      </c>
      <c r="R235" s="141">
        <f t="shared" si="46"/>
        <v>0</v>
      </c>
      <c r="S235" s="141">
        <v>0</v>
      </c>
      <c r="T235" s="142">
        <f t="shared" si="47"/>
        <v>0</v>
      </c>
      <c r="AR235" s="143" t="s">
        <v>226</v>
      </c>
      <c r="AT235" s="143" t="s">
        <v>165</v>
      </c>
      <c r="AU235" s="143" t="s">
        <v>84</v>
      </c>
      <c r="AY235" s="13" t="s">
        <v>162</v>
      </c>
      <c r="BE235" s="144">
        <f t="shared" si="48"/>
        <v>0</v>
      </c>
      <c r="BF235" s="144">
        <f t="shared" si="49"/>
        <v>0</v>
      </c>
      <c r="BG235" s="144">
        <f t="shared" si="50"/>
        <v>0</v>
      </c>
      <c r="BH235" s="144">
        <f t="shared" si="51"/>
        <v>0</v>
      </c>
      <c r="BI235" s="144">
        <f t="shared" si="52"/>
        <v>0</v>
      </c>
      <c r="BJ235" s="13" t="s">
        <v>84</v>
      </c>
      <c r="BK235" s="144">
        <f t="shared" si="53"/>
        <v>0</v>
      </c>
      <c r="BL235" s="13" t="s">
        <v>226</v>
      </c>
      <c r="BM235" s="143" t="s">
        <v>1912</v>
      </c>
    </row>
    <row r="236" spans="2:65" s="1" customFormat="1" ht="24.2" customHeight="1">
      <c r="B236" s="131"/>
      <c r="C236" s="176"/>
      <c r="D236" s="121" t="s">
        <v>71</v>
      </c>
      <c r="E236" s="129" t="s">
        <v>578</v>
      </c>
      <c r="F236" s="129" t="s">
        <v>579</v>
      </c>
      <c r="G236" s="169"/>
      <c r="H236" s="177"/>
      <c r="I236" s="178"/>
      <c r="J236" s="178"/>
      <c r="K236" s="179"/>
      <c r="L236" s="25"/>
      <c r="M236" s="139"/>
      <c r="N236" s="140"/>
      <c r="O236" s="141"/>
      <c r="P236" s="141"/>
      <c r="Q236" s="141"/>
      <c r="R236" s="141"/>
      <c r="S236" s="141"/>
      <c r="T236" s="142"/>
      <c r="AR236" s="143"/>
      <c r="AT236" s="143"/>
      <c r="AU236" s="143"/>
      <c r="AY236" s="13"/>
      <c r="BE236" s="144"/>
      <c r="BF236" s="144"/>
      <c r="BG236" s="144"/>
      <c r="BH236" s="144"/>
      <c r="BI236" s="144"/>
      <c r="BJ236" s="13"/>
      <c r="BK236" s="144"/>
      <c r="BL236" s="13"/>
      <c r="BM236" s="143"/>
    </row>
    <row r="237" spans="2:65" s="1" customFormat="1" ht="24.2" customHeight="1">
      <c r="B237" s="131"/>
      <c r="C237" s="132" t="s">
        <v>2817</v>
      </c>
      <c r="D237" s="132" t="s">
        <v>165</v>
      </c>
      <c r="E237" s="133" t="s">
        <v>581</v>
      </c>
      <c r="F237" s="134" t="s">
        <v>582</v>
      </c>
      <c r="G237" s="135" t="s">
        <v>196</v>
      </c>
      <c r="H237" s="175">
        <v>3</v>
      </c>
      <c r="I237" s="137"/>
      <c r="J237" s="137"/>
      <c r="K237" s="179"/>
      <c r="L237" s="25" t="s">
        <v>2815</v>
      </c>
      <c r="M237" s="139"/>
      <c r="N237" s="140"/>
      <c r="O237" s="141"/>
      <c r="P237" s="141"/>
      <c r="Q237" s="141"/>
      <c r="R237" s="141"/>
      <c r="S237" s="141"/>
      <c r="T237" s="142"/>
      <c r="AR237" s="143"/>
      <c r="AT237" s="143"/>
      <c r="AU237" s="143"/>
      <c r="AY237" s="13"/>
      <c r="BE237" s="144"/>
      <c r="BF237" s="144"/>
      <c r="BG237" s="144"/>
      <c r="BH237" s="144"/>
      <c r="BI237" s="144"/>
      <c r="BJ237" s="13"/>
      <c r="BK237" s="144"/>
      <c r="BL237" s="13"/>
      <c r="BM237" s="143"/>
    </row>
    <row r="238" spans="2:65" s="1" customFormat="1" ht="24.2" customHeight="1">
      <c r="B238" s="131"/>
      <c r="C238" s="149" t="s">
        <v>2818</v>
      </c>
      <c r="D238" s="149" t="s">
        <v>492</v>
      </c>
      <c r="E238" s="150" t="s">
        <v>585</v>
      </c>
      <c r="F238" s="151" t="s">
        <v>586</v>
      </c>
      <c r="G238" s="152" t="s">
        <v>196</v>
      </c>
      <c r="H238" s="180">
        <v>3</v>
      </c>
      <c r="I238" s="154"/>
      <c r="J238" s="154"/>
      <c r="K238" s="179"/>
      <c r="L238" s="25"/>
      <c r="M238" s="139"/>
      <c r="N238" s="140"/>
      <c r="O238" s="141"/>
      <c r="P238" s="141"/>
      <c r="Q238" s="141"/>
      <c r="R238" s="141"/>
      <c r="S238" s="141"/>
      <c r="T238" s="142"/>
      <c r="AR238" s="143"/>
      <c r="AT238" s="143"/>
      <c r="AU238" s="143"/>
      <c r="AY238" s="13"/>
      <c r="BE238" s="144"/>
      <c r="BF238" s="144"/>
      <c r="BG238" s="144"/>
      <c r="BH238" s="144"/>
      <c r="BI238" s="144"/>
      <c r="BJ238" s="13"/>
      <c r="BK238" s="144"/>
      <c r="BL238" s="13"/>
      <c r="BM238" s="143"/>
    </row>
    <row r="239" spans="2:65" s="1" customFormat="1" ht="24.2" customHeight="1">
      <c r="B239" s="131"/>
      <c r="C239" s="132" t="s">
        <v>2823</v>
      </c>
      <c r="D239" s="132" t="s">
        <v>165</v>
      </c>
      <c r="E239" s="133" t="s">
        <v>593</v>
      </c>
      <c r="F239" s="134" t="s">
        <v>594</v>
      </c>
      <c r="G239" s="135" t="s">
        <v>595</v>
      </c>
      <c r="H239" s="175"/>
      <c r="I239" s="137"/>
      <c r="J239" s="137"/>
      <c r="K239" s="179"/>
      <c r="L239" s="25"/>
      <c r="M239" s="139"/>
      <c r="N239" s="140"/>
      <c r="O239" s="141"/>
      <c r="P239" s="141"/>
      <c r="Q239" s="141"/>
      <c r="R239" s="141"/>
      <c r="S239" s="141"/>
      <c r="T239" s="142"/>
      <c r="AR239" s="143"/>
      <c r="AT239" s="143"/>
      <c r="AU239" s="143"/>
      <c r="AY239" s="13"/>
      <c r="BE239" s="144"/>
      <c r="BF239" s="144"/>
      <c r="BG239" s="144"/>
      <c r="BH239" s="144"/>
      <c r="BI239" s="144"/>
      <c r="BJ239" s="13"/>
      <c r="BK239" s="144"/>
      <c r="BL239" s="13"/>
      <c r="BM239" s="143"/>
    </row>
    <row r="240" spans="2:65" s="11" customFormat="1" ht="22.9" customHeight="1">
      <c r="B240" s="120"/>
      <c r="D240" s="121" t="s">
        <v>71</v>
      </c>
      <c r="E240" s="129" t="s">
        <v>324</v>
      </c>
      <c r="F240" s="129" t="s">
        <v>325</v>
      </c>
      <c r="J240" s="130"/>
      <c r="L240" s="120"/>
      <c r="M240" s="124"/>
      <c r="P240" s="125">
        <f>SUM(P241:P243)</f>
        <v>7.8372815999999998</v>
      </c>
      <c r="R240" s="125">
        <f>SUM(R241:R243)</f>
        <v>9.4420799999999999E-2</v>
      </c>
      <c r="T240" s="126">
        <f>SUM(T241:T243)</f>
        <v>0</v>
      </c>
      <c r="AR240" s="121" t="s">
        <v>84</v>
      </c>
      <c r="AT240" s="127" t="s">
        <v>71</v>
      </c>
      <c r="AU240" s="127" t="s">
        <v>79</v>
      </c>
      <c r="AY240" s="121" t="s">
        <v>162</v>
      </c>
      <c r="BK240" s="128">
        <f>SUM(BK241:BK243)</f>
        <v>0</v>
      </c>
    </row>
    <row r="241" spans="2:65" s="1" customFormat="1" ht="37.9" customHeight="1">
      <c r="B241" s="131"/>
      <c r="C241" s="132" t="s">
        <v>661</v>
      </c>
      <c r="D241" s="132" t="s">
        <v>165</v>
      </c>
      <c r="E241" s="133" t="s">
        <v>1913</v>
      </c>
      <c r="F241" s="134" t="s">
        <v>1914</v>
      </c>
      <c r="G241" s="135" t="s">
        <v>168</v>
      </c>
      <c r="H241" s="136">
        <v>1.62</v>
      </c>
      <c r="I241" s="137"/>
      <c r="J241" s="137"/>
      <c r="K241" s="138"/>
      <c r="L241" s="25"/>
      <c r="M241" s="139" t="s">
        <v>1</v>
      </c>
      <c r="N241" s="140" t="s">
        <v>38</v>
      </c>
      <c r="O241" s="141">
        <v>1.3388800000000001</v>
      </c>
      <c r="P241" s="141">
        <f>O241*H241</f>
        <v>2.1689856000000001</v>
      </c>
      <c r="Q241" s="141">
        <v>1.1820000000000001E-2</v>
      </c>
      <c r="R241" s="141">
        <f>Q241*H241</f>
        <v>1.9148400000000003E-2</v>
      </c>
      <c r="S241" s="141">
        <v>0</v>
      </c>
      <c r="T241" s="142">
        <f>S241*H241</f>
        <v>0</v>
      </c>
      <c r="AR241" s="143" t="s">
        <v>226</v>
      </c>
      <c r="AT241" s="143" t="s">
        <v>165</v>
      </c>
      <c r="AU241" s="143" t="s">
        <v>84</v>
      </c>
      <c r="AY241" s="13" t="s">
        <v>162</v>
      </c>
      <c r="BE241" s="144">
        <f>IF(N241="základná",J241,0)</f>
        <v>0</v>
      </c>
      <c r="BF241" s="144">
        <f>IF(N241="znížená",J241,0)</f>
        <v>0</v>
      </c>
      <c r="BG241" s="144">
        <f>IF(N241="zákl. prenesená",J241,0)</f>
        <v>0</v>
      </c>
      <c r="BH241" s="144">
        <f>IF(N241="zníž. prenesená",J241,0)</f>
        <v>0</v>
      </c>
      <c r="BI241" s="144">
        <f>IF(N241="nulová",J241,0)</f>
        <v>0</v>
      </c>
      <c r="BJ241" s="13" t="s">
        <v>84</v>
      </c>
      <c r="BK241" s="144">
        <f>ROUND(I241*H241,2)</f>
        <v>0</v>
      </c>
      <c r="BL241" s="13" t="s">
        <v>226</v>
      </c>
      <c r="BM241" s="143" t="s">
        <v>1915</v>
      </c>
    </row>
    <row r="242" spans="2:65" s="1" customFormat="1" ht="37.9" customHeight="1">
      <c r="B242" s="131"/>
      <c r="C242" s="132" t="s">
        <v>665</v>
      </c>
      <c r="D242" s="132" t="s">
        <v>165</v>
      </c>
      <c r="E242" s="133" t="s">
        <v>1916</v>
      </c>
      <c r="F242" s="134" t="s">
        <v>1917</v>
      </c>
      <c r="G242" s="135" t="s">
        <v>168</v>
      </c>
      <c r="H242" s="136">
        <v>6.18</v>
      </c>
      <c r="I242" s="137"/>
      <c r="J242" s="137"/>
      <c r="K242" s="138"/>
      <c r="L242" s="25"/>
      <c r="M242" s="139" t="s">
        <v>1</v>
      </c>
      <c r="N242" s="140" t="s">
        <v>38</v>
      </c>
      <c r="O242" s="141">
        <v>0.91720000000000002</v>
      </c>
      <c r="P242" s="141">
        <f>O242*H242</f>
        <v>5.6682959999999998</v>
      </c>
      <c r="Q242" s="141">
        <v>1.218E-2</v>
      </c>
      <c r="R242" s="141">
        <f>Q242*H242</f>
        <v>7.5272399999999989E-2</v>
      </c>
      <c r="S242" s="141">
        <v>0</v>
      </c>
      <c r="T242" s="142">
        <f>S242*H242</f>
        <v>0</v>
      </c>
      <c r="AR242" s="143" t="s">
        <v>226</v>
      </c>
      <c r="AT242" s="143" t="s">
        <v>165</v>
      </c>
      <c r="AU242" s="143" t="s">
        <v>84</v>
      </c>
      <c r="AY242" s="13" t="s">
        <v>162</v>
      </c>
      <c r="BE242" s="144">
        <f>IF(N242="základná",J242,0)</f>
        <v>0</v>
      </c>
      <c r="BF242" s="144">
        <f>IF(N242="znížená",J242,0)</f>
        <v>0</v>
      </c>
      <c r="BG242" s="144">
        <f>IF(N242="zákl. prenesená",J242,0)</f>
        <v>0</v>
      </c>
      <c r="BH242" s="144">
        <f>IF(N242="zníž. prenesená",J242,0)</f>
        <v>0</v>
      </c>
      <c r="BI242" s="144">
        <f>IF(N242="nulová",J242,0)</f>
        <v>0</v>
      </c>
      <c r="BJ242" s="13" t="s">
        <v>84</v>
      </c>
      <c r="BK242" s="144">
        <f>ROUND(I242*H242,2)</f>
        <v>0</v>
      </c>
      <c r="BL242" s="13" t="s">
        <v>226</v>
      </c>
      <c r="BM242" s="143" t="s">
        <v>1918</v>
      </c>
    </row>
    <row r="243" spans="2:65" s="1" customFormat="1" ht="24.2" customHeight="1">
      <c r="B243" s="131"/>
      <c r="C243" s="132" t="s">
        <v>669</v>
      </c>
      <c r="D243" s="132" t="s">
        <v>165</v>
      </c>
      <c r="E243" s="133" t="s">
        <v>662</v>
      </c>
      <c r="F243" s="134" t="s">
        <v>663</v>
      </c>
      <c r="G243" s="135" t="s">
        <v>595</v>
      </c>
      <c r="H243" s="136">
        <v>2.8719999999999999</v>
      </c>
      <c r="I243" s="137"/>
      <c r="J243" s="137"/>
      <c r="K243" s="138"/>
      <c r="L243" s="25"/>
      <c r="M243" s="139" t="s">
        <v>1</v>
      </c>
      <c r="N243" s="140" t="s">
        <v>38</v>
      </c>
      <c r="O243" s="141">
        <v>0</v>
      </c>
      <c r="P243" s="141">
        <f>O243*H243</f>
        <v>0</v>
      </c>
      <c r="Q243" s="141">
        <v>0</v>
      </c>
      <c r="R243" s="141">
        <f>Q243*H243</f>
        <v>0</v>
      </c>
      <c r="S243" s="141">
        <v>0</v>
      </c>
      <c r="T243" s="142">
        <f>S243*H243</f>
        <v>0</v>
      </c>
      <c r="AR243" s="143" t="s">
        <v>226</v>
      </c>
      <c r="AT243" s="143" t="s">
        <v>165</v>
      </c>
      <c r="AU243" s="143" t="s">
        <v>84</v>
      </c>
      <c r="AY243" s="13" t="s">
        <v>162</v>
      </c>
      <c r="BE243" s="144">
        <f>IF(N243="základná",J243,0)</f>
        <v>0</v>
      </c>
      <c r="BF243" s="144">
        <f>IF(N243="znížená",J243,0)</f>
        <v>0</v>
      </c>
      <c r="BG243" s="144">
        <f>IF(N243="zákl. prenesená",J243,0)</f>
        <v>0</v>
      </c>
      <c r="BH243" s="144">
        <f>IF(N243="zníž. prenesená",J243,0)</f>
        <v>0</v>
      </c>
      <c r="BI243" s="144">
        <f>IF(N243="nulová",J243,0)</f>
        <v>0</v>
      </c>
      <c r="BJ243" s="13" t="s">
        <v>84</v>
      </c>
      <c r="BK243" s="144">
        <f>ROUND(I243*H243,2)</f>
        <v>0</v>
      </c>
      <c r="BL243" s="13" t="s">
        <v>226</v>
      </c>
      <c r="BM243" s="143" t="s">
        <v>1919</v>
      </c>
    </row>
    <row r="244" spans="2:65" s="11" customFormat="1" ht="22.9" customHeight="1">
      <c r="B244" s="120"/>
      <c r="D244" s="121" t="s">
        <v>71</v>
      </c>
      <c r="E244" s="129" t="s">
        <v>340</v>
      </c>
      <c r="F244" s="129" t="s">
        <v>341</v>
      </c>
      <c r="J244" s="130"/>
      <c r="L244" s="120"/>
      <c r="M244" s="124"/>
      <c r="P244" s="125">
        <f>SUM(P245:P259)</f>
        <v>133.4497044</v>
      </c>
      <c r="R244" s="125">
        <f>SUM(R245:R259)</f>
        <v>0.43883259999999996</v>
      </c>
      <c r="T244" s="126">
        <f>SUM(T245:T259)</f>
        <v>0</v>
      </c>
      <c r="AR244" s="121" t="s">
        <v>84</v>
      </c>
      <c r="AT244" s="127" t="s">
        <v>71</v>
      </c>
      <c r="AU244" s="127" t="s">
        <v>79</v>
      </c>
      <c r="AY244" s="121" t="s">
        <v>162</v>
      </c>
      <c r="BK244" s="128">
        <f>SUM(BK245:BK259)</f>
        <v>0</v>
      </c>
    </row>
    <row r="245" spans="2:65" s="1" customFormat="1" ht="24.2" customHeight="1">
      <c r="B245" s="131"/>
      <c r="C245" s="132" t="s">
        <v>672</v>
      </c>
      <c r="D245" s="132" t="s">
        <v>165</v>
      </c>
      <c r="E245" s="133" t="s">
        <v>1920</v>
      </c>
      <c r="F245" s="134" t="s">
        <v>1921</v>
      </c>
      <c r="G245" s="135" t="s">
        <v>212</v>
      </c>
      <c r="H245" s="136">
        <v>16.3</v>
      </c>
      <c r="I245" s="137"/>
      <c r="J245" s="137"/>
      <c r="K245" s="138"/>
      <c r="L245" s="25"/>
      <c r="M245" s="139" t="s">
        <v>1</v>
      </c>
      <c r="N245" s="140" t="s">
        <v>38</v>
      </c>
      <c r="O245" s="141">
        <v>0.44972000000000001</v>
      </c>
      <c r="P245" s="141">
        <f t="shared" ref="P245:P259" si="54">O245*H245</f>
        <v>7.3304360000000006</v>
      </c>
      <c r="Q245" s="141">
        <v>2.0899999999999998E-3</v>
      </c>
      <c r="R245" s="141">
        <f t="shared" ref="R245:R259" si="55">Q245*H245</f>
        <v>3.4067E-2</v>
      </c>
      <c r="S245" s="141">
        <v>0</v>
      </c>
      <c r="T245" s="142">
        <f t="shared" ref="T245:T259" si="56">S245*H245</f>
        <v>0</v>
      </c>
      <c r="AR245" s="143" t="s">
        <v>226</v>
      </c>
      <c r="AT245" s="143" t="s">
        <v>165</v>
      </c>
      <c r="AU245" s="143" t="s">
        <v>84</v>
      </c>
      <c r="AY245" s="13" t="s">
        <v>162</v>
      </c>
      <c r="BE245" s="144">
        <f t="shared" ref="BE245:BE259" si="57">IF(N245="základná",J245,0)</f>
        <v>0</v>
      </c>
      <c r="BF245" s="144">
        <f t="shared" ref="BF245:BF259" si="58">IF(N245="znížená",J245,0)</f>
        <v>0</v>
      </c>
      <c r="BG245" s="144">
        <f t="shared" ref="BG245:BG259" si="59">IF(N245="zákl. prenesená",J245,0)</f>
        <v>0</v>
      </c>
      <c r="BH245" s="144">
        <f t="shared" ref="BH245:BH259" si="60">IF(N245="zníž. prenesená",J245,0)</f>
        <v>0</v>
      </c>
      <c r="BI245" s="144">
        <f t="shared" ref="BI245:BI259" si="61">IF(N245="nulová",J245,0)</f>
        <v>0</v>
      </c>
      <c r="BJ245" s="13" t="s">
        <v>84</v>
      </c>
      <c r="BK245" s="144">
        <f t="shared" ref="BK245:BK259" si="62">ROUND(I245*H245,2)</f>
        <v>0</v>
      </c>
      <c r="BL245" s="13" t="s">
        <v>226</v>
      </c>
      <c r="BM245" s="143" t="s">
        <v>1922</v>
      </c>
    </row>
    <row r="246" spans="2:65" s="1" customFormat="1" ht="44.25" customHeight="1">
      <c r="B246" s="131"/>
      <c r="C246" s="132" t="s">
        <v>676</v>
      </c>
      <c r="D246" s="132" t="s">
        <v>165</v>
      </c>
      <c r="E246" s="133" t="s">
        <v>1923</v>
      </c>
      <c r="F246" s="134" t="s">
        <v>1924</v>
      </c>
      <c r="G246" s="135" t="s">
        <v>212</v>
      </c>
      <c r="H246" s="136">
        <v>16.3</v>
      </c>
      <c r="I246" s="137"/>
      <c r="J246" s="137"/>
      <c r="K246" s="138"/>
      <c r="L246" s="25"/>
      <c r="M246" s="139" t="s">
        <v>1</v>
      </c>
      <c r="N246" s="140" t="s">
        <v>38</v>
      </c>
      <c r="O246" s="141">
        <v>0.89400000000000002</v>
      </c>
      <c r="P246" s="141">
        <f t="shared" si="54"/>
        <v>14.5722</v>
      </c>
      <c r="Q246" s="141">
        <v>1.66E-3</v>
      </c>
      <c r="R246" s="141">
        <f t="shared" si="55"/>
        <v>2.7058000000000002E-2</v>
      </c>
      <c r="S246" s="141">
        <v>0</v>
      </c>
      <c r="T246" s="142">
        <f t="shared" si="56"/>
        <v>0</v>
      </c>
      <c r="V246" s="163"/>
      <c r="AR246" s="143" t="s">
        <v>226</v>
      </c>
      <c r="AT246" s="143" t="s">
        <v>165</v>
      </c>
      <c r="AU246" s="143" t="s">
        <v>84</v>
      </c>
      <c r="AY246" s="13" t="s">
        <v>162</v>
      </c>
      <c r="BE246" s="144">
        <f t="shared" si="57"/>
        <v>0</v>
      </c>
      <c r="BF246" s="144">
        <f t="shared" si="58"/>
        <v>0</v>
      </c>
      <c r="BG246" s="144">
        <f t="shared" si="59"/>
        <v>0</v>
      </c>
      <c r="BH246" s="144">
        <f t="shared" si="60"/>
        <v>0</v>
      </c>
      <c r="BI246" s="144">
        <f t="shared" si="61"/>
        <v>0</v>
      </c>
      <c r="BJ246" s="13" t="s">
        <v>84</v>
      </c>
      <c r="BK246" s="144">
        <f t="shared" si="62"/>
        <v>0</v>
      </c>
      <c r="BL246" s="13" t="s">
        <v>226</v>
      </c>
      <c r="BM246" s="143" t="s">
        <v>1925</v>
      </c>
    </row>
    <row r="247" spans="2:65" s="1" customFormat="1" ht="33" customHeight="1">
      <c r="B247" s="131"/>
      <c r="C247" s="132" t="s">
        <v>680</v>
      </c>
      <c r="D247" s="132" t="s">
        <v>165</v>
      </c>
      <c r="E247" s="133" t="s">
        <v>1926</v>
      </c>
      <c r="F247" s="134" t="s">
        <v>1927</v>
      </c>
      <c r="G247" s="135" t="s">
        <v>196</v>
      </c>
      <c r="H247" s="136">
        <v>2</v>
      </c>
      <c r="I247" s="137"/>
      <c r="J247" s="137"/>
      <c r="K247" s="138"/>
      <c r="L247" s="25"/>
      <c r="M247" s="139" t="s">
        <v>1</v>
      </c>
      <c r="N247" s="140" t="s">
        <v>38</v>
      </c>
      <c r="O247" s="141">
        <v>1.2385600000000001</v>
      </c>
      <c r="P247" s="141">
        <f t="shared" si="54"/>
        <v>2.4771200000000002</v>
      </c>
      <c r="Q247" s="141">
        <v>1.58E-3</v>
      </c>
      <c r="R247" s="141">
        <f t="shared" si="55"/>
        <v>3.16E-3</v>
      </c>
      <c r="S247" s="141">
        <v>0</v>
      </c>
      <c r="T247" s="142">
        <f t="shared" si="56"/>
        <v>0</v>
      </c>
      <c r="AR247" s="143" t="s">
        <v>226</v>
      </c>
      <c r="AT247" s="143" t="s">
        <v>165</v>
      </c>
      <c r="AU247" s="143" t="s">
        <v>84</v>
      </c>
      <c r="AY247" s="13" t="s">
        <v>162</v>
      </c>
      <c r="BE247" s="144">
        <f t="shared" si="57"/>
        <v>0</v>
      </c>
      <c r="BF247" s="144">
        <f t="shared" si="58"/>
        <v>0</v>
      </c>
      <c r="BG247" s="144">
        <f t="shared" si="59"/>
        <v>0</v>
      </c>
      <c r="BH247" s="144">
        <f t="shared" si="60"/>
        <v>0</v>
      </c>
      <c r="BI247" s="144">
        <f t="shared" si="61"/>
        <v>0</v>
      </c>
      <c r="BJ247" s="13" t="s">
        <v>84</v>
      </c>
      <c r="BK247" s="144">
        <f t="shared" si="62"/>
        <v>0</v>
      </c>
      <c r="BL247" s="13" t="s">
        <v>226</v>
      </c>
      <c r="BM247" s="143" t="s">
        <v>1928</v>
      </c>
    </row>
    <row r="248" spans="2:65" s="1" customFormat="1" ht="33" customHeight="1">
      <c r="B248" s="131"/>
      <c r="C248" s="132" t="s">
        <v>684</v>
      </c>
      <c r="D248" s="132" t="s">
        <v>165</v>
      </c>
      <c r="E248" s="133" t="s">
        <v>1929</v>
      </c>
      <c r="F248" s="134" t="s">
        <v>1930</v>
      </c>
      <c r="G248" s="135" t="s">
        <v>212</v>
      </c>
      <c r="H248" s="136">
        <v>5</v>
      </c>
      <c r="I248" s="137"/>
      <c r="J248" s="137"/>
      <c r="K248" s="138"/>
      <c r="L248" s="25"/>
      <c r="M248" s="139" t="s">
        <v>1</v>
      </c>
      <c r="N248" s="140" t="s">
        <v>38</v>
      </c>
      <c r="O248" s="141">
        <v>0.46300000000000002</v>
      </c>
      <c r="P248" s="141">
        <f t="shared" si="54"/>
        <v>2.3149999999999999</v>
      </c>
      <c r="Q248" s="141">
        <v>2E-3</v>
      </c>
      <c r="R248" s="141">
        <f t="shared" si="55"/>
        <v>0.01</v>
      </c>
      <c r="S248" s="141">
        <v>0</v>
      </c>
      <c r="T248" s="142">
        <f t="shared" si="56"/>
        <v>0</v>
      </c>
      <c r="AR248" s="143" t="s">
        <v>226</v>
      </c>
      <c r="AT248" s="143" t="s">
        <v>165</v>
      </c>
      <c r="AU248" s="143" t="s">
        <v>84</v>
      </c>
      <c r="AY248" s="13" t="s">
        <v>162</v>
      </c>
      <c r="BE248" s="144">
        <f t="shared" si="57"/>
        <v>0</v>
      </c>
      <c r="BF248" s="144">
        <f t="shared" si="58"/>
        <v>0</v>
      </c>
      <c r="BG248" s="144">
        <f t="shared" si="59"/>
        <v>0</v>
      </c>
      <c r="BH248" s="144">
        <f t="shared" si="60"/>
        <v>0</v>
      </c>
      <c r="BI248" s="144">
        <f t="shared" si="61"/>
        <v>0</v>
      </c>
      <c r="BJ248" s="13" t="s">
        <v>84</v>
      </c>
      <c r="BK248" s="144">
        <f t="shared" si="62"/>
        <v>0</v>
      </c>
      <c r="BL248" s="13" t="s">
        <v>226</v>
      </c>
      <c r="BM248" s="143" t="s">
        <v>1931</v>
      </c>
    </row>
    <row r="249" spans="2:65" s="1" customFormat="1" ht="37.9" customHeight="1">
      <c r="B249" s="131"/>
      <c r="C249" s="132" t="s">
        <v>688</v>
      </c>
      <c r="D249" s="132" t="s">
        <v>165</v>
      </c>
      <c r="E249" s="133" t="s">
        <v>1932</v>
      </c>
      <c r="F249" s="134" t="s">
        <v>1933</v>
      </c>
      <c r="G249" s="135" t="s">
        <v>212</v>
      </c>
      <c r="H249" s="136">
        <v>15</v>
      </c>
      <c r="I249" s="137"/>
      <c r="J249" s="137"/>
      <c r="K249" s="138"/>
      <c r="L249" s="25"/>
      <c r="M249" s="139" t="s">
        <v>1</v>
      </c>
      <c r="N249" s="140" t="s">
        <v>38</v>
      </c>
      <c r="O249" s="141">
        <v>0.30399999999999999</v>
      </c>
      <c r="P249" s="141">
        <f t="shared" si="54"/>
        <v>4.5599999999999996</v>
      </c>
      <c r="Q249" s="141">
        <v>1E-3</v>
      </c>
      <c r="R249" s="141">
        <f t="shared" si="55"/>
        <v>1.4999999999999999E-2</v>
      </c>
      <c r="S249" s="141">
        <v>0</v>
      </c>
      <c r="T249" s="142">
        <f t="shared" si="56"/>
        <v>0</v>
      </c>
      <c r="AR249" s="143" t="s">
        <v>226</v>
      </c>
      <c r="AT249" s="143" t="s">
        <v>165</v>
      </c>
      <c r="AU249" s="143" t="s">
        <v>84</v>
      </c>
      <c r="AY249" s="13" t="s">
        <v>162</v>
      </c>
      <c r="BE249" s="144">
        <f t="shared" si="57"/>
        <v>0</v>
      </c>
      <c r="BF249" s="144">
        <f t="shared" si="58"/>
        <v>0</v>
      </c>
      <c r="BG249" s="144">
        <f t="shared" si="59"/>
        <v>0</v>
      </c>
      <c r="BH249" s="144">
        <f t="shared" si="60"/>
        <v>0</v>
      </c>
      <c r="BI249" s="144">
        <f t="shared" si="61"/>
        <v>0</v>
      </c>
      <c r="BJ249" s="13" t="s">
        <v>84</v>
      </c>
      <c r="BK249" s="144">
        <f t="shared" si="62"/>
        <v>0</v>
      </c>
      <c r="BL249" s="13" t="s">
        <v>226</v>
      </c>
      <c r="BM249" s="143" t="s">
        <v>1934</v>
      </c>
    </row>
    <row r="250" spans="2:65" s="1" customFormat="1" ht="37.9" customHeight="1">
      <c r="B250" s="131"/>
      <c r="C250" s="132" t="s">
        <v>692</v>
      </c>
      <c r="D250" s="132" t="s">
        <v>165</v>
      </c>
      <c r="E250" s="133" t="s">
        <v>1935</v>
      </c>
      <c r="F250" s="134" t="s">
        <v>1936</v>
      </c>
      <c r="G250" s="135" t="s">
        <v>212</v>
      </c>
      <c r="H250" s="136">
        <v>15</v>
      </c>
      <c r="I250" s="137"/>
      <c r="J250" s="137"/>
      <c r="K250" s="138"/>
      <c r="L250" s="25"/>
      <c r="M250" s="139" t="s">
        <v>1</v>
      </c>
      <c r="N250" s="140" t="s">
        <v>38</v>
      </c>
      <c r="O250" s="141">
        <v>0.30399999999999999</v>
      </c>
      <c r="P250" s="141">
        <f t="shared" si="54"/>
        <v>4.5599999999999996</v>
      </c>
      <c r="Q250" s="141">
        <v>1E-3</v>
      </c>
      <c r="R250" s="141">
        <f t="shared" si="55"/>
        <v>1.4999999999999999E-2</v>
      </c>
      <c r="S250" s="141">
        <v>0</v>
      </c>
      <c r="T250" s="142">
        <f t="shared" si="56"/>
        <v>0</v>
      </c>
      <c r="AR250" s="143" t="s">
        <v>226</v>
      </c>
      <c r="AT250" s="143" t="s">
        <v>165</v>
      </c>
      <c r="AU250" s="143" t="s">
        <v>84</v>
      </c>
      <c r="AY250" s="13" t="s">
        <v>162</v>
      </c>
      <c r="BE250" s="144">
        <f t="shared" si="57"/>
        <v>0</v>
      </c>
      <c r="BF250" s="144">
        <f t="shared" si="58"/>
        <v>0</v>
      </c>
      <c r="BG250" s="144">
        <f t="shared" si="59"/>
        <v>0</v>
      </c>
      <c r="BH250" s="144">
        <f t="shared" si="60"/>
        <v>0</v>
      </c>
      <c r="BI250" s="144">
        <f t="shared" si="61"/>
        <v>0</v>
      </c>
      <c r="BJ250" s="13" t="s">
        <v>84</v>
      </c>
      <c r="BK250" s="144">
        <f t="shared" si="62"/>
        <v>0</v>
      </c>
      <c r="BL250" s="13" t="s">
        <v>226</v>
      </c>
      <c r="BM250" s="143" t="s">
        <v>1937</v>
      </c>
    </row>
    <row r="251" spans="2:65" s="1" customFormat="1" ht="37.9" customHeight="1">
      <c r="B251" s="131"/>
      <c r="C251" s="132" t="s">
        <v>696</v>
      </c>
      <c r="D251" s="132" t="s">
        <v>165</v>
      </c>
      <c r="E251" s="133" t="s">
        <v>1938</v>
      </c>
      <c r="F251" s="134" t="s">
        <v>1939</v>
      </c>
      <c r="G251" s="135" t="s">
        <v>212</v>
      </c>
      <c r="H251" s="136">
        <v>27.16</v>
      </c>
      <c r="I251" s="137"/>
      <c r="J251" s="137"/>
      <c r="K251" s="138"/>
      <c r="L251" s="25"/>
      <c r="M251" s="139" t="s">
        <v>1</v>
      </c>
      <c r="N251" s="140" t="s">
        <v>38</v>
      </c>
      <c r="O251" s="141">
        <v>0.30399999999999999</v>
      </c>
      <c r="P251" s="141">
        <f t="shared" si="54"/>
        <v>8.2566399999999991</v>
      </c>
      <c r="Q251" s="141">
        <v>1E-3</v>
      </c>
      <c r="R251" s="141">
        <f t="shared" si="55"/>
        <v>2.716E-2</v>
      </c>
      <c r="S251" s="141">
        <v>0</v>
      </c>
      <c r="T251" s="142">
        <f t="shared" si="56"/>
        <v>0</v>
      </c>
      <c r="AR251" s="143" t="s">
        <v>226</v>
      </c>
      <c r="AT251" s="143" t="s">
        <v>165</v>
      </c>
      <c r="AU251" s="143" t="s">
        <v>84</v>
      </c>
      <c r="AY251" s="13" t="s">
        <v>162</v>
      </c>
      <c r="BE251" s="144">
        <f t="shared" si="57"/>
        <v>0</v>
      </c>
      <c r="BF251" s="144">
        <f t="shared" si="58"/>
        <v>0</v>
      </c>
      <c r="BG251" s="144">
        <f t="shared" si="59"/>
        <v>0</v>
      </c>
      <c r="BH251" s="144">
        <f t="shared" si="60"/>
        <v>0</v>
      </c>
      <c r="BI251" s="144">
        <f t="shared" si="61"/>
        <v>0</v>
      </c>
      <c r="BJ251" s="13" t="s">
        <v>84</v>
      </c>
      <c r="BK251" s="144">
        <f t="shared" si="62"/>
        <v>0</v>
      </c>
      <c r="BL251" s="13" t="s">
        <v>226</v>
      </c>
      <c r="BM251" s="143" t="s">
        <v>1940</v>
      </c>
    </row>
    <row r="252" spans="2:65" s="1" customFormat="1" ht="37.9" customHeight="1">
      <c r="B252" s="131"/>
      <c r="C252" s="132" t="s">
        <v>700</v>
      </c>
      <c r="D252" s="132" t="s">
        <v>165</v>
      </c>
      <c r="E252" s="133" t="s">
        <v>1941</v>
      </c>
      <c r="F252" s="134" t="s">
        <v>1942</v>
      </c>
      <c r="G252" s="135" t="s">
        <v>212</v>
      </c>
      <c r="H252" s="136">
        <v>62.68</v>
      </c>
      <c r="I252" s="137"/>
      <c r="J252" s="137"/>
      <c r="K252" s="138"/>
      <c r="L252" s="25"/>
      <c r="M252" s="139" t="s">
        <v>1</v>
      </c>
      <c r="N252" s="140" t="s">
        <v>38</v>
      </c>
      <c r="O252" s="141">
        <v>0.30403999999999998</v>
      </c>
      <c r="P252" s="141">
        <f t="shared" si="54"/>
        <v>19.0572272</v>
      </c>
      <c r="Q252" s="141">
        <v>8.9999999999999998E-4</v>
      </c>
      <c r="R252" s="141">
        <f t="shared" si="55"/>
        <v>5.6411999999999997E-2</v>
      </c>
      <c r="S252" s="141">
        <v>0</v>
      </c>
      <c r="T252" s="142">
        <f t="shared" si="56"/>
        <v>0</v>
      </c>
      <c r="AR252" s="143" t="s">
        <v>226</v>
      </c>
      <c r="AT252" s="143" t="s">
        <v>165</v>
      </c>
      <c r="AU252" s="143" t="s">
        <v>84</v>
      </c>
      <c r="AY252" s="13" t="s">
        <v>162</v>
      </c>
      <c r="BE252" s="144">
        <f t="shared" si="57"/>
        <v>0</v>
      </c>
      <c r="BF252" s="144">
        <f t="shared" si="58"/>
        <v>0</v>
      </c>
      <c r="BG252" s="144">
        <f t="shared" si="59"/>
        <v>0</v>
      </c>
      <c r="BH252" s="144">
        <f t="shared" si="60"/>
        <v>0</v>
      </c>
      <c r="BI252" s="144">
        <f t="shared" si="61"/>
        <v>0</v>
      </c>
      <c r="BJ252" s="13" t="s">
        <v>84</v>
      </c>
      <c r="BK252" s="144">
        <f t="shared" si="62"/>
        <v>0</v>
      </c>
      <c r="BL252" s="13" t="s">
        <v>226</v>
      </c>
      <c r="BM252" s="143" t="s">
        <v>1943</v>
      </c>
    </row>
    <row r="253" spans="2:65" s="1" customFormat="1" ht="37.9" customHeight="1">
      <c r="B253" s="131"/>
      <c r="C253" s="132" t="s">
        <v>704</v>
      </c>
      <c r="D253" s="132" t="s">
        <v>165</v>
      </c>
      <c r="E253" s="133" t="s">
        <v>1944</v>
      </c>
      <c r="F253" s="134" t="s">
        <v>1945</v>
      </c>
      <c r="G253" s="135" t="s">
        <v>212</v>
      </c>
      <c r="H253" s="136">
        <v>20.16</v>
      </c>
      <c r="I253" s="137"/>
      <c r="J253" s="137"/>
      <c r="K253" s="138"/>
      <c r="L253" s="25"/>
      <c r="M253" s="139" t="s">
        <v>1</v>
      </c>
      <c r="N253" s="140" t="s">
        <v>38</v>
      </c>
      <c r="O253" s="141">
        <v>0.371</v>
      </c>
      <c r="P253" s="141">
        <f t="shared" si="54"/>
        <v>7.4793599999999998</v>
      </c>
      <c r="Q253" s="141">
        <v>1E-3</v>
      </c>
      <c r="R253" s="141">
        <f t="shared" si="55"/>
        <v>2.0160000000000001E-2</v>
      </c>
      <c r="S253" s="141">
        <v>0</v>
      </c>
      <c r="T253" s="142">
        <f t="shared" si="56"/>
        <v>0</v>
      </c>
      <c r="AR253" s="143" t="s">
        <v>226</v>
      </c>
      <c r="AT253" s="143" t="s">
        <v>165</v>
      </c>
      <c r="AU253" s="143" t="s">
        <v>84</v>
      </c>
      <c r="AY253" s="13" t="s">
        <v>162</v>
      </c>
      <c r="BE253" s="144">
        <f t="shared" si="57"/>
        <v>0</v>
      </c>
      <c r="BF253" s="144">
        <f t="shared" si="58"/>
        <v>0</v>
      </c>
      <c r="BG253" s="144">
        <f t="shared" si="59"/>
        <v>0</v>
      </c>
      <c r="BH253" s="144">
        <f t="shared" si="60"/>
        <v>0</v>
      </c>
      <c r="BI253" s="144">
        <f t="shared" si="61"/>
        <v>0</v>
      </c>
      <c r="BJ253" s="13" t="s">
        <v>84</v>
      </c>
      <c r="BK253" s="144">
        <f t="shared" si="62"/>
        <v>0</v>
      </c>
      <c r="BL253" s="13" t="s">
        <v>226</v>
      </c>
      <c r="BM253" s="143" t="s">
        <v>1946</v>
      </c>
    </row>
    <row r="254" spans="2:65" s="1" customFormat="1" ht="37.9" customHeight="1">
      <c r="B254" s="131"/>
      <c r="C254" s="132" t="s">
        <v>708</v>
      </c>
      <c r="D254" s="132" t="s">
        <v>165</v>
      </c>
      <c r="E254" s="133" t="s">
        <v>1947</v>
      </c>
      <c r="F254" s="134" t="s">
        <v>1948</v>
      </c>
      <c r="G254" s="135" t="s">
        <v>212</v>
      </c>
      <c r="H254" s="136">
        <v>20.3</v>
      </c>
      <c r="I254" s="137"/>
      <c r="J254" s="137"/>
      <c r="K254" s="138"/>
      <c r="L254" s="25"/>
      <c r="M254" s="139" t="s">
        <v>1</v>
      </c>
      <c r="N254" s="140" t="s">
        <v>38</v>
      </c>
      <c r="O254" s="141">
        <v>0.371</v>
      </c>
      <c r="P254" s="141">
        <f t="shared" si="54"/>
        <v>7.5312999999999999</v>
      </c>
      <c r="Q254" s="141">
        <v>1E-3</v>
      </c>
      <c r="R254" s="141">
        <f t="shared" si="55"/>
        <v>2.0300000000000002E-2</v>
      </c>
      <c r="S254" s="141">
        <v>0</v>
      </c>
      <c r="T254" s="142">
        <f t="shared" si="56"/>
        <v>0</v>
      </c>
      <c r="AR254" s="143" t="s">
        <v>226</v>
      </c>
      <c r="AT254" s="143" t="s">
        <v>165</v>
      </c>
      <c r="AU254" s="143" t="s">
        <v>84</v>
      </c>
      <c r="AY254" s="13" t="s">
        <v>162</v>
      </c>
      <c r="BE254" s="144">
        <f t="shared" si="57"/>
        <v>0</v>
      </c>
      <c r="BF254" s="144">
        <f t="shared" si="58"/>
        <v>0</v>
      </c>
      <c r="BG254" s="144">
        <f t="shared" si="59"/>
        <v>0</v>
      </c>
      <c r="BH254" s="144">
        <f t="shared" si="60"/>
        <v>0</v>
      </c>
      <c r="BI254" s="144">
        <f t="shared" si="61"/>
        <v>0</v>
      </c>
      <c r="BJ254" s="13" t="s">
        <v>84</v>
      </c>
      <c r="BK254" s="144">
        <f t="shared" si="62"/>
        <v>0</v>
      </c>
      <c r="BL254" s="13" t="s">
        <v>226</v>
      </c>
      <c r="BM254" s="143" t="s">
        <v>1949</v>
      </c>
    </row>
    <row r="255" spans="2:65" s="1" customFormat="1" ht="37.9" customHeight="1">
      <c r="B255" s="131"/>
      <c r="C255" s="132" t="s">
        <v>712</v>
      </c>
      <c r="D255" s="132" t="s">
        <v>165</v>
      </c>
      <c r="E255" s="133" t="s">
        <v>1950</v>
      </c>
      <c r="F255" s="134" t="s">
        <v>1951</v>
      </c>
      <c r="G255" s="135" t="s">
        <v>212</v>
      </c>
      <c r="H255" s="136">
        <v>27.16</v>
      </c>
      <c r="I255" s="137"/>
      <c r="J255" s="137"/>
      <c r="K255" s="138"/>
      <c r="L255" s="25"/>
      <c r="M255" s="139" t="s">
        <v>1</v>
      </c>
      <c r="N255" s="140" t="s">
        <v>38</v>
      </c>
      <c r="O255" s="141">
        <v>0.438</v>
      </c>
      <c r="P255" s="141">
        <f t="shared" si="54"/>
        <v>11.89608</v>
      </c>
      <c r="Q255" s="141">
        <v>1E-3</v>
      </c>
      <c r="R255" s="141">
        <f t="shared" si="55"/>
        <v>2.716E-2</v>
      </c>
      <c r="S255" s="141">
        <v>0</v>
      </c>
      <c r="T255" s="142">
        <f t="shared" si="56"/>
        <v>0</v>
      </c>
      <c r="AR255" s="143" t="s">
        <v>226</v>
      </c>
      <c r="AT255" s="143" t="s">
        <v>165</v>
      </c>
      <c r="AU255" s="143" t="s">
        <v>84</v>
      </c>
      <c r="AY255" s="13" t="s">
        <v>162</v>
      </c>
      <c r="BE255" s="144">
        <f t="shared" si="57"/>
        <v>0</v>
      </c>
      <c r="BF255" s="144">
        <f t="shared" si="58"/>
        <v>0</v>
      </c>
      <c r="BG255" s="144">
        <f t="shared" si="59"/>
        <v>0</v>
      </c>
      <c r="BH255" s="144">
        <f t="shared" si="60"/>
        <v>0</v>
      </c>
      <c r="BI255" s="144">
        <f t="shared" si="61"/>
        <v>0</v>
      </c>
      <c r="BJ255" s="13" t="s">
        <v>84</v>
      </c>
      <c r="BK255" s="144">
        <f t="shared" si="62"/>
        <v>0</v>
      </c>
      <c r="BL255" s="13" t="s">
        <v>226</v>
      </c>
      <c r="BM255" s="143" t="s">
        <v>1952</v>
      </c>
    </row>
    <row r="256" spans="2:65" s="1" customFormat="1" ht="37.9" customHeight="1">
      <c r="B256" s="131"/>
      <c r="C256" s="132" t="s">
        <v>716</v>
      </c>
      <c r="D256" s="132" t="s">
        <v>165</v>
      </c>
      <c r="E256" s="133" t="s">
        <v>1953</v>
      </c>
      <c r="F256" s="134" t="s">
        <v>1954</v>
      </c>
      <c r="G256" s="135" t="s">
        <v>212</v>
      </c>
      <c r="H256" s="136">
        <v>47.08</v>
      </c>
      <c r="I256" s="137"/>
      <c r="J256" s="137"/>
      <c r="K256" s="138"/>
      <c r="L256" s="25"/>
      <c r="M256" s="139" t="s">
        <v>1</v>
      </c>
      <c r="N256" s="140" t="s">
        <v>38</v>
      </c>
      <c r="O256" s="141">
        <v>0.50488999999999995</v>
      </c>
      <c r="P256" s="141">
        <f t="shared" si="54"/>
        <v>23.770221199999998</v>
      </c>
      <c r="Q256" s="141">
        <v>2.1700000000000001E-3</v>
      </c>
      <c r="R256" s="141">
        <f t="shared" si="55"/>
        <v>0.10216359999999999</v>
      </c>
      <c r="S256" s="141">
        <v>0</v>
      </c>
      <c r="T256" s="142">
        <f t="shared" si="56"/>
        <v>0</v>
      </c>
      <c r="AR256" s="143" t="s">
        <v>226</v>
      </c>
      <c r="AT256" s="143" t="s">
        <v>165</v>
      </c>
      <c r="AU256" s="143" t="s">
        <v>84</v>
      </c>
      <c r="AY256" s="13" t="s">
        <v>162</v>
      </c>
      <c r="BE256" s="144">
        <f t="shared" si="57"/>
        <v>0</v>
      </c>
      <c r="BF256" s="144">
        <f t="shared" si="58"/>
        <v>0</v>
      </c>
      <c r="BG256" s="144">
        <f t="shared" si="59"/>
        <v>0</v>
      </c>
      <c r="BH256" s="144">
        <f t="shared" si="60"/>
        <v>0</v>
      </c>
      <c r="BI256" s="144">
        <f t="shared" si="61"/>
        <v>0</v>
      </c>
      <c r="BJ256" s="13" t="s">
        <v>84</v>
      </c>
      <c r="BK256" s="144">
        <f t="shared" si="62"/>
        <v>0</v>
      </c>
      <c r="BL256" s="13" t="s">
        <v>226</v>
      </c>
      <c r="BM256" s="143" t="s">
        <v>1955</v>
      </c>
    </row>
    <row r="257" spans="2:65" s="1" customFormat="1" ht="37.9" customHeight="1">
      <c r="B257" s="131"/>
      <c r="C257" s="132" t="s">
        <v>720</v>
      </c>
      <c r="D257" s="132" t="s">
        <v>165</v>
      </c>
      <c r="E257" s="133" t="s">
        <v>1956</v>
      </c>
      <c r="F257" s="134" t="s">
        <v>1957</v>
      </c>
      <c r="G257" s="135" t="s">
        <v>212</v>
      </c>
      <c r="H257" s="136">
        <v>21.3</v>
      </c>
      <c r="I257" s="137"/>
      <c r="J257" s="137"/>
      <c r="K257" s="138"/>
      <c r="L257" s="25"/>
      <c r="M257" s="139" t="s">
        <v>1</v>
      </c>
      <c r="N257" s="140" t="s">
        <v>38</v>
      </c>
      <c r="O257" s="141">
        <v>0.61240000000000006</v>
      </c>
      <c r="P257" s="141">
        <f t="shared" si="54"/>
        <v>13.044120000000001</v>
      </c>
      <c r="Q257" s="141">
        <v>2.8400000000000001E-3</v>
      </c>
      <c r="R257" s="141">
        <f t="shared" si="55"/>
        <v>6.0492000000000004E-2</v>
      </c>
      <c r="S257" s="141">
        <v>0</v>
      </c>
      <c r="T257" s="142">
        <f t="shared" si="56"/>
        <v>0</v>
      </c>
      <c r="AR257" s="143" t="s">
        <v>226</v>
      </c>
      <c r="AT257" s="143" t="s">
        <v>165</v>
      </c>
      <c r="AU257" s="143" t="s">
        <v>84</v>
      </c>
      <c r="AY257" s="13" t="s">
        <v>162</v>
      </c>
      <c r="BE257" s="144">
        <f t="shared" si="57"/>
        <v>0</v>
      </c>
      <c r="BF257" s="144">
        <f t="shared" si="58"/>
        <v>0</v>
      </c>
      <c r="BG257" s="144">
        <f t="shared" si="59"/>
        <v>0</v>
      </c>
      <c r="BH257" s="144">
        <f t="shared" si="60"/>
        <v>0</v>
      </c>
      <c r="BI257" s="144">
        <f t="shared" si="61"/>
        <v>0</v>
      </c>
      <c r="BJ257" s="13" t="s">
        <v>84</v>
      </c>
      <c r="BK257" s="144">
        <f t="shared" si="62"/>
        <v>0</v>
      </c>
      <c r="BL257" s="13" t="s">
        <v>226</v>
      </c>
      <c r="BM257" s="143" t="s">
        <v>1958</v>
      </c>
    </row>
    <row r="258" spans="2:65" s="1" customFormat="1" ht="55.5" customHeight="1">
      <c r="B258" s="131"/>
      <c r="C258" s="132" t="s">
        <v>724</v>
      </c>
      <c r="D258" s="132" t="s">
        <v>165</v>
      </c>
      <c r="E258" s="133" t="s">
        <v>1959</v>
      </c>
      <c r="F258" s="134" t="s">
        <v>1960</v>
      </c>
      <c r="G258" s="135" t="s">
        <v>212</v>
      </c>
      <c r="H258" s="136">
        <v>10</v>
      </c>
      <c r="I258" s="137"/>
      <c r="J258" s="137"/>
      <c r="K258" s="138"/>
      <c r="L258" s="25"/>
      <c r="M258" s="139" t="s">
        <v>1</v>
      </c>
      <c r="N258" s="140" t="s">
        <v>38</v>
      </c>
      <c r="O258" s="141">
        <v>0.66</v>
      </c>
      <c r="P258" s="141">
        <f t="shared" si="54"/>
        <v>6.6000000000000005</v>
      </c>
      <c r="Q258" s="141">
        <v>2.0699999999999998E-3</v>
      </c>
      <c r="R258" s="141">
        <f t="shared" si="55"/>
        <v>2.0699999999999996E-2</v>
      </c>
      <c r="S258" s="141">
        <v>0</v>
      </c>
      <c r="T258" s="142">
        <f t="shared" si="56"/>
        <v>0</v>
      </c>
      <c r="AR258" s="143" t="s">
        <v>226</v>
      </c>
      <c r="AT258" s="143" t="s">
        <v>165</v>
      </c>
      <c r="AU258" s="143" t="s">
        <v>84</v>
      </c>
      <c r="AY258" s="13" t="s">
        <v>162</v>
      </c>
      <c r="BE258" s="144">
        <f t="shared" si="57"/>
        <v>0</v>
      </c>
      <c r="BF258" s="144">
        <f t="shared" si="58"/>
        <v>0</v>
      </c>
      <c r="BG258" s="144">
        <f t="shared" si="59"/>
        <v>0</v>
      </c>
      <c r="BH258" s="144">
        <f t="shared" si="60"/>
        <v>0</v>
      </c>
      <c r="BI258" s="144">
        <f t="shared" si="61"/>
        <v>0</v>
      </c>
      <c r="BJ258" s="13" t="s">
        <v>84</v>
      </c>
      <c r="BK258" s="144">
        <f t="shared" si="62"/>
        <v>0</v>
      </c>
      <c r="BL258" s="13" t="s">
        <v>226</v>
      </c>
      <c r="BM258" s="143" t="s">
        <v>1961</v>
      </c>
    </row>
    <row r="259" spans="2:65" s="1" customFormat="1" ht="24.2" customHeight="1">
      <c r="B259" s="131"/>
      <c r="C259" s="132" t="s">
        <v>728</v>
      </c>
      <c r="D259" s="132" t="s">
        <v>165</v>
      </c>
      <c r="E259" s="133" t="s">
        <v>1962</v>
      </c>
      <c r="F259" s="134" t="s">
        <v>1963</v>
      </c>
      <c r="G259" s="135" t="s">
        <v>595</v>
      </c>
      <c r="H259" s="136">
        <v>45.197000000000003</v>
      </c>
      <c r="I259" s="137"/>
      <c r="J259" s="137"/>
      <c r="K259" s="138"/>
      <c r="L259" s="25"/>
      <c r="M259" s="139" t="s">
        <v>1</v>
      </c>
      <c r="N259" s="140" t="s">
        <v>38</v>
      </c>
      <c r="O259" s="141">
        <v>0</v>
      </c>
      <c r="P259" s="141">
        <f t="shared" si="54"/>
        <v>0</v>
      </c>
      <c r="Q259" s="141">
        <v>0</v>
      </c>
      <c r="R259" s="141">
        <f t="shared" si="55"/>
        <v>0</v>
      </c>
      <c r="S259" s="141">
        <v>0</v>
      </c>
      <c r="T259" s="142">
        <f t="shared" si="56"/>
        <v>0</v>
      </c>
      <c r="AR259" s="143" t="s">
        <v>226</v>
      </c>
      <c r="AT259" s="143" t="s">
        <v>165</v>
      </c>
      <c r="AU259" s="143" t="s">
        <v>84</v>
      </c>
      <c r="AY259" s="13" t="s">
        <v>162</v>
      </c>
      <c r="BE259" s="144">
        <f t="shared" si="57"/>
        <v>0</v>
      </c>
      <c r="BF259" s="144">
        <f t="shared" si="58"/>
        <v>0</v>
      </c>
      <c r="BG259" s="144">
        <f t="shared" si="59"/>
        <v>0</v>
      </c>
      <c r="BH259" s="144">
        <f t="shared" si="60"/>
        <v>0</v>
      </c>
      <c r="BI259" s="144">
        <f t="shared" si="61"/>
        <v>0</v>
      </c>
      <c r="BJ259" s="13" t="s">
        <v>84</v>
      </c>
      <c r="BK259" s="144">
        <f t="shared" si="62"/>
        <v>0</v>
      </c>
      <c r="BL259" s="13" t="s">
        <v>226</v>
      </c>
      <c r="BM259" s="143" t="s">
        <v>1964</v>
      </c>
    </row>
    <row r="260" spans="2:65" s="11" customFormat="1" ht="22.9" customHeight="1">
      <c r="B260" s="120"/>
      <c r="D260" s="121" t="s">
        <v>71</v>
      </c>
      <c r="E260" s="129" t="s">
        <v>330</v>
      </c>
      <c r="F260" s="129" t="s">
        <v>331</v>
      </c>
      <c r="J260" s="130"/>
      <c r="L260" s="120"/>
      <c r="M260" s="124"/>
      <c r="P260" s="125">
        <f>SUM(P261:P275)</f>
        <v>13.731589999999999</v>
      </c>
      <c r="R260" s="125">
        <f>SUM(R261:R275)</f>
        <v>0.31984000000000001</v>
      </c>
      <c r="T260" s="126">
        <f>SUM(T261:T275)</f>
        <v>0</v>
      </c>
      <c r="AR260" s="121" t="s">
        <v>84</v>
      </c>
      <c r="AT260" s="127" t="s">
        <v>71</v>
      </c>
      <c r="AU260" s="127" t="s">
        <v>79</v>
      </c>
      <c r="AY260" s="121" t="s">
        <v>162</v>
      </c>
      <c r="BK260" s="128">
        <f>SUM(BK261:BK275)</f>
        <v>0</v>
      </c>
    </row>
    <row r="261" spans="2:65" s="1" customFormat="1" ht="16.5" customHeight="1">
      <c r="B261" s="131"/>
      <c r="C261" s="132" t="s">
        <v>732</v>
      </c>
      <c r="D261" s="132" t="s">
        <v>165</v>
      </c>
      <c r="E261" s="133" t="s">
        <v>1965</v>
      </c>
      <c r="F261" s="134" t="s">
        <v>1966</v>
      </c>
      <c r="G261" s="135" t="s">
        <v>212</v>
      </c>
      <c r="H261" s="136">
        <v>18</v>
      </c>
      <c r="I261" s="137"/>
      <c r="J261" s="137"/>
      <c r="K261" s="138"/>
      <c r="L261" s="25"/>
      <c r="M261" s="139" t="s">
        <v>1</v>
      </c>
      <c r="N261" s="140" t="s">
        <v>38</v>
      </c>
      <c r="O261" s="141">
        <v>0.36499999999999999</v>
      </c>
      <c r="P261" s="141">
        <f t="shared" ref="P261:P275" si="63">O261*H261</f>
        <v>6.57</v>
      </c>
      <c r="Q261" s="141">
        <v>1.8000000000000001E-4</v>
      </c>
      <c r="R261" s="141">
        <f t="shared" ref="R261:R275" si="64">Q261*H261</f>
        <v>3.2400000000000003E-3</v>
      </c>
      <c r="S261" s="141">
        <v>0</v>
      </c>
      <c r="T261" s="142">
        <f t="shared" ref="T261:T275" si="65">S261*H261</f>
        <v>0</v>
      </c>
      <c r="AR261" s="143" t="s">
        <v>226</v>
      </c>
      <c r="AT261" s="143" t="s">
        <v>165</v>
      </c>
      <c r="AU261" s="143" t="s">
        <v>84</v>
      </c>
      <c r="AY261" s="13" t="s">
        <v>162</v>
      </c>
      <c r="BE261" s="144">
        <f t="shared" ref="BE261:BE275" si="66">IF(N261="základná",J261,0)</f>
        <v>0</v>
      </c>
      <c r="BF261" s="144">
        <f t="shared" ref="BF261:BF275" si="67">IF(N261="znížená",J261,0)</f>
        <v>0</v>
      </c>
      <c r="BG261" s="144">
        <f t="shared" ref="BG261:BG275" si="68">IF(N261="zákl. prenesená",J261,0)</f>
        <v>0</v>
      </c>
      <c r="BH261" s="144">
        <f t="shared" ref="BH261:BH275" si="69">IF(N261="zníž. prenesená",J261,0)</f>
        <v>0</v>
      </c>
      <c r="BI261" s="144">
        <f t="shared" ref="BI261:BI275" si="70">IF(N261="nulová",J261,0)</f>
        <v>0</v>
      </c>
      <c r="BJ261" s="13" t="s">
        <v>84</v>
      </c>
      <c r="BK261" s="144">
        <f t="shared" ref="BK261:BK275" si="71">ROUND(I261*H261,2)</f>
        <v>0</v>
      </c>
      <c r="BL261" s="13" t="s">
        <v>226</v>
      </c>
      <c r="BM261" s="143" t="s">
        <v>1967</v>
      </c>
    </row>
    <row r="262" spans="2:65" s="1" customFormat="1" ht="33" customHeight="1">
      <c r="B262" s="131"/>
      <c r="C262" s="149" t="s">
        <v>736</v>
      </c>
      <c r="D262" s="149" t="s">
        <v>492</v>
      </c>
      <c r="E262" s="150" t="s">
        <v>1968</v>
      </c>
      <c r="F262" s="151" t="s">
        <v>1969</v>
      </c>
      <c r="G262" s="152" t="s">
        <v>196</v>
      </c>
      <c r="H262" s="153">
        <v>2</v>
      </c>
      <c r="I262" s="154"/>
      <c r="J262" s="154"/>
      <c r="K262" s="155"/>
      <c r="L262" s="156"/>
      <c r="M262" s="157" t="s">
        <v>1</v>
      </c>
      <c r="N262" s="158" t="s">
        <v>38</v>
      </c>
      <c r="O262" s="141">
        <v>0</v>
      </c>
      <c r="P262" s="141">
        <f t="shared" si="63"/>
        <v>0</v>
      </c>
      <c r="Q262" s="141">
        <v>5.1999999999999998E-2</v>
      </c>
      <c r="R262" s="141">
        <f t="shared" si="64"/>
        <v>0.104</v>
      </c>
      <c r="S262" s="141">
        <v>0</v>
      </c>
      <c r="T262" s="142">
        <f t="shared" si="65"/>
        <v>0</v>
      </c>
      <c r="AR262" s="143" t="s">
        <v>289</v>
      </c>
      <c r="AT262" s="143" t="s">
        <v>492</v>
      </c>
      <c r="AU262" s="143" t="s">
        <v>84</v>
      </c>
      <c r="AY262" s="13" t="s">
        <v>162</v>
      </c>
      <c r="BE262" s="144">
        <f t="shared" si="66"/>
        <v>0</v>
      </c>
      <c r="BF262" s="144">
        <f t="shared" si="67"/>
        <v>0</v>
      </c>
      <c r="BG262" s="144">
        <f t="shared" si="68"/>
        <v>0</v>
      </c>
      <c r="BH262" s="144">
        <f t="shared" si="69"/>
        <v>0</v>
      </c>
      <c r="BI262" s="144">
        <f t="shared" si="70"/>
        <v>0</v>
      </c>
      <c r="BJ262" s="13" t="s">
        <v>84</v>
      </c>
      <c r="BK262" s="144">
        <f t="shared" si="71"/>
        <v>0</v>
      </c>
      <c r="BL262" s="13" t="s">
        <v>226</v>
      </c>
      <c r="BM262" s="143" t="s">
        <v>1970</v>
      </c>
    </row>
    <row r="263" spans="2:65" s="1" customFormat="1" ht="33" customHeight="1">
      <c r="B263" s="131"/>
      <c r="C263" s="149" t="s">
        <v>572</v>
      </c>
      <c r="D263" s="149" t="s">
        <v>492</v>
      </c>
      <c r="E263" s="150" t="s">
        <v>1971</v>
      </c>
      <c r="F263" s="151" t="s">
        <v>1972</v>
      </c>
      <c r="G263" s="152" t="s">
        <v>196</v>
      </c>
      <c r="H263" s="153">
        <v>2</v>
      </c>
      <c r="I263" s="154"/>
      <c r="J263" s="154"/>
      <c r="K263" s="155"/>
      <c r="L263" s="156"/>
      <c r="M263" s="157" t="s">
        <v>1</v>
      </c>
      <c r="N263" s="158" t="s">
        <v>38</v>
      </c>
      <c r="O263" s="141">
        <v>0</v>
      </c>
      <c r="P263" s="141">
        <f t="shared" si="63"/>
        <v>0</v>
      </c>
      <c r="Q263" s="141">
        <v>7.5999999999999998E-2</v>
      </c>
      <c r="R263" s="141">
        <f t="shared" si="64"/>
        <v>0.152</v>
      </c>
      <c r="S263" s="141">
        <v>0</v>
      </c>
      <c r="T263" s="142">
        <f t="shared" si="65"/>
        <v>0</v>
      </c>
      <c r="AR263" s="143" t="s">
        <v>289</v>
      </c>
      <c r="AT263" s="143" t="s">
        <v>492</v>
      </c>
      <c r="AU263" s="143" t="s">
        <v>84</v>
      </c>
      <c r="AY263" s="13" t="s">
        <v>162</v>
      </c>
      <c r="BE263" s="144">
        <f t="shared" si="66"/>
        <v>0</v>
      </c>
      <c r="BF263" s="144">
        <f t="shared" si="67"/>
        <v>0</v>
      </c>
      <c r="BG263" s="144">
        <f t="shared" si="68"/>
        <v>0</v>
      </c>
      <c r="BH263" s="144">
        <f t="shared" si="69"/>
        <v>0</v>
      </c>
      <c r="BI263" s="144">
        <f t="shared" si="70"/>
        <v>0</v>
      </c>
      <c r="BJ263" s="13" t="s">
        <v>84</v>
      </c>
      <c r="BK263" s="144">
        <f t="shared" si="71"/>
        <v>0</v>
      </c>
      <c r="BL263" s="13" t="s">
        <v>226</v>
      </c>
      <c r="BM263" s="143" t="s">
        <v>1973</v>
      </c>
    </row>
    <row r="264" spans="2:65" s="1" customFormat="1" ht="37.9" customHeight="1">
      <c r="B264" s="131"/>
      <c r="C264" s="132" t="s">
        <v>743</v>
      </c>
      <c r="D264" s="132" t="s">
        <v>165</v>
      </c>
      <c r="E264" s="133" t="s">
        <v>681</v>
      </c>
      <c r="F264" s="134" t="s">
        <v>682</v>
      </c>
      <c r="G264" s="135" t="s">
        <v>196</v>
      </c>
      <c r="H264" s="175">
        <v>2</v>
      </c>
      <c r="I264" s="137"/>
      <c r="J264" s="137"/>
      <c r="K264" s="138"/>
      <c r="L264" s="25" t="s">
        <v>2809</v>
      </c>
      <c r="M264" s="139" t="s">
        <v>1</v>
      </c>
      <c r="N264" s="140" t="s">
        <v>38</v>
      </c>
      <c r="O264" s="141">
        <v>2.04501</v>
      </c>
      <c r="P264" s="141">
        <f t="shared" si="63"/>
        <v>4.09002</v>
      </c>
      <c r="Q264" s="141">
        <v>0</v>
      </c>
      <c r="R264" s="141">
        <f t="shared" si="64"/>
        <v>0</v>
      </c>
      <c r="S264" s="141">
        <v>0</v>
      </c>
      <c r="T264" s="142">
        <f t="shared" si="65"/>
        <v>0</v>
      </c>
      <c r="AR264" s="143" t="s">
        <v>226</v>
      </c>
      <c r="AT264" s="143" t="s">
        <v>165</v>
      </c>
      <c r="AU264" s="143" t="s">
        <v>84</v>
      </c>
      <c r="AY264" s="13" t="s">
        <v>162</v>
      </c>
      <c r="BE264" s="144">
        <f t="shared" si="66"/>
        <v>0</v>
      </c>
      <c r="BF264" s="144">
        <f t="shared" si="67"/>
        <v>0</v>
      </c>
      <c r="BG264" s="144">
        <f t="shared" si="68"/>
        <v>0</v>
      </c>
      <c r="BH264" s="144">
        <f t="shared" si="69"/>
        <v>0</v>
      </c>
      <c r="BI264" s="144">
        <f t="shared" si="70"/>
        <v>0</v>
      </c>
      <c r="BJ264" s="13" t="s">
        <v>84</v>
      </c>
      <c r="BK264" s="144">
        <f t="shared" si="71"/>
        <v>0</v>
      </c>
      <c r="BL264" s="13" t="s">
        <v>226</v>
      </c>
      <c r="BM264" s="143" t="s">
        <v>1974</v>
      </c>
    </row>
    <row r="265" spans="2:65" s="1" customFormat="1" ht="24.2" customHeight="1">
      <c r="B265" s="131"/>
      <c r="C265" s="149" t="s">
        <v>747</v>
      </c>
      <c r="D265" s="149" t="s">
        <v>492</v>
      </c>
      <c r="E265" s="150" t="s">
        <v>685</v>
      </c>
      <c r="F265" s="151" t="s">
        <v>686</v>
      </c>
      <c r="G265" s="152" t="s">
        <v>196</v>
      </c>
      <c r="H265" s="180">
        <v>2</v>
      </c>
      <c r="I265" s="154"/>
      <c r="J265" s="154"/>
      <c r="K265" s="155"/>
      <c r="L265" s="156"/>
      <c r="M265" s="157" t="s">
        <v>1</v>
      </c>
      <c r="N265" s="158" t="s">
        <v>38</v>
      </c>
      <c r="O265" s="141">
        <v>0</v>
      </c>
      <c r="P265" s="141">
        <f t="shared" si="63"/>
        <v>0</v>
      </c>
      <c r="Q265" s="141">
        <v>1E-3</v>
      </c>
      <c r="R265" s="141">
        <f t="shared" si="64"/>
        <v>2E-3</v>
      </c>
      <c r="S265" s="141">
        <v>0</v>
      </c>
      <c r="T265" s="142">
        <f t="shared" si="65"/>
        <v>0</v>
      </c>
      <c r="AR265" s="143" t="s">
        <v>289</v>
      </c>
      <c r="AT265" s="143" t="s">
        <v>492</v>
      </c>
      <c r="AU265" s="143" t="s">
        <v>84</v>
      </c>
      <c r="AY265" s="13" t="s">
        <v>162</v>
      </c>
      <c r="BE265" s="144">
        <f t="shared" si="66"/>
        <v>0</v>
      </c>
      <c r="BF265" s="144">
        <f t="shared" si="67"/>
        <v>0</v>
      </c>
      <c r="BG265" s="144">
        <f t="shared" si="68"/>
        <v>0</v>
      </c>
      <c r="BH265" s="144">
        <f t="shared" si="69"/>
        <v>0</v>
      </c>
      <c r="BI265" s="144">
        <f t="shared" si="70"/>
        <v>0</v>
      </c>
      <c r="BJ265" s="13" t="s">
        <v>84</v>
      </c>
      <c r="BK265" s="144">
        <f t="shared" si="71"/>
        <v>0</v>
      </c>
      <c r="BL265" s="13" t="s">
        <v>226</v>
      </c>
      <c r="BM265" s="143" t="s">
        <v>1975</v>
      </c>
    </row>
    <row r="266" spans="2:65" s="1" customFormat="1" ht="44.25" customHeight="1">
      <c r="B266" s="131"/>
      <c r="C266" s="149" t="s">
        <v>751</v>
      </c>
      <c r="D266" s="149" t="s">
        <v>492</v>
      </c>
      <c r="E266" s="150" t="s">
        <v>1976</v>
      </c>
      <c r="F266" s="151" t="s">
        <v>1977</v>
      </c>
      <c r="G266" s="152" t="s">
        <v>196</v>
      </c>
      <c r="H266" s="180">
        <v>2</v>
      </c>
      <c r="I266" s="154"/>
      <c r="J266" s="154"/>
      <c r="K266" s="155"/>
      <c r="L266" s="156"/>
      <c r="M266" s="157" t="s">
        <v>1</v>
      </c>
      <c r="N266" s="158" t="s">
        <v>38</v>
      </c>
      <c r="O266" s="141">
        <v>0</v>
      </c>
      <c r="P266" s="141">
        <f t="shared" si="63"/>
        <v>0</v>
      </c>
      <c r="Q266" s="141">
        <v>2.5000000000000001E-2</v>
      </c>
      <c r="R266" s="141">
        <f t="shared" si="64"/>
        <v>0.05</v>
      </c>
      <c r="S266" s="141">
        <v>0</v>
      </c>
      <c r="T266" s="142">
        <f t="shared" si="65"/>
        <v>0</v>
      </c>
      <c r="AR266" s="143" t="s">
        <v>289</v>
      </c>
      <c r="AT266" s="143" t="s">
        <v>492</v>
      </c>
      <c r="AU266" s="143" t="s">
        <v>84</v>
      </c>
      <c r="AY266" s="13" t="s">
        <v>162</v>
      </c>
      <c r="BE266" s="144">
        <f t="shared" si="66"/>
        <v>0</v>
      </c>
      <c r="BF266" s="144">
        <f t="shared" si="67"/>
        <v>0</v>
      </c>
      <c r="BG266" s="144">
        <f t="shared" si="68"/>
        <v>0</v>
      </c>
      <c r="BH266" s="144">
        <f t="shared" si="69"/>
        <v>0</v>
      </c>
      <c r="BI266" s="144">
        <f t="shared" si="70"/>
        <v>0</v>
      </c>
      <c r="BJ266" s="13" t="s">
        <v>84</v>
      </c>
      <c r="BK266" s="144">
        <f t="shared" si="71"/>
        <v>0</v>
      </c>
      <c r="BL266" s="13" t="s">
        <v>226</v>
      </c>
      <c r="BM266" s="143" t="s">
        <v>1978</v>
      </c>
    </row>
    <row r="267" spans="2:65" s="1" customFormat="1" ht="24.2" customHeight="1">
      <c r="B267" s="131"/>
      <c r="C267" s="132" t="s">
        <v>755</v>
      </c>
      <c r="D267" s="132" t="s">
        <v>165</v>
      </c>
      <c r="E267" s="133" t="s">
        <v>1979</v>
      </c>
      <c r="F267" s="134" t="s">
        <v>1980</v>
      </c>
      <c r="G267" s="135" t="s">
        <v>196</v>
      </c>
      <c r="H267" s="136">
        <v>2</v>
      </c>
      <c r="I267" s="137"/>
      <c r="J267" s="137"/>
      <c r="K267" s="138"/>
      <c r="L267" s="25"/>
      <c r="M267" s="139" t="s">
        <v>1</v>
      </c>
      <c r="N267" s="140" t="s">
        <v>38</v>
      </c>
      <c r="O267" s="141">
        <v>0.3387</v>
      </c>
      <c r="P267" s="141">
        <f t="shared" si="63"/>
        <v>0.6774</v>
      </c>
      <c r="Q267" s="141">
        <v>2.5000000000000001E-4</v>
      </c>
      <c r="R267" s="141">
        <f t="shared" si="64"/>
        <v>5.0000000000000001E-4</v>
      </c>
      <c r="S267" s="141">
        <v>0</v>
      </c>
      <c r="T267" s="142">
        <f t="shared" si="65"/>
        <v>0</v>
      </c>
      <c r="AR267" s="143" t="s">
        <v>226</v>
      </c>
      <c r="AT267" s="143" t="s">
        <v>165</v>
      </c>
      <c r="AU267" s="143" t="s">
        <v>84</v>
      </c>
      <c r="AY267" s="13" t="s">
        <v>162</v>
      </c>
      <c r="BE267" s="144">
        <f t="shared" si="66"/>
        <v>0</v>
      </c>
      <c r="BF267" s="144">
        <f t="shared" si="67"/>
        <v>0</v>
      </c>
      <c r="BG267" s="144">
        <f t="shared" si="68"/>
        <v>0</v>
      </c>
      <c r="BH267" s="144">
        <f t="shared" si="69"/>
        <v>0</v>
      </c>
      <c r="BI267" s="144">
        <f t="shared" si="70"/>
        <v>0</v>
      </c>
      <c r="BJ267" s="13" t="s">
        <v>84</v>
      </c>
      <c r="BK267" s="144">
        <f t="shared" si="71"/>
        <v>0</v>
      </c>
      <c r="BL267" s="13" t="s">
        <v>226</v>
      </c>
      <c r="BM267" s="143" t="s">
        <v>1981</v>
      </c>
    </row>
    <row r="268" spans="2:65" s="1" customFormat="1" ht="24.2" customHeight="1">
      <c r="B268" s="131"/>
      <c r="C268" s="132" t="s">
        <v>759</v>
      </c>
      <c r="D268" s="132" t="s">
        <v>165</v>
      </c>
      <c r="E268" s="133" t="s">
        <v>1982</v>
      </c>
      <c r="F268" s="134" t="s">
        <v>1983</v>
      </c>
      <c r="G268" s="135" t="s">
        <v>196</v>
      </c>
      <c r="H268" s="136">
        <v>2</v>
      </c>
      <c r="I268" s="137"/>
      <c r="J268" s="137"/>
      <c r="K268" s="138"/>
      <c r="L268" s="25"/>
      <c r="M268" s="139" t="s">
        <v>1</v>
      </c>
      <c r="N268" s="140" t="s">
        <v>38</v>
      </c>
      <c r="O268" s="141">
        <v>0.46185999999999999</v>
      </c>
      <c r="P268" s="141">
        <f t="shared" si="63"/>
        <v>0.92371999999999999</v>
      </c>
      <c r="Q268" s="141">
        <v>2.5999999999999998E-4</v>
      </c>
      <c r="R268" s="141">
        <f t="shared" si="64"/>
        <v>5.1999999999999995E-4</v>
      </c>
      <c r="S268" s="141">
        <v>0</v>
      </c>
      <c r="T268" s="142">
        <f t="shared" si="65"/>
        <v>0</v>
      </c>
      <c r="AR268" s="143" t="s">
        <v>226</v>
      </c>
      <c r="AT268" s="143" t="s">
        <v>165</v>
      </c>
      <c r="AU268" s="143" t="s">
        <v>84</v>
      </c>
      <c r="AY268" s="13" t="s">
        <v>162</v>
      </c>
      <c r="BE268" s="144">
        <f t="shared" si="66"/>
        <v>0</v>
      </c>
      <c r="BF268" s="144">
        <f t="shared" si="67"/>
        <v>0</v>
      </c>
      <c r="BG268" s="144">
        <f t="shared" si="68"/>
        <v>0</v>
      </c>
      <c r="BH268" s="144">
        <f t="shared" si="69"/>
        <v>0</v>
      </c>
      <c r="BI268" s="144">
        <f t="shared" si="70"/>
        <v>0</v>
      </c>
      <c r="BJ268" s="13" t="s">
        <v>84</v>
      </c>
      <c r="BK268" s="144">
        <f t="shared" si="71"/>
        <v>0</v>
      </c>
      <c r="BL268" s="13" t="s">
        <v>226</v>
      </c>
      <c r="BM268" s="143" t="s">
        <v>1984</v>
      </c>
    </row>
    <row r="269" spans="2:65" s="1" customFormat="1" ht="24.2" customHeight="1">
      <c r="B269" s="131"/>
      <c r="C269" s="149" t="s">
        <v>763</v>
      </c>
      <c r="D269" s="149" t="s">
        <v>492</v>
      </c>
      <c r="E269" s="150" t="s">
        <v>1985</v>
      </c>
      <c r="F269" s="151" t="s">
        <v>1986</v>
      </c>
      <c r="G269" s="152" t="s">
        <v>212</v>
      </c>
      <c r="H269" s="153">
        <v>5</v>
      </c>
      <c r="I269" s="154"/>
      <c r="J269" s="154"/>
      <c r="K269" s="155"/>
      <c r="L269" s="156"/>
      <c r="M269" s="157" t="s">
        <v>1</v>
      </c>
      <c r="N269" s="158" t="s">
        <v>38</v>
      </c>
      <c r="O269" s="141">
        <v>0</v>
      </c>
      <c r="P269" s="141">
        <f t="shared" si="63"/>
        <v>0</v>
      </c>
      <c r="Q269" s="141">
        <v>7.3999999999999999E-4</v>
      </c>
      <c r="R269" s="141">
        <f t="shared" si="64"/>
        <v>3.7000000000000002E-3</v>
      </c>
      <c r="S269" s="141">
        <v>0</v>
      </c>
      <c r="T269" s="142">
        <f t="shared" si="65"/>
        <v>0</v>
      </c>
      <c r="AR269" s="143" t="s">
        <v>289</v>
      </c>
      <c r="AT269" s="143" t="s">
        <v>492</v>
      </c>
      <c r="AU269" s="143" t="s">
        <v>84</v>
      </c>
      <c r="AY269" s="13" t="s">
        <v>162</v>
      </c>
      <c r="BE269" s="144">
        <f t="shared" si="66"/>
        <v>0</v>
      </c>
      <c r="BF269" s="144">
        <f t="shared" si="67"/>
        <v>0</v>
      </c>
      <c r="BG269" s="144">
        <f t="shared" si="68"/>
        <v>0</v>
      </c>
      <c r="BH269" s="144">
        <f t="shared" si="69"/>
        <v>0</v>
      </c>
      <c r="BI269" s="144">
        <f t="shared" si="70"/>
        <v>0</v>
      </c>
      <c r="BJ269" s="13" t="s">
        <v>84</v>
      </c>
      <c r="BK269" s="144">
        <f t="shared" si="71"/>
        <v>0</v>
      </c>
      <c r="BL269" s="13" t="s">
        <v>226</v>
      </c>
      <c r="BM269" s="143" t="s">
        <v>1987</v>
      </c>
    </row>
    <row r="270" spans="2:65" s="1" customFormat="1" ht="33" customHeight="1">
      <c r="B270" s="131"/>
      <c r="C270" s="149" t="s">
        <v>767</v>
      </c>
      <c r="D270" s="149" t="s">
        <v>492</v>
      </c>
      <c r="E270" s="150" t="s">
        <v>1988</v>
      </c>
      <c r="F270" s="151" t="s">
        <v>1989</v>
      </c>
      <c r="G270" s="152" t="s">
        <v>196</v>
      </c>
      <c r="H270" s="153">
        <v>4</v>
      </c>
      <c r="I270" s="154"/>
      <c r="J270" s="154"/>
      <c r="K270" s="155"/>
      <c r="L270" s="156"/>
      <c r="M270" s="157" t="s">
        <v>1</v>
      </c>
      <c r="N270" s="158" t="s">
        <v>38</v>
      </c>
      <c r="O270" s="141">
        <v>0</v>
      </c>
      <c r="P270" s="141">
        <f t="shared" si="63"/>
        <v>0</v>
      </c>
      <c r="Q270" s="141">
        <v>1E-4</v>
      </c>
      <c r="R270" s="141">
        <f t="shared" si="64"/>
        <v>4.0000000000000002E-4</v>
      </c>
      <c r="S270" s="141">
        <v>0</v>
      </c>
      <c r="T270" s="142">
        <f t="shared" si="65"/>
        <v>0</v>
      </c>
      <c r="AR270" s="143" t="s">
        <v>289</v>
      </c>
      <c r="AT270" s="143" t="s">
        <v>492</v>
      </c>
      <c r="AU270" s="143" t="s">
        <v>84</v>
      </c>
      <c r="AY270" s="13" t="s">
        <v>162</v>
      </c>
      <c r="BE270" s="144">
        <f t="shared" si="66"/>
        <v>0</v>
      </c>
      <c r="BF270" s="144">
        <f t="shared" si="67"/>
        <v>0</v>
      </c>
      <c r="BG270" s="144">
        <f t="shared" si="68"/>
        <v>0</v>
      </c>
      <c r="BH270" s="144">
        <f t="shared" si="69"/>
        <v>0</v>
      </c>
      <c r="BI270" s="144">
        <f t="shared" si="70"/>
        <v>0</v>
      </c>
      <c r="BJ270" s="13" t="s">
        <v>84</v>
      </c>
      <c r="BK270" s="144">
        <f t="shared" si="71"/>
        <v>0</v>
      </c>
      <c r="BL270" s="13" t="s">
        <v>226</v>
      </c>
      <c r="BM270" s="143" t="s">
        <v>1990</v>
      </c>
    </row>
    <row r="271" spans="2:65" s="1" customFormat="1" ht="16.5" customHeight="1">
      <c r="B271" s="131"/>
      <c r="C271" s="132" t="s">
        <v>771</v>
      </c>
      <c r="D271" s="132" t="s">
        <v>165</v>
      </c>
      <c r="E271" s="133" t="s">
        <v>713</v>
      </c>
      <c r="F271" s="134" t="s">
        <v>714</v>
      </c>
      <c r="G271" s="135" t="s">
        <v>196</v>
      </c>
      <c r="H271" s="136">
        <v>3</v>
      </c>
      <c r="I271" s="137"/>
      <c r="J271" s="137"/>
      <c r="K271" s="138"/>
      <c r="L271" s="25"/>
      <c r="M271" s="139" t="s">
        <v>1</v>
      </c>
      <c r="N271" s="140" t="s">
        <v>38</v>
      </c>
      <c r="O271" s="141">
        <v>0.49014999999999997</v>
      </c>
      <c r="P271" s="141">
        <f t="shared" si="63"/>
        <v>1.47045</v>
      </c>
      <c r="Q271" s="141">
        <v>3.0000000000000001E-5</v>
      </c>
      <c r="R271" s="141">
        <f t="shared" si="64"/>
        <v>9.0000000000000006E-5</v>
      </c>
      <c r="S271" s="141">
        <v>0</v>
      </c>
      <c r="T271" s="142">
        <f t="shared" si="65"/>
        <v>0</v>
      </c>
      <c r="AR271" s="143" t="s">
        <v>226</v>
      </c>
      <c r="AT271" s="143" t="s">
        <v>165</v>
      </c>
      <c r="AU271" s="143" t="s">
        <v>84</v>
      </c>
      <c r="AY271" s="13" t="s">
        <v>162</v>
      </c>
      <c r="BE271" s="144">
        <f t="shared" si="66"/>
        <v>0</v>
      </c>
      <c r="BF271" s="144">
        <f t="shared" si="67"/>
        <v>0</v>
      </c>
      <c r="BG271" s="144">
        <f t="shared" si="68"/>
        <v>0</v>
      </c>
      <c r="BH271" s="144">
        <f t="shared" si="69"/>
        <v>0</v>
      </c>
      <c r="BI271" s="144">
        <f t="shared" si="70"/>
        <v>0</v>
      </c>
      <c r="BJ271" s="13" t="s">
        <v>84</v>
      </c>
      <c r="BK271" s="144">
        <f t="shared" si="71"/>
        <v>0</v>
      </c>
      <c r="BL271" s="13" t="s">
        <v>226</v>
      </c>
      <c r="BM271" s="143" t="s">
        <v>1991</v>
      </c>
    </row>
    <row r="272" spans="2:65" s="1" customFormat="1" ht="16.5" customHeight="1">
      <c r="B272" s="131"/>
      <c r="C272" s="149" t="s">
        <v>776</v>
      </c>
      <c r="D272" s="149" t="s">
        <v>492</v>
      </c>
      <c r="E272" s="150" t="s">
        <v>717</v>
      </c>
      <c r="F272" s="151" t="s">
        <v>1992</v>
      </c>
      <c r="G272" s="152" t="s">
        <v>196</v>
      </c>
      <c r="H272" s="153">
        <v>1</v>
      </c>
      <c r="I272" s="154"/>
      <c r="J272" s="154"/>
      <c r="K272" s="155"/>
      <c r="L272" s="156"/>
      <c r="M272" s="157" t="s">
        <v>1</v>
      </c>
      <c r="N272" s="158" t="s">
        <v>38</v>
      </c>
      <c r="O272" s="141">
        <v>0</v>
      </c>
      <c r="P272" s="141">
        <f t="shared" si="63"/>
        <v>0</v>
      </c>
      <c r="Q272" s="141">
        <v>9.2000000000000003E-4</v>
      </c>
      <c r="R272" s="141">
        <f t="shared" si="64"/>
        <v>9.2000000000000003E-4</v>
      </c>
      <c r="S272" s="141">
        <v>0</v>
      </c>
      <c r="T272" s="142">
        <f t="shared" si="65"/>
        <v>0</v>
      </c>
      <c r="AR272" s="143" t="s">
        <v>289</v>
      </c>
      <c r="AT272" s="143" t="s">
        <v>492</v>
      </c>
      <c r="AU272" s="143" t="s">
        <v>84</v>
      </c>
      <c r="AY272" s="13" t="s">
        <v>162</v>
      </c>
      <c r="BE272" s="144">
        <f t="shared" si="66"/>
        <v>0</v>
      </c>
      <c r="BF272" s="144">
        <f t="shared" si="67"/>
        <v>0</v>
      </c>
      <c r="BG272" s="144">
        <f t="shared" si="68"/>
        <v>0</v>
      </c>
      <c r="BH272" s="144">
        <f t="shared" si="69"/>
        <v>0</v>
      </c>
      <c r="BI272" s="144">
        <f t="shared" si="70"/>
        <v>0</v>
      </c>
      <c r="BJ272" s="13" t="s">
        <v>84</v>
      </c>
      <c r="BK272" s="144">
        <f t="shared" si="71"/>
        <v>0</v>
      </c>
      <c r="BL272" s="13" t="s">
        <v>226</v>
      </c>
      <c r="BM272" s="143" t="s">
        <v>1993</v>
      </c>
    </row>
    <row r="273" spans="2:65" s="1" customFormat="1" ht="16.5" customHeight="1">
      <c r="B273" s="131"/>
      <c r="C273" s="149" t="s">
        <v>780</v>
      </c>
      <c r="D273" s="149" t="s">
        <v>492</v>
      </c>
      <c r="E273" s="150" t="s">
        <v>721</v>
      </c>
      <c r="F273" s="151" t="s">
        <v>1994</v>
      </c>
      <c r="G273" s="152" t="s">
        <v>196</v>
      </c>
      <c r="H273" s="153">
        <v>1</v>
      </c>
      <c r="I273" s="154"/>
      <c r="J273" s="154"/>
      <c r="K273" s="155"/>
      <c r="L273" s="156"/>
      <c r="M273" s="157" t="s">
        <v>1</v>
      </c>
      <c r="N273" s="158" t="s">
        <v>38</v>
      </c>
      <c r="O273" s="141">
        <v>0</v>
      </c>
      <c r="P273" s="141">
        <f t="shared" si="63"/>
        <v>0</v>
      </c>
      <c r="Q273" s="141">
        <v>1.08E-3</v>
      </c>
      <c r="R273" s="141">
        <f t="shared" si="64"/>
        <v>1.08E-3</v>
      </c>
      <c r="S273" s="141">
        <v>0</v>
      </c>
      <c r="T273" s="142">
        <f t="shared" si="65"/>
        <v>0</v>
      </c>
      <c r="AR273" s="143" t="s">
        <v>289</v>
      </c>
      <c r="AT273" s="143" t="s">
        <v>492</v>
      </c>
      <c r="AU273" s="143" t="s">
        <v>84</v>
      </c>
      <c r="AY273" s="13" t="s">
        <v>162</v>
      </c>
      <c r="BE273" s="144">
        <f t="shared" si="66"/>
        <v>0</v>
      </c>
      <c r="BF273" s="144">
        <f t="shared" si="67"/>
        <v>0</v>
      </c>
      <c r="BG273" s="144">
        <f t="shared" si="68"/>
        <v>0</v>
      </c>
      <c r="BH273" s="144">
        <f t="shared" si="69"/>
        <v>0</v>
      </c>
      <c r="BI273" s="144">
        <f t="shared" si="70"/>
        <v>0</v>
      </c>
      <c r="BJ273" s="13" t="s">
        <v>84</v>
      </c>
      <c r="BK273" s="144">
        <f t="shared" si="71"/>
        <v>0</v>
      </c>
      <c r="BL273" s="13" t="s">
        <v>226</v>
      </c>
      <c r="BM273" s="143" t="s">
        <v>1995</v>
      </c>
    </row>
    <row r="274" spans="2:65" s="1" customFormat="1" ht="16.5" customHeight="1">
      <c r="B274" s="131"/>
      <c r="C274" s="149" t="s">
        <v>784</v>
      </c>
      <c r="D274" s="149" t="s">
        <v>492</v>
      </c>
      <c r="E274" s="150" t="s">
        <v>729</v>
      </c>
      <c r="F274" s="151" t="s">
        <v>1996</v>
      </c>
      <c r="G274" s="152" t="s">
        <v>196</v>
      </c>
      <c r="H274" s="153">
        <v>1</v>
      </c>
      <c r="I274" s="154"/>
      <c r="J274" s="154"/>
      <c r="K274" s="155"/>
      <c r="L274" s="156"/>
      <c r="M274" s="157" t="s">
        <v>1</v>
      </c>
      <c r="N274" s="158" t="s">
        <v>38</v>
      </c>
      <c r="O274" s="141">
        <v>0</v>
      </c>
      <c r="P274" s="141">
        <f t="shared" si="63"/>
        <v>0</v>
      </c>
      <c r="Q274" s="141">
        <v>1.39E-3</v>
      </c>
      <c r="R274" s="141">
        <f t="shared" si="64"/>
        <v>1.39E-3</v>
      </c>
      <c r="S274" s="141">
        <v>0</v>
      </c>
      <c r="T274" s="142">
        <f t="shared" si="65"/>
        <v>0</v>
      </c>
      <c r="AR274" s="143" t="s">
        <v>289</v>
      </c>
      <c r="AT274" s="143" t="s">
        <v>492</v>
      </c>
      <c r="AU274" s="143" t="s">
        <v>84</v>
      </c>
      <c r="AY274" s="13" t="s">
        <v>162</v>
      </c>
      <c r="BE274" s="144">
        <f t="shared" si="66"/>
        <v>0</v>
      </c>
      <c r="BF274" s="144">
        <f t="shared" si="67"/>
        <v>0</v>
      </c>
      <c r="BG274" s="144">
        <f t="shared" si="68"/>
        <v>0</v>
      </c>
      <c r="BH274" s="144">
        <f t="shared" si="69"/>
        <v>0</v>
      </c>
      <c r="BI274" s="144">
        <f t="shared" si="70"/>
        <v>0</v>
      </c>
      <c r="BJ274" s="13" t="s">
        <v>84</v>
      </c>
      <c r="BK274" s="144">
        <f t="shared" si="71"/>
        <v>0</v>
      </c>
      <c r="BL274" s="13" t="s">
        <v>226</v>
      </c>
      <c r="BM274" s="143" t="s">
        <v>1997</v>
      </c>
    </row>
    <row r="275" spans="2:65" s="1" customFormat="1" ht="24.2" customHeight="1">
      <c r="B275" s="131"/>
      <c r="C275" s="132" t="s">
        <v>788</v>
      </c>
      <c r="D275" s="132" t="s">
        <v>165</v>
      </c>
      <c r="E275" s="133" t="s">
        <v>744</v>
      </c>
      <c r="F275" s="134" t="s">
        <v>745</v>
      </c>
      <c r="G275" s="135" t="s">
        <v>595</v>
      </c>
      <c r="H275" s="136">
        <v>17.773</v>
      </c>
      <c r="I275" s="137"/>
      <c r="J275" s="137"/>
      <c r="K275" s="138"/>
      <c r="L275" s="25"/>
      <c r="M275" s="139" t="s">
        <v>1</v>
      </c>
      <c r="N275" s="140" t="s">
        <v>38</v>
      </c>
      <c r="O275" s="141">
        <v>0</v>
      </c>
      <c r="P275" s="141">
        <f t="shared" si="63"/>
        <v>0</v>
      </c>
      <c r="Q275" s="141">
        <v>0</v>
      </c>
      <c r="R275" s="141">
        <f t="shared" si="64"/>
        <v>0</v>
      </c>
      <c r="S275" s="141">
        <v>0</v>
      </c>
      <c r="T275" s="142">
        <f t="shared" si="65"/>
        <v>0</v>
      </c>
      <c r="AR275" s="143" t="s">
        <v>226</v>
      </c>
      <c r="AT275" s="143" t="s">
        <v>165</v>
      </c>
      <c r="AU275" s="143" t="s">
        <v>84</v>
      </c>
      <c r="AY275" s="13" t="s">
        <v>162</v>
      </c>
      <c r="BE275" s="144">
        <f t="shared" si="66"/>
        <v>0</v>
      </c>
      <c r="BF275" s="144">
        <f t="shared" si="67"/>
        <v>0</v>
      </c>
      <c r="BG275" s="144">
        <f t="shared" si="68"/>
        <v>0</v>
      </c>
      <c r="BH275" s="144">
        <f t="shared" si="69"/>
        <v>0</v>
      </c>
      <c r="BI275" s="144">
        <f t="shared" si="70"/>
        <v>0</v>
      </c>
      <c r="BJ275" s="13" t="s">
        <v>84</v>
      </c>
      <c r="BK275" s="144">
        <f t="shared" si="71"/>
        <v>0</v>
      </c>
      <c r="BL275" s="13" t="s">
        <v>226</v>
      </c>
      <c r="BM275" s="143" t="s">
        <v>1998</v>
      </c>
    </row>
    <row r="276" spans="2:65" s="11" customFormat="1" ht="22.9" customHeight="1">
      <c r="B276" s="120"/>
      <c r="D276" s="121" t="s">
        <v>71</v>
      </c>
      <c r="E276" s="129" t="s">
        <v>346</v>
      </c>
      <c r="F276" s="129" t="s">
        <v>347</v>
      </c>
      <c r="J276" s="130"/>
      <c r="L276" s="120"/>
      <c r="M276" s="124"/>
      <c r="P276" s="125">
        <f>SUM(P277:P295)</f>
        <v>323.90803</v>
      </c>
      <c r="R276" s="125">
        <f>SUM(R277:R295)</f>
        <v>5.7541745999999998</v>
      </c>
      <c r="T276" s="126">
        <f>SUM(T277:T295)</f>
        <v>0</v>
      </c>
      <c r="AR276" s="121" t="s">
        <v>84</v>
      </c>
      <c r="AT276" s="127" t="s">
        <v>71</v>
      </c>
      <c r="AU276" s="127" t="s">
        <v>79</v>
      </c>
      <c r="AY276" s="121" t="s">
        <v>162</v>
      </c>
      <c r="BK276" s="128">
        <f>SUM(BK277:BK295)</f>
        <v>0</v>
      </c>
    </row>
    <row r="277" spans="2:65" s="1" customFormat="1" ht="37.9" customHeight="1">
      <c r="B277" s="131"/>
      <c r="C277" s="132" t="s">
        <v>792</v>
      </c>
      <c r="D277" s="132" t="s">
        <v>165</v>
      </c>
      <c r="E277" s="133" t="s">
        <v>1999</v>
      </c>
      <c r="F277" s="134" t="s">
        <v>2000</v>
      </c>
      <c r="G277" s="135" t="s">
        <v>196</v>
      </c>
      <c r="H277" s="136">
        <v>2</v>
      </c>
      <c r="I277" s="137"/>
      <c r="J277" s="137"/>
      <c r="K277" s="138"/>
      <c r="L277" s="25"/>
      <c r="M277" s="139" t="s">
        <v>1</v>
      </c>
      <c r="N277" s="140" t="s">
        <v>38</v>
      </c>
      <c r="O277" s="141">
        <v>0.59450999999999998</v>
      </c>
      <c r="P277" s="141">
        <f t="shared" ref="P277:P295" si="72">O277*H277</f>
        <v>1.18902</v>
      </c>
      <c r="Q277" s="141">
        <v>7.9000000000000001E-4</v>
      </c>
      <c r="R277" s="141">
        <f t="shared" ref="R277:R295" si="73">Q277*H277</f>
        <v>1.58E-3</v>
      </c>
      <c r="S277" s="141">
        <v>0</v>
      </c>
      <c r="T277" s="142">
        <f t="shared" ref="T277:T295" si="74">S277*H277</f>
        <v>0</v>
      </c>
      <c r="AR277" s="143" t="s">
        <v>226</v>
      </c>
      <c r="AT277" s="143" t="s">
        <v>165</v>
      </c>
      <c r="AU277" s="143" t="s">
        <v>84</v>
      </c>
      <c r="AY277" s="13" t="s">
        <v>162</v>
      </c>
      <c r="BE277" s="144">
        <f t="shared" ref="BE277:BE295" si="75">IF(N277="základná",J277,0)</f>
        <v>0</v>
      </c>
      <c r="BF277" s="144">
        <f t="shared" ref="BF277:BF295" si="76">IF(N277="znížená",J277,0)</f>
        <v>0</v>
      </c>
      <c r="BG277" s="144">
        <f t="shared" ref="BG277:BG295" si="77">IF(N277="zákl. prenesená",J277,0)</f>
        <v>0</v>
      </c>
      <c r="BH277" s="144">
        <f t="shared" ref="BH277:BH295" si="78">IF(N277="zníž. prenesená",J277,0)</f>
        <v>0</v>
      </c>
      <c r="BI277" s="144">
        <f t="shared" ref="BI277:BI295" si="79">IF(N277="nulová",J277,0)</f>
        <v>0</v>
      </c>
      <c r="BJ277" s="13" t="s">
        <v>84</v>
      </c>
      <c r="BK277" s="144">
        <f t="shared" ref="BK277:BK295" si="80">ROUND(I277*H277,2)</f>
        <v>0</v>
      </c>
      <c r="BL277" s="13" t="s">
        <v>226</v>
      </c>
      <c r="BM277" s="143" t="s">
        <v>2001</v>
      </c>
    </row>
    <row r="278" spans="2:65" s="1" customFormat="1" ht="37.9" customHeight="1">
      <c r="B278" s="131"/>
      <c r="C278" s="149" t="s">
        <v>796</v>
      </c>
      <c r="D278" s="149" t="s">
        <v>492</v>
      </c>
      <c r="E278" s="150" t="s">
        <v>2002</v>
      </c>
      <c r="F278" s="151" t="s">
        <v>2631</v>
      </c>
      <c r="G278" s="152" t="s">
        <v>196</v>
      </c>
      <c r="H278" s="153">
        <v>1</v>
      </c>
      <c r="I278" s="154"/>
      <c r="J278" s="154"/>
      <c r="K278" s="155"/>
      <c r="L278" s="156"/>
      <c r="M278" s="157" t="s">
        <v>1</v>
      </c>
      <c r="N278" s="158" t="s">
        <v>38</v>
      </c>
      <c r="O278" s="141">
        <v>0</v>
      </c>
      <c r="P278" s="141">
        <f t="shared" si="72"/>
        <v>0</v>
      </c>
      <c r="Q278" s="141">
        <v>2.5000000000000001E-2</v>
      </c>
      <c r="R278" s="141">
        <f t="shared" si="73"/>
        <v>2.5000000000000001E-2</v>
      </c>
      <c r="S278" s="141">
        <v>0</v>
      </c>
      <c r="T278" s="142">
        <f t="shared" si="74"/>
        <v>0</v>
      </c>
      <c r="AR278" s="143" t="s">
        <v>289</v>
      </c>
      <c r="AT278" s="143" t="s">
        <v>492</v>
      </c>
      <c r="AU278" s="143" t="s">
        <v>84</v>
      </c>
      <c r="AY278" s="13" t="s">
        <v>162</v>
      </c>
      <c r="BE278" s="144">
        <f t="shared" si="75"/>
        <v>0</v>
      </c>
      <c r="BF278" s="144">
        <f t="shared" si="76"/>
        <v>0</v>
      </c>
      <c r="BG278" s="144">
        <f t="shared" si="77"/>
        <v>0</v>
      </c>
      <c r="BH278" s="144">
        <f t="shared" si="78"/>
        <v>0</v>
      </c>
      <c r="BI278" s="144">
        <f t="shared" si="79"/>
        <v>0</v>
      </c>
      <c r="BJ278" s="13" t="s">
        <v>84</v>
      </c>
      <c r="BK278" s="144">
        <f t="shared" si="80"/>
        <v>0</v>
      </c>
      <c r="BL278" s="13" t="s">
        <v>226</v>
      </c>
      <c r="BM278" s="143" t="s">
        <v>2003</v>
      </c>
    </row>
    <row r="279" spans="2:65" s="1" customFormat="1" ht="37.9" customHeight="1">
      <c r="B279" s="131"/>
      <c r="C279" s="149" t="s">
        <v>800</v>
      </c>
      <c r="D279" s="149" t="s">
        <v>492</v>
      </c>
      <c r="E279" s="150" t="s">
        <v>2004</v>
      </c>
      <c r="F279" s="151" t="s">
        <v>2632</v>
      </c>
      <c r="G279" s="152" t="s">
        <v>196</v>
      </c>
      <c r="H279" s="153">
        <v>1</v>
      </c>
      <c r="I279" s="154"/>
      <c r="J279" s="154"/>
      <c r="K279" s="155"/>
      <c r="L279" s="156"/>
      <c r="M279" s="157" t="s">
        <v>1</v>
      </c>
      <c r="N279" s="158" t="s">
        <v>38</v>
      </c>
      <c r="O279" s="141">
        <v>0</v>
      </c>
      <c r="P279" s="141">
        <f t="shared" si="72"/>
        <v>0</v>
      </c>
      <c r="Q279" s="141">
        <v>2.5000000000000001E-2</v>
      </c>
      <c r="R279" s="141">
        <f t="shared" si="73"/>
        <v>2.5000000000000001E-2</v>
      </c>
      <c r="S279" s="141">
        <v>0</v>
      </c>
      <c r="T279" s="142">
        <f t="shared" si="74"/>
        <v>0</v>
      </c>
      <c r="AR279" s="143" t="s">
        <v>289</v>
      </c>
      <c r="AT279" s="143" t="s">
        <v>492</v>
      </c>
      <c r="AU279" s="143" t="s">
        <v>84</v>
      </c>
      <c r="AY279" s="13" t="s">
        <v>162</v>
      </c>
      <c r="BE279" s="144">
        <f t="shared" si="75"/>
        <v>0</v>
      </c>
      <c r="BF279" s="144">
        <f t="shared" si="76"/>
        <v>0</v>
      </c>
      <c r="BG279" s="144">
        <f t="shared" si="77"/>
        <v>0</v>
      </c>
      <c r="BH279" s="144">
        <f t="shared" si="78"/>
        <v>0</v>
      </c>
      <c r="BI279" s="144">
        <f t="shared" si="79"/>
        <v>0</v>
      </c>
      <c r="BJ279" s="13" t="s">
        <v>84</v>
      </c>
      <c r="BK279" s="144">
        <f t="shared" si="80"/>
        <v>0</v>
      </c>
      <c r="BL279" s="13" t="s">
        <v>226</v>
      </c>
      <c r="BM279" s="143" t="s">
        <v>2005</v>
      </c>
    </row>
    <row r="280" spans="2:65" s="1" customFormat="1" ht="24.2" customHeight="1">
      <c r="B280" s="131"/>
      <c r="C280" s="132" t="s">
        <v>804</v>
      </c>
      <c r="D280" s="132" t="s">
        <v>165</v>
      </c>
      <c r="E280" s="133" t="s">
        <v>2006</v>
      </c>
      <c r="F280" s="134" t="s">
        <v>2007</v>
      </c>
      <c r="G280" s="135" t="s">
        <v>168</v>
      </c>
      <c r="H280" s="136">
        <v>139.38</v>
      </c>
      <c r="I280" s="137"/>
      <c r="J280" s="137"/>
      <c r="K280" s="138"/>
      <c r="L280" s="25"/>
      <c r="M280" s="139" t="s">
        <v>1</v>
      </c>
      <c r="N280" s="140" t="s">
        <v>38</v>
      </c>
      <c r="O280" s="141">
        <v>0.71699999999999997</v>
      </c>
      <c r="P280" s="141">
        <f t="shared" si="72"/>
        <v>99.935459999999992</v>
      </c>
      <c r="Q280" s="141">
        <v>4.6999999999999999E-4</v>
      </c>
      <c r="R280" s="141">
        <f t="shared" si="73"/>
        <v>6.55086E-2</v>
      </c>
      <c r="S280" s="141">
        <v>0</v>
      </c>
      <c r="T280" s="142">
        <f t="shared" si="74"/>
        <v>0</v>
      </c>
      <c r="AR280" s="143" t="s">
        <v>226</v>
      </c>
      <c r="AT280" s="143" t="s">
        <v>165</v>
      </c>
      <c r="AU280" s="143" t="s">
        <v>84</v>
      </c>
      <c r="AY280" s="13" t="s">
        <v>162</v>
      </c>
      <c r="BE280" s="144">
        <f t="shared" si="75"/>
        <v>0</v>
      </c>
      <c r="BF280" s="144">
        <f t="shared" si="76"/>
        <v>0</v>
      </c>
      <c r="BG280" s="144">
        <f t="shared" si="77"/>
        <v>0</v>
      </c>
      <c r="BH280" s="144">
        <f t="shared" si="78"/>
        <v>0</v>
      </c>
      <c r="BI280" s="144">
        <f t="shared" si="79"/>
        <v>0</v>
      </c>
      <c r="BJ280" s="13" t="s">
        <v>84</v>
      </c>
      <c r="BK280" s="144">
        <f t="shared" si="80"/>
        <v>0</v>
      </c>
      <c r="BL280" s="13" t="s">
        <v>226</v>
      </c>
      <c r="BM280" s="143" t="s">
        <v>2008</v>
      </c>
    </row>
    <row r="281" spans="2:65" s="1" customFormat="1" ht="24.2" customHeight="1">
      <c r="B281" s="131"/>
      <c r="C281" s="149" t="s">
        <v>810</v>
      </c>
      <c r="D281" s="149" t="s">
        <v>492</v>
      </c>
      <c r="E281" s="150" t="s">
        <v>2009</v>
      </c>
      <c r="F281" s="151" t="s">
        <v>2010</v>
      </c>
      <c r="G281" s="152" t="s">
        <v>168</v>
      </c>
      <c r="H281" s="153">
        <v>139.38</v>
      </c>
      <c r="I281" s="154"/>
      <c r="J281" s="154"/>
      <c r="K281" s="155"/>
      <c r="L281" s="156"/>
      <c r="M281" s="157" t="s">
        <v>1</v>
      </c>
      <c r="N281" s="158" t="s">
        <v>38</v>
      </c>
      <c r="O281" s="141">
        <v>0</v>
      </c>
      <c r="P281" s="141">
        <f t="shared" si="72"/>
        <v>0</v>
      </c>
      <c r="Q281" s="141">
        <v>1.5699999999999999E-2</v>
      </c>
      <c r="R281" s="141">
        <f t="shared" si="73"/>
        <v>2.1882659999999996</v>
      </c>
      <c r="S281" s="141">
        <v>0</v>
      </c>
      <c r="T281" s="142">
        <f t="shared" si="74"/>
        <v>0</v>
      </c>
      <c r="AR281" s="143" t="s">
        <v>289</v>
      </c>
      <c r="AT281" s="143" t="s">
        <v>492</v>
      </c>
      <c r="AU281" s="143" t="s">
        <v>84</v>
      </c>
      <c r="AY281" s="13" t="s">
        <v>162</v>
      </c>
      <c r="BE281" s="144">
        <f t="shared" si="75"/>
        <v>0</v>
      </c>
      <c r="BF281" s="144">
        <f t="shared" si="76"/>
        <v>0</v>
      </c>
      <c r="BG281" s="144">
        <f t="shared" si="77"/>
        <v>0</v>
      </c>
      <c r="BH281" s="144">
        <f t="shared" si="78"/>
        <v>0</v>
      </c>
      <c r="BI281" s="144">
        <f t="shared" si="79"/>
        <v>0</v>
      </c>
      <c r="BJ281" s="13" t="s">
        <v>84</v>
      </c>
      <c r="BK281" s="144">
        <f t="shared" si="80"/>
        <v>0</v>
      </c>
      <c r="BL281" s="13" t="s">
        <v>226</v>
      </c>
      <c r="BM281" s="143" t="s">
        <v>2011</v>
      </c>
    </row>
    <row r="282" spans="2:65" s="1" customFormat="1" ht="33" customHeight="1">
      <c r="B282" s="131"/>
      <c r="C282" s="132" t="s">
        <v>814</v>
      </c>
      <c r="D282" s="132" t="s">
        <v>165</v>
      </c>
      <c r="E282" s="133" t="s">
        <v>2012</v>
      </c>
      <c r="F282" s="134" t="s">
        <v>2013</v>
      </c>
      <c r="G282" s="135" t="s">
        <v>168</v>
      </c>
      <c r="H282" s="136">
        <v>214.31</v>
      </c>
      <c r="I282" s="137"/>
      <c r="J282" s="137"/>
      <c r="K282" s="138"/>
      <c r="L282" s="25"/>
      <c r="M282" s="139" t="s">
        <v>1</v>
      </c>
      <c r="N282" s="140" t="s">
        <v>38</v>
      </c>
      <c r="O282" s="141">
        <v>0.73399999999999999</v>
      </c>
      <c r="P282" s="141">
        <f t="shared" si="72"/>
        <v>157.30354</v>
      </c>
      <c r="Q282" s="141">
        <v>4.0000000000000002E-4</v>
      </c>
      <c r="R282" s="141">
        <f t="shared" si="73"/>
        <v>8.5724000000000009E-2</v>
      </c>
      <c r="S282" s="141">
        <v>0</v>
      </c>
      <c r="T282" s="142">
        <f t="shared" si="74"/>
        <v>0</v>
      </c>
      <c r="AR282" s="143" t="s">
        <v>226</v>
      </c>
      <c r="AT282" s="143" t="s">
        <v>165</v>
      </c>
      <c r="AU282" s="143" t="s">
        <v>84</v>
      </c>
      <c r="AY282" s="13" t="s">
        <v>162</v>
      </c>
      <c r="BE282" s="144">
        <f t="shared" si="75"/>
        <v>0</v>
      </c>
      <c r="BF282" s="144">
        <f t="shared" si="76"/>
        <v>0</v>
      </c>
      <c r="BG282" s="144">
        <f t="shared" si="77"/>
        <v>0</v>
      </c>
      <c r="BH282" s="144">
        <f t="shared" si="78"/>
        <v>0</v>
      </c>
      <c r="BI282" s="144">
        <f t="shared" si="79"/>
        <v>0</v>
      </c>
      <c r="BJ282" s="13" t="s">
        <v>84</v>
      </c>
      <c r="BK282" s="144">
        <f t="shared" si="80"/>
        <v>0</v>
      </c>
      <c r="BL282" s="13" t="s">
        <v>226</v>
      </c>
      <c r="BM282" s="143" t="s">
        <v>2014</v>
      </c>
    </row>
    <row r="283" spans="2:65" s="1" customFormat="1" ht="44.25" customHeight="1">
      <c r="B283" s="131"/>
      <c r="C283" s="149" t="s">
        <v>817</v>
      </c>
      <c r="D283" s="149" t="s">
        <v>492</v>
      </c>
      <c r="E283" s="150" t="s">
        <v>2015</v>
      </c>
      <c r="F283" s="184" t="s">
        <v>2832</v>
      </c>
      <c r="G283" s="152" t="s">
        <v>168</v>
      </c>
      <c r="H283" s="153">
        <v>214.31</v>
      </c>
      <c r="I283" s="154"/>
      <c r="J283" s="154"/>
      <c r="K283" s="155"/>
      <c r="L283" s="156" t="s">
        <v>2833</v>
      </c>
      <c r="M283" s="157" t="s">
        <v>1</v>
      </c>
      <c r="N283" s="158" t="s">
        <v>38</v>
      </c>
      <c r="O283" s="141">
        <v>0</v>
      </c>
      <c r="P283" s="141">
        <f t="shared" si="72"/>
        <v>0</v>
      </c>
      <c r="Q283" s="141">
        <v>1.26E-2</v>
      </c>
      <c r="R283" s="141">
        <f t="shared" si="73"/>
        <v>2.7003059999999999</v>
      </c>
      <c r="S283" s="141">
        <v>0</v>
      </c>
      <c r="T283" s="142">
        <f t="shared" si="74"/>
        <v>0</v>
      </c>
      <c r="AR283" s="143" t="s">
        <v>289</v>
      </c>
      <c r="AT283" s="143" t="s">
        <v>492</v>
      </c>
      <c r="AU283" s="143" t="s">
        <v>84</v>
      </c>
      <c r="AY283" s="13" t="s">
        <v>162</v>
      </c>
      <c r="BE283" s="144">
        <f t="shared" si="75"/>
        <v>0</v>
      </c>
      <c r="BF283" s="144">
        <f t="shared" si="76"/>
        <v>0</v>
      </c>
      <c r="BG283" s="144">
        <f t="shared" si="77"/>
        <v>0</v>
      </c>
      <c r="BH283" s="144">
        <f t="shared" si="78"/>
        <v>0</v>
      </c>
      <c r="BI283" s="144">
        <f t="shared" si="79"/>
        <v>0</v>
      </c>
      <c r="BJ283" s="13" t="s">
        <v>84</v>
      </c>
      <c r="BK283" s="144">
        <f t="shared" si="80"/>
        <v>0</v>
      </c>
      <c r="BL283" s="13" t="s">
        <v>226</v>
      </c>
      <c r="BM283" s="143" t="s">
        <v>2017</v>
      </c>
    </row>
    <row r="284" spans="2:65" s="1" customFormat="1" ht="30" customHeight="1">
      <c r="B284" s="131"/>
      <c r="C284" s="149" t="s">
        <v>2827</v>
      </c>
      <c r="D284" s="132" t="s">
        <v>165</v>
      </c>
      <c r="E284" s="133" t="s">
        <v>2819</v>
      </c>
      <c r="F284" s="134" t="s">
        <v>2820</v>
      </c>
      <c r="G284" s="135" t="s">
        <v>196</v>
      </c>
      <c r="H284" s="175">
        <v>1</v>
      </c>
      <c r="I284" s="154"/>
      <c r="J284" s="154"/>
      <c r="K284" s="155"/>
      <c r="L284" s="156" t="s">
        <v>2815</v>
      </c>
      <c r="M284" s="157"/>
      <c r="N284" s="158"/>
      <c r="O284" s="141"/>
      <c r="P284" s="141"/>
      <c r="Q284" s="141"/>
      <c r="R284" s="141"/>
      <c r="S284" s="141"/>
      <c r="T284" s="142"/>
      <c r="AR284" s="143"/>
      <c r="AT284" s="143"/>
      <c r="AU284" s="143"/>
      <c r="AY284" s="13"/>
      <c r="BE284" s="144"/>
      <c r="BF284" s="144"/>
      <c r="BG284" s="144"/>
      <c r="BH284" s="144"/>
      <c r="BI284" s="144"/>
      <c r="BJ284" s="13"/>
      <c r="BK284" s="144"/>
      <c r="BL284" s="13"/>
      <c r="BM284" s="143"/>
    </row>
    <row r="285" spans="2:65" s="1" customFormat="1" ht="30" customHeight="1">
      <c r="B285" s="131"/>
      <c r="C285" s="149" t="s">
        <v>2828</v>
      </c>
      <c r="D285" s="149" t="s">
        <v>492</v>
      </c>
      <c r="E285" s="150" t="s">
        <v>2821</v>
      </c>
      <c r="F285" s="151" t="s">
        <v>2822</v>
      </c>
      <c r="G285" s="152" t="s">
        <v>196</v>
      </c>
      <c r="H285" s="180">
        <v>1</v>
      </c>
      <c r="I285" s="154"/>
      <c r="J285" s="154"/>
      <c r="K285" s="155"/>
      <c r="L285" s="156"/>
      <c r="M285" s="157"/>
      <c r="N285" s="158"/>
      <c r="O285" s="141"/>
      <c r="P285" s="141"/>
      <c r="Q285" s="141"/>
      <c r="R285" s="141"/>
      <c r="S285" s="141"/>
      <c r="T285" s="142"/>
      <c r="AR285" s="143"/>
      <c r="AT285" s="143"/>
      <c r="AU285" s="143"/>
      <c r="AY285" s="13"/>
      <c r="BE285" s="144"/>
      <c r="BF285" s="144"/>
      <c r="BG285" s="144"/>
      <c r="BH285" s="144"/>
      <c r="BI285" s="144"/>
      <c r="BJ285" s="13"/>
      <c r="BK285" s="144"/>
      <c r="BL285" s="13"/>
      <c r="BM285" s="143"/>
    </row>
    <row r="286" spans="2:65" s="1" customFormat="1" ht="24.2" customHeight="1">
      <c r="B286" s="131"/>
      <c r="C286" s="132" t="s">
        <v>821</v>
      </c>
      <c r="D286" s="132" t="s">
        <v>165</v>
      </c>
      <c r="E286" s="133" t="s">
        <v>2018</v>
      </c>
      <c r="F286" s="134" t="s">
        <v>2019</v>
      </c>
      <c r="G286" s="135" t="s">
        <v>196</v>
      </c>
      <c r="H286" s="136">
        <v>1</v>
      </c>
      <c r="I286" s="137"/>
      <c r="J286" s="137"/>
      <c r="K286" s="138"/>
      <c r="L286" s="25"/>
      <c r="M286" s="139" t="s">
        <v>1</v>
      </c>
      <c r="N286" s="140" t="s">
        <v>38</v>
      </c>
      <c r="O286" s="141">
        <v>28.382190000000001</v>
      </c>
      <c r="P286" s="141">
        <f t="shared" si="72"/>
        <v>28.382190000000001</v>
      </c>
      <c r="Q286" s="141">
        <v>0</v>
      </c>
      <c r="R286" s="141">
        <f t="shared" si="73"/>
        <v>0</v>
      </c>
      <c r="S286" s="141">
        <v>0</v>
      </c>
      <c r="T286" s="142">
        <f t="shared" si="74"/>
        <v>0</v>
      </c>
      <c r="AR286" s="143" t="s">
        <v>226</v>
      </c>
      <c r="AT286" s="143" t="s">
        <v>165</v>
      </c>
      <c r="AU286" s="143" t="s">
        <v>84</v>
      </c>
      <c r="AY286" s="13" t="s">
        <v>162</v>
      </c>
      <c r="BE286" s="144">
        <f t="shared" si="75"/>
        <v>0</v>
      </c>
      <c r="BF286" s="144">
        <f t="shared" si="76"/>
        <v>0</v>
      </c>
      <c r="BG286" s="144">
        <f t="shared" si="77"/>
        <v>0</v>
      </c>
      <c r="BH286" s="144">
        <f t="shared" si="78"/>
        <v>0</v>
      </c>
      <c r="BI286" s="144">
        <f t="shared" si="79"/>
        <v>0</v>
      </c>
      <c r="BJ286" s="13" t="s">
        <v>84</v>
      </c>
      <c r="BK286" s="144">
        <f t="shared" si="80"/>
        <v>0</v>
      </c>
      <c r="BL286" s="13" t="s">
        <v>226</v>
      </c>
      <c r="BM286" s="143" t="s">
        <v>2020</v>
      </c>
    </row>
    <row r="287" spans="2:65" s="1" customFormat="1" ht="37.9" customHeight="1">
      <c r="B287" s="131"/>
      <c r="C287" s="149" t="s">
        <v>824</v>
      </c>
      <c r="D287" s="149" t="s">
        <v>492</v>
      </c>
      <c r="E287" s="150" t="s">
        <v>2021</v>
      </c>
      <c r="F287" s="151" t="s">
        <v>2633</v>
      </c>
      <c r="G287" s="152" t="s">
        <v>196</v>
      </c>
      <c r="H287" s="153">
        <v>1</v>
      </c>
      <c r="I287" s="154"/>
      <c r="J287" s="154"/>
      <c r="K287" s="155"/>
      <c r="L287" s="156"/>
      <c r="M287" s="157" t="s">
        <v>1</v>
      </c>
      <c r="N287" s="158" t="s">
        <v>38</v>
      </c>
      <c r="O287" s="141">
        <v>0</v>
      </c>
      <c r="P287" s="141">
        <f t="shared" si="72"/>
        <v>0</v>
      </c>
      <c r="Q287" s="141">
        <v>0.254</v>
      </c>
      <c r="R287" s="141">
        <f t="shared" si="73"/>
        <v>0.254</v>
      </c>
      <c r="S287" s="141">
        <v>0</v>
      </c>
      <c r="T287" s="142">
        <f t="shared" si="74"/>
        <v>0</v>
      </c>
      <c r="AR287" s="143" t="s">
        <v>289</v>
      </c>
      <c r="AT287" s="143" t="s">
        <v>492</v>
      </c>
      <c r="AU287" s="143" t="s">
        <v>84</v>
      </c>
      <c r="AY287" s="13" t="s">
        <v>162</v>
      </c>
      <c r="BE287" s="144">
        <f t="shared" si="75"/>
        <v>0</v>
      </c>
      <c r="BF287" s="144">
        <f t="shared" si="76"/>
        <v>0</v>
      </c>
      <c r="BG287" s="144">
        <f t="shared" si="77"/>
        <v>0</v>
      </c>
      <c r="BH287" s="144">
        <f t="shared" si="78"/>
        <v>0</v>
      </c>
      <c r="BI287" s="144">
        <f t="shared" si="79"/>
        <v>0</v>
      </c>
      <c r="BJ287" s="13" t="s">
        <v>84</v>
      </c>
      <c r="BK287" s="144">
        <f t="shared" si="80"/>
        <v>0</v>
      </c>
      <c r="BL287" s="13" t="s">
        <v>226</v>
      </c>
      <c r="BM287" s="143" t="s">
        <v>2022</v>
      </c>
    </row>
    <row r="288" spans="2:65" s="1" customFormat="1" ht="24.2" customHeight="1">
      <c r="B288" s="131"/>
      <c r="C288" s="132" t="s">
        <v>828</v>
      </c>
      <c r="D288" s="132" t="s">
        <v>165</v>
      </c>
      <c r="E288" s="133" t="s">
        <v>2023</v>
      </c>
      <c r="F288" s="134" t="s">
        <v>2024</v>
      </c>
      <c r="G288" s="135" t="s">
        <v>196</v>
      </c>
      <c r="H288" s="136">
        <v>1</v>
      </c>
      <c r="I288" s="137"/>
      <c r="J288" s="137"/>
      <c r="K288" s="138"/>
      <c r="L288" s="25"/>
      <c r="M288" s="139" t="s">
        <v>1</v>
      </c>
      <c r="N288" s="140" t="s">
        <v>38</v>
      </c>
      <c r="O288" s="141">
        <v>33.147669999999998</v>
      </c>
      <c r="P288" s="141">
        <f t="shared" si="72"/>
        <v>33.147669999999998</v>
      </c>
      <c r="Q288" s="141">
        <v>0</v>
      </c>
      <c r="R288" s="141">
        <f t="shared" si="73"/>
        <v>0</v>
      </c>
      <c r="S288" s="141">
        <v>0</v>
      </c>
      <c r="T288" s="142">
        <f t="shared" si="74"/>
        <v>0</v>
      </c>
      <c r="AR288" s="143" t="s">
        <v>226</v>
      </c>
      <c r="AT288" s="143" t="s">
        <v>165</v>
      </c>
      <c r="AU288" s="143" t="s">
        <v>84</v>
      </c>
      <c r="AY288" s="13" t="s">
        <v>162</v>
      </c>
      <c r="BE288" s="144">
        <f t="shared" si="75"/>
        <v>0</v>
      </c>
      <c r="BF288" s="144">
        <f t="shared" si="76"/>
        <v>0</v>
      </c>
      <c r="BG288" s="144">
        <f t="shared" si="77"/>
        <v>0</v>
      </c>
      <c r="BH288" s="144">
        <f t="shared" si="78"/>
        <v>0</v>
      </c>
      <c r="BI288" s="144">
        <f t="shared" si="79"/>
        <v>0</v>
      </c>
      <c r="BJ288" s="13" t="s">
        <v>84</v>
      </c>
      <c r="BK288" s="144">
        <f t="shared" si="80"/>
        <v>0</v>
      </c>
      <c r="BL288" s="13" t="s">
        <v>226</v>
      </c>
      <c r="BM288" s="143" t="s">
        <v>2025</v>
      </c>
    </row>
    <row r="289" spans="2:65" s="1" customFormat="1" ht="49.15" customHeight="1">
      <c r="B289" s="131"/>
      <c r="C289" s="149" t="s">
        <v>832</v>
      </c>
      <c r="D289" s="149" t="s">
        <v>492</v>
      </c>
      <c r="E289" s="150" t="s">
        <v>2026</v>
      </c>
      <c r="F289" s="151" t="s">
        <v>2634</v>
      </c>
      <c r="G289" s="152" t="s">
        <v>196</v>
      </c>
      <c r="H289" s="153">
        <v>1</v>
      </c>
      <c r="I289" s="154"/>
      <c r="J289" s="154"/>
      <c r="K289" s="155"/>
      <c r="L289" s="156"/>
      <c r="M289" s="157" t="s">
        <v>1</v>
      </c>
      <c r="N289" s="158" t="s">
        <v>38</v>
      </c>
      <c r="O289" s="141">
        <v>0</v>
      </c>
      <c r="P289" s="141">
        <f t="shared" si="72"/>
        <v>0</v>
      </c>
      <c r="Q289" s="141">
        <v>0.40799999999999997</v>
      </c>
      <c r="R289" s="141">
        <f t="shared" si="73"/>
        <v>0.40799999999999997</v>
      </c>
      <c r="S289" s="141">
        <v>0</v>
      </c>
      <c r="T289" s="142">
        <f t="shared" si="74"/>
        <v>0</v>
      </c>
      <c r="AR289" s="143" t="s">
        <v>289</v>
      </c>
      <c r="AT289" s="143" t="s">
        <v>492</v>
      </c>
      <c r="AU289" s="143" t="s">
        <v>84</v>
      </c>
      <c r="AY289" s="13" t="s">
        <v>162</v>
      </c>
      <c r="BE289" s="144">
        <f t="shared" si="75"/>
        <v>0</v>
      </c>
      <c r="BF289" s="144">
        <f t="shared" si="76"/>
        <v>0</v>
      </c>
      <c r="BG289" s="144">
        <f t="shared" si="77"/>
        <v>0</v>
      </c>
      <c r="BH289" s="144">
        <f t="shared" si="78"/>
        <v>0</v>
      </c>
      <c r="BI289" s="144">
        <f t="shared" si="79"/>
        <v>0</v>
      </c>
      <c r="BJ289" s="13" t="s">
        <v>84</v>
      </c>
      <c r="BK289" s="144">
        <f t="shared" si="80"/>
        <v>0</v>
      </c>
      <c r="BL289" s="13" t="s">
        <v>226</v>
      </c>
      <c r="BM289" s="143" t="s">
        <v>2027</v>
      </c>
    </row>
    <row r="290" spans="2:65" s="1" customFormat="1" ht="24.2" customHeight="1">
      <c r="B290" s="131"/>
      <c r="C290" s="132" t="s">
        <v>835</v>
      </c>
      <c r="D290" s="132" t="s">
        <v>165</v>
      </c>
      <c r="E290" s="133" t="s">
        <v>789</v>
      </c>
      <c r="F290" s="134" t="s">
        <v>790</v>
      </c>
      <c r="G290" s="135" t="s">
        <v>168</v>
      </c>
      <c r="H290" s="136">
        <v>5</v>
      </c>
      <c r="I290" s="137"/>
      <c r="J290" s="137"/>
      <c r="K290" s="138"/>
      <c r="L290" s="25"/>
      <c r="M290" s="139" t="s">
        <v>1</v>
      </c>
      <c r="N290" s="140" t="s">
        <v>38</v>
      </c>
      <c r="O290" s="141">
        <v>0.25002999999999997</v>
      </c>
      <c r="P290" s="141">
        <f t="shared" si="72"/>
        <v>1.2501499999999999</v>
      </c>
      <c r="Q290" s="141">
        <v>0</v>
      </c>
      <c r="R290" s="141">
        <f t="shared" si="73"/>
        <v>0</v>
      </c>
      <c r="S290" s="141">
        <v>0</v>
      </c>
      <c r="T290" s="142">
        <f t="shared" si="74"/>
        <v>0</v>
      </c>
      <c r="AR290" s="143" t="s">
        <v>226</v>
      </c>
      <c r="AT290" s="143" t="s">
        <v>165</v>
      </c>
      <c r="AU290" s="143" t="s">
        <v>84</v>
      </c>
      <c r="AY290" s="13" t="s">
        <v>162</v>
      </c>
      <c r="BE290" s="144">
        <f t="shared" si="75"/>
        <v>0</v>
      </c>
      <c r="BF290" s="144">
        <f t="shared" si="76"/>
        <v>0</v>
      </c>
      <c r="BG290" s="144">
        <f t="shared" si="77"/>
        <v>0</v>
      </c>
      <c r="BH290" s="144">
        <f t="shared" si="78"/>
        <v>0</v>
      </c>
      <c r="BI290" s="144">
        <f t="shared" si="79"/>
        <v>0</v>
      </c>
      <c r="BJ290" s="13" t="s">
        <v>84</v>
      </c>
      <c r="BK290" s="144">
        <f t="shared" si="80"/>
        <v>0</v>
      </c>
      <c r="BL290" s="13" t="s">
        <v>226</v>
      </c>
      <c r="BM290" s="143" t="s">
        <v>2028</v>
      </c>
    </row>
    <row r="291" spans="2:65" s="1" customFormat="1" ht="33" customHeight="1">
      <c r="B291" s="131"/>
      <c r="C291" s="149" t="s">
        <v>839</v>
      </c>
      <c r="D291" s="149" t="s">
        <v>492</v>
      </c>
      <c r="E291" s="150" t="s">
        <v>793</v>
      </c>
      <c r="F291" s="151" t="s">
        <v>2029</v>
      </c>
      <c r="G291" s="152" t="s">
        <v>168</v>
      </c>
      <c r="H291" s="153">
        <v>5</v>
      </c>
      <c r="I291" s="154"/>
      <c r="J291" s="154"/>
      <c r="K291" s="155"/>
      <c r="L291" s="156"/>
      <c r="M291" s="157" t="s">
        <v>1</v>
      </c>
      <c r="N291" s="158" t="s">
        <v>38</v>
      </c>
      <c r="O291" s="141">
        <v>0</v>
      </c>
      <c r="P291" s="141">
        <f t="shared" si="72"/>
        <v>0</v>
      </c>
      <c r="Q291" s="141">
        <v>1.4999999999999999E-4</v>
      </c>
      <c r="R291" s="141">
        <f t="shared" si="73"/>
        <v>7.4999999999999991E-4</v>
      </c>
      <c r="S291" s="141">
        <v>0</v>
      </c>
      <c r="T291" s="142">
        <f t="shared" si="74"/>
        <v>0</v>
      </c>
      <c r="AR291" s="143" t="s">
        <v>289</v>
      </c>
      <c r="AT291" s="143" t="s">
        <v>492</v>
      </c>
      <c r="AU291" s="143" t="s">
        <v>84</v>
      </c>
      <c r="AY291" s="13" t="s">
        <v>162</v>
      </c>
      <c r="BE291" s="144">
        <f t="shared" si="75"/>
        <v>0</v>
      </c>
      <c r="BF291" s="144">
        <f t="shared" si="76"/>
        <v>0</v>
      </c>
      <c r="BG291" s="144">
        <f t="shared" si="77"/>
        <v>0</v>
      </c>
      <c r="BH291" s="144">
        <f t="shared" si="78"/>
        <v>0</v>
      </c>
      <c r="BI291" s="144">
        <f t="shared" si="79"/>
        <v>0</v>
      </c>
      <c r="BJ291" s="13" t="s">
        <v>84</v>
      </c>
      <c r="BK291" s="144">
        <f t="shared" si="80"/>
        <v>0</v>
      </c>
      <c r="BL291" s="13" t="s">
        <v>226</v>
      </c>
      <c r="BM291" s="143" t="s">
        <v>2030</v>
      </c>
    </row>
    <row r="292" spans="2:65" s="1" customFormat="1" ht="16.5" customHeight="1">
      <c r="B292" s="131"/>
      <c r="C292" s="132" t="s">
        <v>841</v>
      </c>
      <c r="D292" s="132" t="s">
        <v>165</v>
      </c>
      <c r="E292" s="133" t="s">
        <v>797</v>
      </c>
      <c r="F292" s="134" t="s">
        <v>2031</v>
      </c>
      <c r="G292" s="135" t="s">
        <v>196</v>
      </c>
      <c r="H292" s="136">
        <v>4</v>
      </c>
      <c r="I292" s="137"/>
      <c r="J292" s="137"/>
      <c r="K292" s="138"/>
      <c r="L292" s="25"/>
      <c r="M292" s="139" t="s">
        <v>1</v>
      </c>
      <c r="N292" s="140" t="s">
        <v>38</v>
      </c>
      <c r="O292" s="141">
        <v>0.67500000000000004</v>
      </c>
      <c r="P292" s="141">
        <f t="shared" si="72"/>
        <v>2.7</v>
      </c>
      <c r="Q292" s="141">
        <v>1.0000000000000001E-5</v>
      </c>
      <c r="R292" s="141">
        <f t="shared" si="73"/>
        <v>4.0000000000000003E-5</v>
      </c>
      <c r="S292" s="141">
        <v>0</v>
      </c>
      <c r="T292" s="142">
        <f t="shared" si="74"/>
        <v>0</v>
      </c>
      <c r="AR292" s="143" t="s">
        <v>226</v>
      </c>
      <c r="AT292" s="143" t="s">
        <v>165</v>
      </c>
      <c r="AU292" s="143" t="s">
        <v>84</v>
      </c>
      <c r="AY292" s="13" t="s">
        <v>162</v>
      </c>
      <c r="BE292" s="144">
        <f t="shared" si="75"/>
        <v>0</v>
      </c>
      <c r="BF292" s="144">
        <f t="shared" si="76"/>
        <v>0</v>
      </c>
      <c r="BG292" s="144">
        <f t="shared" si="77"/>
        <v>0</v>
      </c>
      <c r="BH292" s="144">
        <f t="shared" si="78"/>
        <v>0</v>
      </c>
      <c r="BI292" s="144">
        <f t="shared" si="79"/>
        <v>0</v>
      </c>
      <c r="BJ292" s="13" t="s">
        <v>84</v>
      </c>
      <c r="BK292" s="144">
        <f t="shared" si="80"/>
        <v>0</v>
      </c>
      <c r="BL292" s="13" t="s">
        <v>226</v>
      </c>
      <c r="BM292" s="143" t="s">
        <v>2032</v>
      </c>
    </row>
    <row r="293" spans="2:65" s="1" customFormat="1" ht="37.9" customHeight="1">
      <c r="B293" s="131"/>
      <c r="C293" s="149" t="s">
        <v>845</v>
      </c>
      <c r="D293" s="149" t="s">
        <v>492</v>
      </c>
      <c r="E293" s="150" t="s">
        <v>2033</v>
      </c>
      <c r="F293" s="151" t="s">
        <v>2034</v>
      </c>
      <c r="G293" s="152" t="s">
        <v>196</v>
      </c>
      <c r="H293" s="153">
        <v>2</v>
      </c>
      <c r="I293" s="154"/>
      <c r="J293" s="154"/>
      <c r="K293" s="155"/>
      <c r="L293" s="156"/>
      <c r="M293" s="157" t="s">
        <v>1</v>
      </c>
      <c r="N293" s="158" t="s">
        <v>38</v>
      </c>
      <c r="O293" s="141">
        <v>0</v>
      </c>
      <c r="P293" s="141">
        <f t="shared" si="72"/>
        <v>0</v>
      </c>
      <c r="Q293" s="141">
        <v>0</v>
      </c>
      <c r="R293" s="141">
        <f t="shared" si="73"/>
        <v>0</v>
      </c>
      <c r="S293" s="141">
        <v>0</v>
      </c>
      <c r="T293" s="142">
        <f t="shared" si="74"/>
        <v>0</v>
      </c>
      <c r="AR293" s="143" t="s">
        <v>289</v>
      </c>
      <c r="AT293" s="143" t="s">
        <v>492</v>
      </c>
      <c r="AU293" s="143" t="s">
        <v>84</v>
      </c>
      <c r="AY293" s="13" t="s">
        <v>162</v>
      </c>
      <c r="BE293" s="144">
        <f t="shared" si="75"/>
        <v>0</v>
      </c>
      <c r="BF293" s="144">
        <f t="shared" si="76"/>
        <v>0</v>
      </c>
      <c r="BG293" s="144">
        <f t="shared" si="77"/>
        <v>0</v>
      </c>
      <c r="BH293" s="144">
        <f t="shared" si="78"/>
        <v>0</v>
      </c>
      <c r="BI293" s="144">
        <f t="shared" si="79"/>
        <v>0</v>
      </c>
      <c r="BJ293" s="13" t="s">
        <v>84</v>
      </c>
      <c r="BK293" s="144">
        <f t="shared" si="80"/>
        <v>0</v>
      </c>
      <c r="BL293" s="13" t="s">
        <v>226</v>
      </c>
      <c r="BM293" s="143" t="s">
        <v>2035</v>
      </c>
    </row>
    <row r="294" spans="2:65" s="1" customFormat="1" ht="37.9" customHeight="1">
      <c r="B294" s="131"/>
      <c r="C294" s="149" t="s">
        <v>849</v>
      </c>
      <c r="D294" s="149" t="s">
        <v>492</v>
      </c>
      <c r="E294" s="150" t="s">
        <v>2036</v>
      </c>
      <c r="F294" s="151" t="s">
        <v>2037</v>
      </c>
      <c r="G294" s="152" t="s">
        <v>196</v>
      </c>
      <c r="H294" s="153">
        <v>2</v>
      </c>
      <c r="I294" s="154"/>
      <c r="J294" s="154"/>
      <c r="K294" s="155"/>
      <c r="L294" s="156"/>
      <c r="M294" s="157" t="s">
        <v>1</v>
      </c>
      <c r="N294" s="158" t="s">
        <v>38</v>
      </c>
      <c r="O294" s="141">
        <v>0</v>
      </c>
      <c r="P294" s="141">
        <f t="shared" si="72"/>
        <v>0</v>
      </c>
      <c r="Q294" s="141">
        <v>0</v>
      </c>
      <c r="R294" s="141">
        <f t="shared" si="73"/>
        <v>0</v>
      </c>
      <c r="S294" s="141">
        <v>0</v>
      </c>
      <c r="T294" s="142">
        <f t="shared" si="74"/>
        <v>0</v>
      </c>
      <c r="AR294" s="143" t="s">
        <v>289</v>
      </c>
      <c r="AT294" s="143" t="s">
        <v>492</v>
      </c>
      <c r="AU294" s="143" t="s">
        <v>84</v>
      </c>
      <c r="AY294" s="13" t="s">
        <v>162</v>
      </c>
      <c r="BE294" s="144">
        <f t="shared" si="75"/>
        <v>0</v>
      </c>
      <c r="BF294" s="144">
        <f t="shared" si="76"/>
        <v>0</v>
      </c>
      <c r="BG294" s="144">
        <f t="shared" si="77"/>
        <v>0</v>
      </c>
      <c r="BH294" s="144">
        <f t="shared" si="78"/>
        <v>0</v>
      </c>
      <c r="BI294" s="144">
        <f t="shared" si="79"/>
        <v>0</v>
      </c>
      <c r="BJ294" s="13" t="s">
        <v>84</v>
      </c>
      <c r="BK294" s="144">
        <f t="shared" si="80"/>
        <v>0</v>
      </c>
      <c r="BL294" s="13" t="s">
        <v>226</v>
      </c>
      <c r="BM294" s="143" t="s">
        <v>2038</v>
      </c>
    </row>
    <row r="295" spans="2:65" s="1" customFormat="1" ht="24.2" customHeight="1">
      <c r="B295" s="131"/>
      <c r="C295" s="132" t="s">
        <v>852</v>
      </c>
      <c r="D295" s="132" t="s">
        <v>165</v>
      </c>
      <c r="E295" s="133" t="s">
        <v>805</v>
      </c>
      <c r="F295" s="134" t="s">
        <v>806</v>
      </c>
      <c r="G295" s="135" t="s">
        <v>595</v>
      </c>
      <c r="H295" s="136">
        <v>414.70299999999997</v>
      </c>
      <c r="I295" s="137"/>
      <c r="J295" s="137"/>
      <c r="K295" s="138"/>
      <c r="L295" s="25"/>
      <c r="M295" s="139" t="s">
        <v>1</v>
      </c>
      <c r="N295" s="140" t="s">
        <v>38</v>
      </c>
      <c r="O295" s="141">
        <v>0</v>
      </c>
      <c r="P295" s="141">
        <f t="shared" si="72"/>
        <v>0</v>
      </c>
      <c r="Q295" s="141">
        <v>0</v>
      </c>
      <c r="R295" s="141">
        <f t="shared" si="73"/>
        <v>0</v>
      </c>
      <c r="S295" s="141">
        <v>0</v>
      </c>
      <c r="T295" s="142">
        <f t="shared" si="74"/>
        <v>0</v>
      </c>
      <c r="AR295" s="143" t="s">
        <v>226</v>
      </c>
      <c r="AT295" s="143" t="s">
        <v>165</v>
      </c>
      <c r="AU295" s="143" t="s">
        <v>84</v>
      </c>
      <c r="AY295" s="13" t="s">
        <v>162</v>
      </c>
      <c r="BE295" s="144">
        <f t="shared" si="75"/>
        <v>0</v>
      </c>
      <c r="BF295" s="144">
        <f t="shared" si="76"/>
        <v>0</v>
      </c>
      <c r="BG295" s="144">
        <f t="shared" si="77"/>
        <v>0</v>
      </c>
      <c r="BH295" s="144">
        <f t="shared" si="78"/>
        <v>0</v>
      </c>
      <c r="BI295" s="144">
        <f t="shared" si="79"/>
        <v>0</v>
      </c>
      <c r="BJ295" s="13" t="s">
        <v>84</v>
      </c>
      <c r="BK295" s="144">
        <f t="shared" si="80"/>
        <v>0</v>
      </c>
      <c r="BL295" s="13" t="s">
        <v>226</v>
      </c>
      <c r="BM295" s="143" t="s">
        <v>2039</v>
      </c>
    </row>
    <row r="296" spans="2:65" s="11" customFormat="1" ht="22.9" customHeight="1">
      <c r="B296" s="120"/>
      <c r="D296" s="121" t="s">
        <v>71</v>
      </c>
      <c r="E296" s="129" t="s">
        <v>808</v>
      </c>
      <c r="F296" s="129" t="s">
        <v>809</v>
      </c>
      <c r="J296" s="130"/>
      <c r="L296" s="120"/>
      <c r="M296" s="124"/>
      <c r="P296" s="125">
        <f>SUM(P297:P299)</f>
        <v>8.9474699999999991</v>
      </c>
      <c r="R296" s="125">
        <f>SUM(R297:R299)</f>
        <v>0.2426413</v>
      </c>
      <c r="T296" s="126">
        <f>SUM(T297:T299)</f>
        <v>0</v>
      </c>
      <c r="AR296" s="121" t="s">
        <v>84</v>
      </c>
      <c r="AT296" s="127" t="s">
        <v>71</v>
      </c>
      <c r="AU296" s="127" t="s">
        <v>79</v>
      </c>
      <c r="AY296" s="121" t="s">
        <v>162</v>
      </c>
      <c r="BK296" s="128">
        <f>SUM(BK297:BK299)</f>
        <v>0</v>
      </c>
    </row>
    <row r="297" spans="2:65" s="1" customFormat="1" ht="24.2" customHeight="1">
      <c r="B297" s="131"/>
      <c r="C297" s="132" t="s">
        <v>856</v>
      </c>
      <c r="D297" s="132" t="s">
        <v>165</v>
      </c>
      <c r="E297" s="133" t="s">
        <v>829</v>
      </c>
      <c r="F297" s="134" t="s">
        <v>830</v>
      </c>
      <c r="G297" s="135" t="s">
        <v>168</v>
      </c>
      <c r="H297" s="136">
        <v>10.885</v>
      </c>
      <c r="I297" s="137"/>
      <c r="J297" s="137"/>
      <c r="K297" s="138"/>
      <c r="L297" s="25"/>
      <c r="M297" s="139" t="s">
        <v>1</v>
      </c>
      <c r="N297" s="140" t="s">
        <v>38</v>
      </c>
      <c r="O297" s="141">
        <v>0.82199999999999995</v>
      </c>
      <c r="P297" s="141">
        <f>O297*H297</f>
        <v>8.9474699999999991</v>
      </c>
      <c r="Q297" s="141">
        <v>3.7799999999999999E-3</v>
      </c>
      <c r="R297" s="141">
        <f>Q297*H297</f>
        <v>4.1145299999999996E-2</v>
      </c>
      <c r="S297" s="141">
        <v>0</v>
      </c>
      <c r="T297" s="142">
        <f>S297*H297</f>
        <v>0</v>
      </c>
      <c r="AR297" s="143" t="s">
        <v>226</v>
      </c>
      <c r="AT297" s="143" t="s">
        <v>165</v>
      </c>
      <c r="AU297" s="143" t="s">
        <v>84</v>
      </c>
      <c r="AY297" s="13" t="s">
        <v>162</v>
      </c>
      <c r="BE297" s="144">
        <f>IF(N297="základná",J297,0)</f>
        <v>0</v>
      </c>
      <c r="BF297" s="144">
        <f>IF(N297="znížená",J297,0)</f>
        <v>0</v>
      </c>
      <c r="BG297" s="144">
        <f>IF(N297="zákl. prenesená",J297,0)</f>
        <v>0</v>
      </c>
      <c r="BH297" s="144">
        <f>IF(N297="zníž. prenesená",J297,0)</f>
        <v>0</v>
      </c>
      <c r="BI297" s="144">
        <f>IF(N297="nulová",J297,0)</f>
        <v>0</v>
      </c>
      <c r="BJ297" s="13" t="s">
        <v>84</v>
      </c>
      <c r="BK297" s="144">
        <f>ROUND(I297*H297,2)</f>
        <v>0</v>
      </c>
      <c r="BL297" s="13" t="s">
        <v>226</v>
      </c>
      <c r="BM297" s="143" t="s">
        <v>2040</v>
      </c>
    </row>
    <row r="298" spans="2:65" s="1" customFormat="1" ht="24.2" customHeight="1">
      <c r="B298" s="131"/>
      <c r="C298" s="149" t="s">
        <v>859</v>
      </c>
      <c r="D298" s="149" t="s">
        <v>492</v>
      </c>
      <c r="E298" s="150" t="s">
        <v>833</v>
      </c>
      <c r="F298" s="151" t="s">
        <v>2635</v>
      </c>
      <c r="G298" s="152" t="s">
        <v>168</v>
      </c>
      <c r="H298" s="153">
        <v>11.32</v>
      </c>
      <c r="I298" s="154"/>
      <c r="J298" s="154"/>
      <c r="K298" s="155"/>
      <c r="L298" s="156"/>
      <c r="M298" s="157" t="s">
        <v>1</v>
      </c>
      <c r="N298" s="158" t="s">
        <v>38</v>
      </c>
      <c r="O298" s="141">
        <v>0</v>
      </c>
      <c r="P298" s="141">
        <f>O298*H298</f>
        <v>0</v>
      </c>
      <c r="Q298" s="141">
        <v>1.78E-2</v>
      </c>
      <c r="R298" s="141">
        <f>Q298*H298</f>
        <v>0.20149600000000001</v>
      </c>
      <c r="S298" s="141">
        <v>0</v>
      </c>
      <c r="T298" s="142">
        <f>S298*H298</f>
        <v>0</v>
      </c>
      <c r="AR298" s="143" t="s">
        <v>289</v>
      </c>
      <c r="AT298" s="143" t="s">
        <v>492</v>
      </c>
      <c r="AU298" s="143" t="s">
        <v>84</v>
      </c>
      <c r="AY298" s="13" t="s">
        <v>162</v>
      </c>
      <c r="BE298" s="144">
        <f>IF(N298="základná",J298,0)</f>
        <v>0</v>
      </c>
      <c r="BF298" s="144">
        <f>IF(N298="znížená",J298,0)</f>
        <v>0</v>
      </c>
      <c r="BG298" s="144">
        <f>IF(N298="zákl. prenesená",J298,0)</f>
        <v>0</v>
      </c>
      <c r="BH298" s="144">
        <f>IF(N298="zníž. prenesená",J298,0)</f>
        <v>0</v>
      </c>
      <c r="BI298" s="144">
        <f>IF(N298="nulová",J298,0)</f>
        <v>0</v>
      </c>
      <c r="BJ298" s="13" t="s">
        <v>84</v>
      </c>
      <c r="BK298" s="144">
        <f>ROUND(I298*H298,2)</f>
        <v>0</v>
      </c>
      <c r="BL298" s="13" t="s">
        <v>226</v>
      </c>
      <c r="BM298" s="143" t="s">
        <v>2041</v>
      </c>
    </row>
    <row r="299" spans="2:65" s="1" customFormat="1" ht="24.2" customHeight="1">
      <c r="B299" s="131"/>
      <c r="C299" s="132" t="s">
        <v>863</v>
      </c>
      <c r="D299" s="132" t="s">
        <v>165</v>
      </c>
      <c r="E299" s="133" t="s">
        <v>842</v>
      </c>
      <c r="F299" s="134" t="s">
        <v>843</v>
      </c>
      <c r="G299" s="135" t="s">
        <v>595</v>
      </c>
      <c r="H299" s="136">
        <v>5.0529999999999999</v>
      </c>
      <c r="I299" s="137"/>
      <c r="J299" s="137"/>
      <c r="K299" s="138"/>
      <c r="L299" s="25"/>
      <c r="M299" s="139" t="s">
        <v>1</v>
      </c>
      <c r="N299" s="140" t="s">
        <v>38</v>
      </c>
      <c r="O299" s="141">
        <v>0</v>
      </c>
      <c r="P299" s="141">
        <f>O299*H299</f>
        <v>0</v>
      </c>
      <c r="Q299" s="141">
        <v>0</v>
      </c>
      <c r="R299" s="141">
        <f>Q299*H299</f>
        <v>0</v>
      </c>
      <c r="S299" s="141">
        <v>0</v>
      </c>
      <c r="T299" s="142">
        <f>S299*H299</f>
        <v>0</v>
      </c>
      <c r="AR299" s="143" t="s">
        <v>226</v>
      </c>
      <c r="AT299" s="143" t="s">
        <v>165</v>
      </c>
      <c r="AU299" s="143" t="s">
        <v>84</v>
      </c>
      <c r="AY299" s="13" t="s">
        <v>162</v>
      </c>
      <c r="BE299" s="144">
        <f>IF(N299="základná",J299,0)</f>
        <v>0</v>
      </c>
      <c r="BF299" s="144">
        <f>IF(N299="znížená",J299,0)</f>
        <v>0</v>
      </c>
      <c r="BG299" s="144">
        <f>IF(N299="zákl. prenesená",J299,0)</f>
        <v>0</v>
      </c>
      <c r="BH299" s="144">
        <f>IF(N299="zníž. prenesená",J299,0)</f>
        <v>0</v>
      </c>
      <c r="BI299" s="144">
        <f>IF(N299="nulová",J299,0)</f>
        <v>0</v>
      </c>
      <c r="BJ299" s="13" t="s">
        <v>84</v>
      </c>
      <c r="BK299" s="144">
        <f>ROUND(I299*H299,2)</f>
        <v>0</v>
      </c>
      <c r="BL299" s="13" t="s">
        <v>226</v>
      </c>
      <c r="BM299" s="143" t="s">
        <v>2042</v>
      </c>
    </row>
    <row r="300" spans="2:65" s="11" customFormat="1" ht="22.9" customHeight="1">
      <c r="B300" s="120"/>
      <c r="D300" s="121" t="s">
        <v>71</v>
      </c>
      <c r="E300" s="129" t="s">
        <v>2043</v>
      </c>
      <c r="F300" s="129" t="s">
        <v>2044</v>
      </c>
      <c r="J300" s="130"/>
      <c r="L300" s="120"/>
      <c r="M300" s="124"/>
      <c r="P300" s="125">
        <f>SUM(P301:P302)</f>
        <v>39.617999999999995</v>
      </c>
      <c r="R300" s="125">
        <f>SUM(R301:R302)</f>
        <v>8.5931999999999994E-2</v>
      </c>
      <c r="T300" s="126">
        <f>SUM(T301:T302)</f>
        <v>0</v>
      </c>
      <c r="AR300" s="121" t="s">
        <v>84</v>
      </c>
      <c r="AT300" s="127" t="s">
        <v>71</v>
      </c>
      <c r="AU300" s="127" t="s">
        <v>79</v>
      </c>
      <c r="AY300" s="121" t="s">
        <v>162</v>
      </c>
      <c r="BK300" s="128">
        <f>SUM(BK301:BK302)</f>
        <v>0</v>
      </c>
    </row>
    <row r="301" spans="2:65" s="1" customFormat="1" ht="24.2" customHeight="1">
      <c r="B301" s="131"/>
      <c r="C301" s="132" t="s">
        <v>865</v>
      </c>
      <c r="D301" s="132" t="s">
        <v>165</v>
      </c>
      <c r="E301" s="133" t="s">
        <v>2045</v>
      </c>
      <c r="F301" s="134" t="s">
        <v>2046</v>
      </c>
      <c r="G301" s="135" t="s">
        <v>168</v>
      </c>
      <c r="H301" s="136">
        <v>111.6</v>
      </c>
      <c r="I301" s="137"/>
      <c r="J301" s="137"/>
      <c r="K301" s="138"/>
      <c r="L301" s="25"/>
      <c r="M301" s="139" t="s">
        <v>1</v>
      </c>
      <c r="N301" s="140" t="s">
        <v>38</v>
      </c>
      <c r="O301" s="141">
        <v>0.35499999999999998</v>
      </c>
      <c r="P301" s="141">
        <f>O301*H301</f>
        <v>39.617999999999995</v>
      </c>
      <c r="Q301" s="141">
        <v>7.6999999999999996E-4</v>
      </c>
      <c r="R301" s="141">
        <f>Q301*H301</f>
        <v>8.5931999999999994E-2</v>
      </c>
      <c r="S301" s="141">
        <v>0</v>
      </c>
      <c r="T301" s="142">
        <f>S301*H301</f>
        <v>0</v>
      </c>
      <c r="AR301" s="143" t="s">
        <v>226</v>
      </c>
      <c r="AT301" s="143" t="s">
        <v>165</v>
      </c>
      <c r="AU301" s="143" t="s">
        <v>84</v>
      </c>
      <c r="AY301" s="13" t="s">
        <v>162</v>
      </c>
      <c r="BE301" s="144">
        <f>IF(N301="základná",J301,0)</f>
        <v>0</v>
      </c>
      <c r="BF301" s="144">
        <f>IF(N301="znížená",J301,0)</f>
        <v>0</v>
      </c>
      <c r="BG301" s="144">
        <f>IF(N301="zákl. prenesená",J301,0)</f>
        <v>0</v>
      </c>
      <c r="BH301" s="144">
        <f>IF(N301="zníž. prenesená",J301,0)</f>
        <v>0</v>
      </c>
      <c r="BI301" s="144">
        <f>IF(N301="nulová",J301,0)</f>
        <v>0</v>
      </c>
      <c r="BJ301" s="13" t="s">
        <v>84</v>
      </c>
      <c r="BK301" s="144">
        <f>ROUND(I301*H301,2)</f>
        <v>0</v>
      </c>
      <c r="BL301" s="13" t="s">
        <v>226</v>
      </c>
      <c r="BM301" s="143" t="s">
        <v>2047</v>
      </c>
    </row>
    <row r="302" spans="2:65" s="1" customFormat="1" ht="24.2" customHeight="1">
      <c r="B302" s="131"/>
      <c r="C302" s="132" t="s">
        <v>869</v>
      </c>
      <c r="D302" s="132" t="s">
        <v>165</v>
      </c>
      <c r="E302" s="133" t="s">
        <v>2048</v>
      </c>
      <c r="F302" s="134" t="s">
        <v>2049</v>
      </c>
      <c r="G302" s="135" t="s">
        <v>595</v>
      </c>
      <c r="H302" s="136">
        <v>26.494</v>
      </c>
      <c r="I302" s="137"/>
      <c r="J302" s="137"/>
      <c r="K302" s="138"/>
      <c r="L302" s="25"/>
      <c r="M302" s="139" t="s">
        <v>1</v>
      </c>
      <c r="N302" s="140" t="s">
        <v>38</v>
      </c>
      <c r="O302" s="141">
        <v>0</v>
      </c>
      <c r="P302" s="141">
        <f>O302*H302</f>
        <v>0</v>
      </c>
      <c r="Q302" s="141">
        <v>0</v>
      </c>
      <c r="R302" s="141">
        <f>Q302*H302</f>
        <v>0</v>
      </c>
      <c r="S302" s="141">
        <v>0</v>
      </c>
      <c r="T302" s="142">
        <f>S302*H302</f>
        <v>0</v>
      </c>
      <c r="AR302" s="143" t="s">
        <v>226</v>
      </c>
      <c r="AT302" s="143" t="s">
        <v>165</v>
      </c>
      <c r="AU302" s="143" t="s">
        <v>84</v>
      </c>
      <c r="AY302" s="13" t="s">
        <v>162</v>
      </c>
      <c r="BE302" s="144">
        <f>IF(N302="základná",J302,0)</f>
        <v>0</v>
      </c>
      <c r="BF302" s="144">
        <f>IF(N302="znížená",J302,0)</f>
        <v>0</v>
      </c>
      <c r="BG302" s="144">
        <f>IF(N302="zákl. prenesená",J302,0)</f>
        <v>0</v>
      </c>
      <c r="BH302" s="144">
        <f>IF(N302="zníž. prenesená",J302,0)</f>
        <v>0</v>
      </c>
      <c r="BI302" s="144">
        <f>IF(N302="nulová",J302,0)</f>
        <v>0</v>
      </c>
      <c r="BJ302" s="13" t="s">
        <v>84</v>
      </c>
      <c r="BK302" s="144">
        <f>ROUND(I302*H302,2)</f>
        <v>0</v>
      </c>
      <c r="BL302" s="13" t="s">
        <v>226</v>
      </c>
      <c r="BM302" s="143" t="s">
        <v>2050</v>
      </c>
    </row>
    <row r="303" spans="2:65" s="11" customFormat="1" ht="22.9" customHeight="1">
      <c r="B303" s="120"/>
      <c r="D303" s="121" t="s">
        <v>71</v>
      </c>
      <c r="E303" s="129" t="s">
        <v>879</v>
      </c>
      <c r="F303" s="129" t="s">
        <v>880</v>
      </c>
      <c r="J303" s="130"/>
      <c r="L303" s="120"/>
      <c r="M303" s="124"/>
      <c r="P303" s="125">
        <f>SUM(P304:P306)</f>
        <v>46.698682000000005</v>
      </c>
      <c r="R303" s="125">
        <f>SUM(R304:R306)</f>
        <v>0.78350076000000002</v>
      </c>
      <c r="T303" s="126">
        <f>SUM(T304:T306)</f>
        <v>0</v>
      </c>
      <c r="AR303" s="121" t="s">
        <v>84</v>
      </c>
      <c r="AT303" s="127" t="s">
        <v>71</v>
      </c>
      <c r="AU303" s="127" t="s">
        <v>79</v>
      </c>
      <c r="AY303" s="121" t="s">
        <v>162</v>
      </c>
      <c r="BK303" s="128">
        <f>SUM(BK304:BK306)</f>
        <v>0</v>
      </c>
    </row>
    <row r="304" spans="2:65" s="1" customFormat="1" ht="33" customHeight="1">
      <c r="B304" s="131"/>
      <c r="C304" s="132" t="s">
        <v>871</v>
      </c>
      <c r="D304" s="132" t="s">
        <v>165</v>
      </c>
      <c r="E304" s="133" t="s">
        <v>886</v>
      </c>
      <c r="F304" s="134" t="s">
        <v>887</v>
      </c>
      <c r="G304" s="135" t="s">
        <v>168</v>
      </c>
      <c r="H304" s="136">
        <v>31.091000000000001</v>
      </c>
      <c r="I304" s="137"/>
      <c r="J304" s="137"/>
      <c r="K304" s="138"/>
      <c r="L304" s="25"/>
      <c r="M304" s="139" t="s">
        <v>1</v>
      </c>
      <c r="N304" s="140" t="s">
        <v>38</v>
      </c>
      <c r="O304" s="141">
        <v>1.502</v>
      </c>
      <c r="P304" s="141">
        <f>O304*H304</f>
        <v>46.698682000000005</v>
      </c>
      <c r="Q304" s="141">
        <v>3.3600000000000001E-3</v>
      </c>
      <c r="R304" s="141">
        <f>Q304*H304</f>
        <v>0.10446576</v>
      </c>
      <c r="S304" s="141">
        <v>0</v>
      </c>
      <c r="T304" s="142">
        <f>S304*H304</f>
        <v>0</v>
      </c>
      <c r="AR304" s="143" t="s">
        <v>226</v>
      </c>
      <c r="AT304" s="143" t="s">
        <v>165</v>
      </c>
      <c r="AU304" s="143" t="s">
        <v>84</v>
      </c>
      <c r="AY304" s="13" t="s">
        <v>162</v>
      </c>
      <c r="BE304" s="144">
        <f>IF(N304="základná",J304,0)</f>
        <v>0</v>
      </c>
      <c r="BF304" s="144">
        <f>IF(N304="znížená",J304,0)</f>
        <v>0</v>
      </c>
      <c r="BG304" s="144">
        <f>IF(N304="zákl. prenesená",J304,0)</f>
        <v>0</v>
      </c>
      <c r="BH304" s="144">
        <f>IF(N304="zníž. prenesená",J304,0)</f>
        <v>0</v>
      </c>
      <c r="BI304" s="144">
        <f>IF(N304="nulová",J304,0)</f>
        <v>0</v>
      </c>
      <c r="BJ304" s="13" t="s">
        <v>84</v>
      </c>
      <c r="BK304" s="144">
        <f>ROUND(I304*H304,2)</f>
        <v>0</v>
      </c>
      <c r="BL304" s="13" t="s">
        <v>226</v>
      </c>
      <c r="BM304" s="143" t="s">
        <v>2051</v>
      </c>
    </row>
    <row r="305" spans="2:65" s="1" customFormat="1" ht="33" customHeight="1">
      <c r="B305" s="131"/>
      <c r="C305" s="149" t="s">
        <v>875</v>
      </c>
      <c r="D305" s="149" t="s">
        <v>492</v>
      </c>
      <c r="E305" s="150" t="s">
        <v>890</v>
      </c>
      <c r="F305" s="151" t="s">
        <v>2824</v>
      </c>
      <c r="G305" s="152" t="s">
        <v>168</v>
      </c>
      <c r="H305" s="180">
        <v>32.335000000000001</v>
      </c>
      <c r="I305" s="154"/>
      <c r="J305" s="154"/>
      <c r="K305" s="155"/>
      <c r="L305" s="156" t="s">
        <v>2825</v>
      </c>
      <c r="M305" s="157" t="s">
        <v>1</v>
      </c>
      <c r="N305" s="158" t="s">
        <v>38</v>
      </c>
      <c r="O305" s="141">
        <v>0</v>
      </c>
      <c r="P305" s="141">
        <f>O305*H305</f>
        <v>0</v>
      </c>
      <c r="Q305" s="141">
        <v>2.1000000000000001E-2</v>
      </c>
      <c r="R305" s="141">
        <f>Q305*H305</f>
        <v>0.67903500000000006</v>
      </c>
      <c r="S305" s="141">
        <v>0</v>
      </c>
      <c r="T305" s="142">
        <f>S305*H305</f>
        <v>0</v>
      </c>
      <c r="AR305" s="143" t="s">
        <v>289</v>
      </c>
      <c r="AT305" s="143" t="s">
        <v>492</v>
      </c>
      <c r="AU305" s="143" t="s">
        <v>84</v>
      </c>
      <c r="AY305" s="13" t="s">
        <v>162</v>
      </c>
      <c r="BE305" s="144">
        <f>IF(N305="základná",J305,0)</f>
        <v>0</v>
      </c>
      <c r="BF305" s="144">
        <f>IF(N305="znížená",J305,0)</f>
        <v>0</v>
      </c>
      <c r="BG305" s="144">
        <f>IF(N305="zákl. prenesená",J305,0)</f>
        <v>0</v>
      </c>
      <c r="BH305" s="144">
        <f>IF(N305="zníž. prenesená",J305,0)</f>
        <v>0</v>
      </c>
      <c r="BI305" s="144">
        <f>IF(N305="nulová",J305,0)</f>
        <v>0</v>
      </c>
      <c r="BJ305" s="13" t="s">
        <v>84</v>
      </c>
      <c r="BK305" s="144">
        <f>ROUND(I305*H305,2)</f>
        <v>0</v>
      </c>
      <c r="BL305" s="13" t="s">
        <v>226</v>
      </c>
      <c r="BM305" s="143" t="s">
        <v>2052</v>
      </c>
    </row>
    <row r="306" spans="2:65" s="1" customFormat="1" ht="24.2" customHeight="1">
      <c r="B306" s="131"/>
      <c r="C306" s="132" t="s">
        <v>881</v>
      </c>
      <c r="D306" s="132" t="s">
        <v>165</v>
      </c>
      <c r="E306" s="133" t="s">
        <v>901</v>
      </c>
      <c r="F306" s="134" t="s">
        <v>902</v>
      </c>
      <c r="G306" s="135" t="s">
        <v>595</v>
      </c>
      <c r="H306" s="136">
        <v>18.856000000000002</v>
      </c>
      <c r="I306" s="137"/>
      <c r="J306" s="137"/>
      <c r="K306" s="138"/>
      <c r="L306" s="25"/>
      <c r="M306" s="139" t="s">
        <v>1</v>
      </c>
      <c r="N306" s="140" t="s">
        <v>38</v>
      </c>
      <c r="O306" s="141">
        <v>0</v>
      </c>
      <c r="P306" s="141">
        <f>O306*H306</f>
        <v>0</v>
      </c>
      <c r="Q306" s="141">
        <v>0</v>
      </c>
      <c r="R306" s="141">
        <f>Q306*H306</f>
        <v>0</v>
      </c>
      <c r="S306" s="141">
        <v>0</v>
      </c>
      <c r="T306" s="142">
        <f>S306*H306</f>
        <v>0</v>
      </c>
      <c r="AR306" s="143" t="s">
        <v>226</v>
      </c>
      <c r="AT306" s="143" t="s">
        <v>165</v>
      </c>
      <c r="AU306" s="143" t="s">
        <v>84</v>
      </c>
      <c r="AY306" s="13" t="s">
        <v>162</v>
      </c>
      <c r="BE306" s="144">
        <f>IF(N306="základná",J306,0)</f>
        <v>0</v>
      </c>
      <c r="BF306" s="144">
        <f>IF(N306="znížená",J306,0)</f>
        <v>0</v>
      </c>
      <c r="BG306" s="144">
        <f>IF(N306="zákl. prenesená",J306,0)</f>
        <v>0</v>
      </c>
      <c r="BH306" s="144">
        <f>IF(N306="zníž. prenesená",J306,0)</f>
        <v>0</v>
      </c>
      <c r="BI306" s="144">
        <f>IF(N306="nulová",J306,0)</f>
        <v>0</v>
      </c>
      <c r="BJ306" s="13" t="s">
        <v>84</v>
      </c>
      <c r="BK306" s="144">
        <f>ROUND(I306*H306,2)</f>
        <v>0</v>
      </c>
      <c r="BL306" s="13" t="s">
        <v>226</v>
      </c>
      <c r="BM306" s="143" t="s">
        <v>2053</v>
      </c>
    </row>
    <row r="307" spans="2:65" s="11" customFormat="1" ht="22.9" customHeight="1">
      <c r="B307" s="120"/>
      <c r="D307" s="121" t="s">
        <v>71</v>
      </c>
      <c r="E307" s="129" t="s">
        <v>362</v>
      </c>
      <c r="F307" s="129" t="s">
        <v>363</v>
      </c>
      <c r="J307" s="130"/>
      <c r="L307" s="120"/>
      <c r="M307" s="124"/>
      <c r="P307" s="125">
        <f>SUM(P308:P314)</f>
        <v>97.442927729999994</v>
      </c>
      <c r="R307" s="125">
        <f>SUM(R308:R314)</f>
        <v>0.2366577</v>
      </c>
      <c r="T307" s="126">
        <f>SUM(T308:T314)</f>
        <v>0</v>
      </c>
      <c r="AR307" s="121" t="s">
        <v>84</v>
      </c>
      <c r="AT307" s="127" t="s">
        <v>71</v>
      </c>
      <c r="AU307" s="127" t="s">
        <v>79</v>
      </c>
      <c r="AY307" s="121" t="s">
        <v>162</v>
      </c>
      <c r="BK307" s="128">
        <f>SUM(BK308:BK314)</f>
        <v>0</v>
      </c>
    </row>
    <row r="308" spans="2:65" s="1" customFormat="1" ht="24.2" customHeight="1">
      <c r="B308" s="131"/>
      <c r="C308" s="132" t="s">
        <v>885</v>
      </c>
      <c r="D308" s="132" t="s">
        <v>165</v>
      </c>
      <c r="E308" s="133" t="s">
        <v>2054</v>
      </c>
      <c r="F308" s="134" t="s">
        <v>2055</v>
      </c>
      <c r="G308" s="135" t="s">
        <v>168</v>
      </c>
      <c r="H308" s="136">
        <v>233.7</v>
      </c>
      <c r="I308" s="137"/>
      <c r="J308" s="137"/>
      <c r="K308" s="138"/>
      <c r="L308" s="25"/>
      <c r="M308" s="139" t="s">
        <v>1</v>
      </c>
      <c r="N308" s="140" t="s">
        <v>38</v>
      </c>
      <c r="O308" s="141">
        <v>0.22869999999999999</v>
      </c>
      <c r="P308" s="141">
        <f t="shared" ref="P308:P314" si="81">O308*H308</f>
        <v>53.447189999999992</v>
      </c>
      <c r="Q308" s="141">
        <v>9.3000000000000005E-4</v>
      </c>
      <c r="R308" s="141">
        <f t="shared" ref="R308:R314" si="82">Q308*H308</f>
        <v>0.21734100000000001</v>
      </c>
      <c r="S308" s="141">
        <v>0</v>
      </c>
      <c r="T308" s="142">
        <f t="shared" ref="T308:T314" si="83">S308*H308</f>
        <v>0</v>
      </c>
      <c r="AR308" s="143" t="s">
        <v>226</v>
      </c>
      <c r="AT308" s="143" t="s">
        <v>165</v>
      </c>
      <c r="AU308" s="143" t="s">
        <v>84</v>
      </c>
      <c r="AY308" s="13" t="s">
        <v>162</v>
      </c>
      <c r="BE308" s="144">
        <f t="shared" ref="BE308:BE314" si="84">IF(N308="základná",J308,0)</f>
        <v>0</v>
      </c>
      <c r="BF308" s="144">
        <f t="shared" ref="BF308:BF314" si="85">IF(N308="znížená",J308,0)</f>
        <v>0</v>
      </c>
      <c r="BG308" s="144">
        <f t="shared" ref="BG308:BG314" si="86">IF(N308="zákl. prenesená",J308,0)</f>
        <v>0</v>
      </c>
      <c r="BH308" s="144">
        <f t="shared" ref="BH308:BH314" si="87">IF(N308="zníž. prenesená",J308,0)</f>
        <v>0</v>
      </c>
      <c r="BI308" s="144">
        <f t="shared" ref="BI308:BI314" si="88">IF(N308="nulová",J308,0)</f>
        <v>0</v>
      </c>
      <c r="BJ308" s="13" t="s">
        <v>84</v>
      </c>
      <c r="BK308" s="144">
        <f t="shared" ref="BK308:BK314" si="89">ROUND(I308*H308,2)</f>
        <v>0</v>
      </c>
      <c r="BL308" s="13" t="s">
        <v>226</v>
      </c>
      <c r="BM308" s="143" t="s">
        <v>2056</v>
      </c>
    </row>
    <row r="309" spans="2:65" s="1" customFormat="1" ht="24.2" customHeight="1">
      <c r="B309" s="131"/>
      <c r="C309" s="132" t="s">
        <v>889</v>
      </c>
      <c r="D309" s="132" t="s">
        <v>165</v>
      </c>
      <c r="E309" s="133" t="s">
        <v>905</v>
      </c>
      <c r="F309" s="134" t="s">
        <v>906</v>
      </c>
      <c r="G309" s="135" t="s">
        <v>168</v>
      </c>
      <c r="H309" s="136">
        <v>2.8039999999999998</v>
      </c>
      <c r="I309" s="137"/>
      <c r="J309" s="137"/>
      <c r="K309" s="138"/>
      <c r="L309" s="25"/>
      <c r="M309" s="139" t="s">
        <v>1</v>
      </c>
      <c r="N309" s="140" t="s">
        <v>38</v>
      </c>
      <c r="O309" s="141">
        <v>0.26529000000000003</v>
      </c>
      <c r="P309" s="141">
        <f t="shared" si="81"/>
        <v>0.74387316000000003</v>
      </c>
      <c r="Q309" s="141">
        <v>1.6000000000000001E-4</v>
      </c>
      <c r="R309" s="141">
        <f t="shared" si="82"/>
        <v>4.4863999999999999E-4</v>
      </c>
      <c r="S309" s="141">
        <v>0</v>
      </c>
      <c r="T309" s="142">
        <f t="shared" si="83"/>
        <v>0</v>
      </c>
      <c r="AR309" s="143" t="s">
        <v>226</v>
      </c>
      <c r="AT309" s="143" t="s">
        <v>165</v>
      </c>
      <c r="AU309" s="143" t="s">
        <v>84</v>
      </c>
      <c r="AY309" s="13" t="s">
        <v>162</v>
      </c>
      <c r="BE309" s="144">
        <f t="shared" si="84"/>
        <v>0</v>
      </c>
      <c r="BF309" s="144">
        <f t="shared" si="85"/>
        <v>0</v>
      </c>
      <c r="BG309" s="144">
        <f t="shared" si="86"/>
        <v>0</v>
      </c>
      <c r="BH309" s="144">
        <f t="shared" si="87"/>
        <v>0</v>
      </c>
      <c r="BI309" s="144">
        <f t="shared" si="88"/>
        <v>0</v>
      </c>
      <c r="BJ309" s="13" t="s">
        <v>84</v>
      </c>
      <c r="BK309" s="144">
        <f t="shared" si="89"/>
        <v>0</v>
      </c>
      <c r="BL309" s="13" t="s">
        <v>226</v>
      </c>
      <c r="BM309" s="143" t="s">
        <v>2057</v>
      </c>
    </row>
    <row r="310" spans="2:65" s="1" customFormat="1" ht="24.2" customHeight="1">
      <c r="B310" s="131"/>
      <c r="C310" s="132" t="s">
        <v>892</v>
      </c>
      <c r="D310" s="132" t="s">
        <v>165</v>
      </c>
      <c r="E310" s="133" t="s">
        <v>909</v>
      </c>
      <c r="F310" s="134" t="s">
        <v>910</v>
      </c>
      <c r="G310" s="135" t="s">
        <v>168</v>
      </c>
      <c r="H310" s="136">
        <v>2.8039999999999998</v>
      </c>
      <c r="I310" s="137"/>
      <c r="J310" s="137"/>
      <c r="K310" s="138"/>
      <c r="L310" s="25"/>
      <c r="M310" s="139" t="s">
        <v>1</v>
      </c>
      <c r="N310" s="140" t="s">
        <v>38</v>
      </c>
      <c r="O310" s="141">
        <v>0.14815</v>
      </c>
      <c r="P310" s="141">
        <f t="shared" si="81"/>
        <v>0.41541259999999997</v>
      </c>
      <c r="Q310" s="141">
        <v>8.0000000000000007E-5</v>
      </c>
      <c r="R310" s="141">
        <f t="shared" si="82"/>
        <v>2.2431999999999999E-4</v>
      </c>
      <c r="S310" s="141">
        <v>0</v>
      </c>
      <c r="T310" s="142">
        <f t="shared" si="83"/>
        <v>0</v>
      </c>
      <c r="AR310" s="143" t="s">
        <v>226</v>
      </c>
      <c r="AT310" s="143" t="s">
        <v>165</v>
      </c>
      <c r="AU310" s="143" t="s">
        <v>84</v>
      </c>
      <c r="AY310" s="13" t="s">
        <v>162</v>
      </c>
      <c r="BE310" s="144">
        <f t="shared" si="84"/>
        <v>0</v>
      </c>
      <c r="BF310" s="144">
        <f t="shared" si="85"/>
        <v>0</v>
      </c>
      <c r="BG310" s="144">
        <f t="shared" si="86"/>
        <v>0</v>
      </c>
      <c r="BH310" s="144">
        <f t="shared" si="87"/>
        <v>0</v>
      </c>
      <c r="BI310" s="144">
        <f t="shared" si="88"/>
        <v>0</v>
      </c>
      <c r="BJ310" s="13" t="s">
        <v>84</v>
      </c>
      <c r="BK310" s="144">
        <f t="shared" si="89"/>
        <v>0</v>
      </c>
      <c r="BL310" s="13" t="s">
        <v>226</v>
      </c>
      <c r="BM310" s="143" t="s">
        <v>2058</v>
      </c>
    </row>
    <row r="311" spans="2:65" s="1" customFormat="1" ht="24.2" customHeight="1">
      <c r="B311" s="131"/>
      <c r="C311" s="132" t="s">
        <v>896</v>
      </c>
      <c r="D311" s="132" t="s">
        <v>165</v>
      </c>
      <c r="E311" s="133" t="s">
        <v>913</v>
      </c>
      <c r="F311" s="134" t="s">
        <v>914</v>
      </c>
      <c r="G311" s="135" t="s">
        <v>168</v>
      </c>
      <c r="H311" s="136">
        <v>0.223</v>
      </c>
      <c r="I311" s="137"/>
      <c r="J311" s="137"/>
      <c r="K311" s="138"/>
      <c r="L311" s="25"/>
      <c r="M311" s="139" t="s">
        <v>1</v>
      </c>
      <c r="N311" s="140" t="s">
        <v>38</v>
      </c>
      <c r="O311" s="141">
        <v>0.27539000000000002</v>
      </c>
      <c r="P311" s="141">
        <f t="shared" si="81"/>
        <v>6.1411970000000003E-2</v>
      </c>
      <c r="Q311" s="141">
        <v>2.2000000000000001E-4</v>
      </c>
      <c r="R311" s="141">
        <f t="shared" si="82"/>
        <v>4.9060000000000001E-5</v>
      </c>
      <c r="S311" s="141">
        <v>0</v>
      </c>
      <c r="T311" s="142">
        <f t="shared" si="83"/>
        <v>0</v>
      </c>
      <c r="AR311" s="143" t="s">
        <v>226</v>
      </c>
      <c r="AT311" s="143" t="s">
        <v>165</v>
      </c>
      <c r="AU311" s="143" t="s">
        <v>84</v>
      </c>
      <c r="AY311" s="13" t="s">
        <v>162</v>
      </c>
      <c r="BE311" s="144">
        <f t="shared" si="84"/>
        <v>0</v>
      </c>
      <c r="BF311" s="144">
        <f t="shared" si="85"/>
        <v>0</v>
      </c>
      <c r="BG311" s="144">
        <f t="shared" si="86"/>
        <v>0</v>
      </c>
      <c r="BH311" s="144">
        <f t="shared" si="87"/>
        <v>0</v>
      </c>
      <c r="BI311" s="144">
        <f t="shared" si="88"/>
        <v>0</v>
      </c>
      <c r="BJ311" s="13" t="s">
        <v>84</v>
      </c>
      <c r="BK311" s="144">
        <f t="shared" si="89"/>
        <v>0</v>
      </c>
      <c r="BL311" s="13" t="s">
        <v>226</v>
      </c>
      <c r="BM311" s="143" t="s">
        <v>2059</v>
      </c>
    </row>
    <row r="312" spans="2:65" s="1" customFormat="1" ht="33" customHeight="1">
      <c r="B312" s="131"/>
      <c r="C312" s="132" t="s">
        <v>900</v>
      </c>
      <c r="D312" s="132" t="s">
        <v>165</v>
      </c>
      <c r="E312" s="133" t="s">
        <v>2060</v>
      </c>
      <c r="F312" s="134" t="s">
        <v>2061</v>
      </c>
      <c r="G312" s="135" t="s">
        <v>168</v>
      </c>
      <c r="H312" s="136">
        <v>6.18</v>
      </c>
      <c r="I312" s="137"/>
      <c r="J312" s="137"/>
      <c r="K312" s="138"/>
      <c r="L312" s="25"/>
      <c r="M312" s="139" t="s">
        <v>1</v>
      </c>
      <c r="N312" s="140" t="s">
        <v>38</v>
      </c>
      <c r="O312" s="141">
        <v>0.1096</v>
      </c>
      <c r="P312" s="141">
        <f t="shared" si="81"/>
        <v>0.67732800000000004</v>
      </c>
      <c r="Q312" s="141">
        <v>3.3E-4</v>
      </c>
      <c r="R312" s="141">
        <f t="shared" si="82"/>
        <v>2.0393999999999998E-3</v>
      </c>
      <c r="S312" s="141">
        <v>0</v>
      </c>
      <c r="T312" s="142">
        <f t="shared" si="83"/>
        <v>0</v>
      </c>
      <c r="AR312" s="143" t="s">
        <v>226</v>
      </c>
      <c r="AT312" s="143" t="s">
        <v>165</v>
      </c>
      <c r="AU312" s="143" t="s">
        <v>84</v>
      </c>
      <c r="AY312" s="13" t="s">
        <v>162</v>
      </c>
      <c r="BE312" s="144">
        <f t="shared" si="84"/>
        <v>0</v>
      </c>
      <c r="BF312" s="144">
        <f t="shared" si="85"/>
        <v>0</v>
      </c>
      <c r="BG312" s="144">
        <f t="shared" si="86"/>
        <v>0</v>
      </c>
      <c r="BH312" s="144">
        <f t="shared" si="87"/>
        <v>0</v>
      </c>
      <c r="BI312" s="144">
        <f t="shared" si="88"/>
        <v>0</v>
      </c>
      <c r="BJ312" s="13" t="s">
        <v>84</v>
      </c>
      <c r="BK312" s="144">
        <f t="shared" si="89"/>
        <v>0</v>
      </c>
      <c r="BL312" s="13" t="s">
        <v>226</v>
      </c>
      <c r="BM312" s="143" t="s">
        <v>2062</v>
      </c>
    </row>
    <row r="313" spans="2:65" s="1" customFormat="1" ht="21.75" customHeight="1">
      <c r="B313" s="131"/>
      <c r="C313" s="132" t="s">
        <v>904</v>
      </c>
      <c r="D313" s="132" t="s">
        <v>165</v>
      </c>
      <c r="E313" s="133" t="s">
        <v>924</v>
      </c>
      <c r="F313" s="134" t="s">
        <v>925</v>
      </c>
      <c r="G313" s="135" t="s">
        <v>168</v>
      </c>
      <c r="H313" s="136">
        <v>236.50399999999999</v>
      </c>
      <c r="I313" s="137"/>
      <c r="J313" s="137"/>
      <c r="K313" s="138"/>
      <c r="L313" s="25"/>
      <c r="M313" s="139" t="s">
        <v>1</v>
      </c>
      <c r="N313" s="140" t="s">
        <v>38</v>
      </c>
      <c r="O313" s="141">
        <v>0.13600000000000001</v>
      </c>
      <c r="P313" s="141">
        <f t="shared" si="81"/>
        <v>32.164543999999999</v>
      </c>
      <c r="Q313" s="141">
        <v>6.9999999999999994E-5</v>
      </c>
      <c r="R313" s="141">
        <f t="shared" si="82"/>
        <v>1.6555279999999999E-2</v>
      </c>
      <c r="S313" s="141">
        <v>0</v>
      </c>
      <c r="T313" s="142">
        <f t="shared" si="83"/>
        <v>0</v>
      </c>
      <c r="AR313" s="143" t="s">
        <v>226</v>
      </c>
      <c r="AT313" s="143" t="s">
        <v>165</v>
      </c>
      <c r="AU313" s="143" t="s">
        <v>84</v>
      </c>
      <c r="AY313" s="13" t="s">
        <v>162</v>
      </c>
      <c r="BE313" s="144">
        <f t="shared" si="84"/>
        <v>0</v>
      </c>
      <c r="BF313" s="144">
        <f t="shared" si="85"/>
        <v>0</v>
      </c>
      <c r="BG313" s="144">
        <f t="shared" si="86"/>
        <v>0</v>
      </c>
      <c r="BH313" s="144">
        <f t="shared" si="87"/>
        <v>0</v>
      </c>
      <c r="BI313" s="144">
        <f t="shared" si="88"/>
        <v>0</v>
      </c>
      <c r="BJ313" s="13" t="s">
        <v>84</v>
      </c>
      <c r="BK313" s="144">
        <f t="shared" si="89"/>
        <v>0</v>
      </c>
      <c r="BL313" s="13" t="s">
        <v>226</v>
      </c>
      <c r="BM313" s="143" t="s">
        <v>2063</v>
      </c>
    </row>
    <row r="314" spans="2:65" s="1" customFormat="1" ht="24.2" customHeight="1">
      <c r="B314" s="131"/>
      <c r="C314" s="132" t="s">
        <v>908</v>
      </c>
      <c r="D314" s="132" t="s">
        <v>165</v>
      </c>
      <c r="E314" s="133" t="s">
        <v>928</v>
      </c>
      <c r="F314" s="134" t="s">
        <v>929</v>
      </c>
      <c r="G314" s="135" t="s">
        <v>168</v>
      </c>
      <c r="H314" s="136">
        <v>236.50399999999999</v>
      </c>
      <c r="I314" s="137"/>
      <c r="J314" s="137"/>
      <c r="K314" s="138"/>
      <c r="L314" s="25"/>
      <c r="M314" s="139" t="s">
        <v>1</v>
      </c>
      <c r="N314" s="140" t="s">
        <v>38</v>
      </c>
      <c r="O314" s="141">
        <v>4.2000000000000003E-2</v>
      </c>
      <c r="P314" s="141">
        <f t="shared" si="81"/>
        <v>9.9331680000000002</v>
      </c>
      <c r="Q314" s="141">
        <v>0</v>
      </c>
      <c r="R314" s="141">
        <f t="shared" si="82"/>
        <v>0</v>
      </c>
      <c r="S314" s="141">
        <v>0</v>
      </c>
      <c r="T314" s="142">
        <f t="shared" si="83"/>
        <v>0</v>
      </c>
      <c r="AR314" s="143" t="s">
        <v>226</v>
      </c>
      <c r="AT314" s="143" t="s">
        <v>165</v>
      </c>
      <c r="AU314" s="143" t="s">
        <v>84</v>
      </c>
      <c r="AY314" s="13" t="s">
        <v>162</v>
      </c>
      <c r="BE314" s="144">
        <f t="shared" si="84"/>
        <v>0</v>
      </c>
      <c r="BF314" s="144">
        <f t="shared" si="85"/>
        <v>0</v>
      </c>
      <c r="BG314" s="144">
        <f t="shared" si="86"/>
        <v>0</v>
      </c>
      <c r="BH314" s="144">
        <f t="shared" si="87"/>
        <v>0</v>
      </c>
      <c r="BI314" s="144">
        <f t="shared" si="88"/>
        <v>0</v>
      </c>
      <c r="BJ314" s="13" t="s">
        <v>84</v>
      </c>
      <c r="BK314" s="144">
        <f t="shared" si="89"/>
        <v>0</v>
      </c>
      <c r="BL314" s="13" t="s">
        <v>226</v>
      </c>
      <c r="BM314" s="143" t="s">
        <v>2064</v>
      </c>
    </row>
    <row r="315" spans="2:65" s="11" customFormat="1" ht="22.9" customHeight="1">
      <c r="B315" s="120"/>
      <c r="D315" s="121" t="s">
        <v>71</v>
      </c>
      <c r="E315" s="129" t="s">
        <v>931</v>
      </c>
      <c r="F315" s="129" t="s">
        <v>932</v>
      </c>
      <c r="J315" s="130"/>
      <c r="L315" s="120"/>
      <c r="M315" s="124"/>
      <c r="P315" s="125">
        <f>SUM(P316:P318)</f>
        <v>12.65707192</v>
      </c>
      <c r="R315" s="125">
        <f>SUM(R316:R318)</f>
        <v>4.079232E-2</v>
      </c>
      <c r="T315" s="126">
        <f>SUM(T316:T318)</f>
        <v>0</v>
      </c>
      <c r="AR315" s="121" t="s">
        <v>84</v>
      </c>
      <c r="AT315" s="127" t="s">
        <v>71</v>
      </c>
      <c r="AU315" s="127" t="s">
        <v>79</v>
      </c>
      <c r="AY315" s="121" t="s">
        <v>162</v>
      </c>
      <c r="BK315" s="128">
        <f>SUM(BK316:BK318)</f>
        <v>0</v>
      </c>
    </row>
    <row r="316" spans="2:65" s="1" customFormat="1" ht="24.2" customHeight="1">
      <c r="B316" s="131"/>
      <c r="C316" s="132" t="s">
        <v>912</v>
      </c>
      <c r="D316" s="132" t="s">
        <v>165</v>
      </c>
      <c r="E316" s="133" t="s">
        <v>934</v>
      </c>
      <c r="F316" s="134" t="s">
        <v>935</v>
      </c>
      <c r="G316" s="135" t="s">
        <v>168</v>
      </c>
      <c r="H316" s="136">
        <v>113.312</v>
      </c>
      <c r="I316" s="137"/>
      <c r="J316" s="137"/>
      <c r="K316" s="138"/>
      <c r="L316" s="25"/>
      <c r="M316" s="139" t="s">
        <v>1</v>
      </c>
      <c r="N316" s="140" t="s">
        <v>38</v>
      </c>
      <c r="O316" s="141">
        <v>0.03</v>
      </c>
      <c r="P316" s="141">
        <f>O316*H316</f>
        <v>3.3993599999999997</v>
      </c>
      <c r="Q316" s="141">
        <v>1.2999999999999999E-4</v>
      </c>
      <c r="R316" s="141">
        <f>Q316*H316</f>
        <v>1.4730559999999998E-2</v>
      </c>
      <c r="S316" s="141">
        <v>0</v>
      </c>
      <c r="T316" s="142">
        <f>S316*H316</f>
        <v>0</v>
      </c>
      <c r="AR316" s="143" t="s">
        <v>226</v>
      </c>
      <c r="AT316" s="143" t="s">
        <v>165</v>
      </c>
      <c r="AU316" s="143" t="s">
        <v>84</v>
      </c>
      <c r="AY316" s="13" t="s">
        <v>162</v>
      </c>
      <c r="BE316" s="144">
        <f>IF(N316="základná",J316,0)</f>
        <v>0</v>
      </c>
      <c r="BF316" s="144">
        <f>IF(N316="znížená",J316,0)</f>
        <v>0</v>
      </c>
      <c r="BG316" s="144">
        <f>IF(N316="zákl. prenesená",J316,0)</f>
        <v>0</v>
      </c>
      <c r="BH316" s="144">
        <f>IF(N316="zníž. prenesená",J316,0)</f>
        <v>0</v>
      </c>
      <c r="BI316" s="144">
        <f>IF(N316="nulová",J316,0)</f>
        <v>0</v>
      </c>
      <c r="BJ316" s="13" t="s">
        <v>84</v>
      </c>
      <c r="BK316" s="144">
        <f>ROUND(I316*H316,2)</f>
        <v>0</v>
      </c>
      <c r="BL316" s="13" t="s">
        <v>226</v>
      </c>
      <c r="BM316" s="143" t="s">
        <v>2065</v>
      </c>
    </row>
    <row r="317" spans="2:65" s="1" customFormat="1" ht="24.2" customHeight="1">
      <c r="B317" s="131"/>
      <c r="C317" s="132" t="s">
        <v>916</v>
      </c>
      <c r="D317" s="132" t="s">
        <v>165</v>
      </c>
      <c r="E317" s="133" t="s">
        <v>938</v>
      </c>
      <c r="F317" s="134" t="s">
        <v>939</v>
      </c>
      <c r="G317" s="135" t="s">
        <v>168</v>
      </c>
      <c r="H317" s="136">
        <v>51.061999999999998</v>
      </c>
      <c r="I317" s="137"/>
      <c r="J317" s="137"/>
      <c r="K317" s="138"/>
      <c r="L317" s="25"/>
      <c r="M317" s="139" t="s">
        <v>1</v>
      </c>
      <c r="N317" s="140" t="s">
        <v>38</v>
      </c>
      <c r="O317" s="141">
        <v>6.5000000000000002E-2</v>
      </c>
      <c r="P317" s="141">
        <f>O317*H317</f>
        <v>3.3190300000000001</v>
      </c>
      <c r="Q317" s="141">
        <v>0</v>
      </c>
      <c r="R317" s="141">
        <f>Q317*H317</f>
        <v>0</v>
      </c>
      <c r="S317" s="141">
        <v>0</v>
      </c>
      <c r="T317" s="142">
        <f>S317*H317</f>
        <v>0</v>
      </c>
      <c r="AR317" s="143" t="s">
        <v>226</v>
      </c>
      <c r="AT317" s="143" t="s">
        <v>165</v>
      </c>
      <c r="AU317" s="143" t="s">
        <v>84</v>
      </c>
      <c r="AY317" s="13" t="s">
        <v>162</v>
      </c>
      <c r="BE317" s="144">
        <f>IF(N317="základná",J317,0)</f>
        <v>0</v>
      </c>
      <c r="BF317" s="144">
        <f>IF(N317="znížená",J317,0)</f>
        <v>0</v>
      </c>
      <c r="BG317" s="144">
        <f>IF(N317="zákl. prenesená",J317,0)</f>
        <v>0</v>
      </c>
      <c r="BH317" s="144">
        <f>IF(N317="zníž. prenesená",J317,0)</f>
        <v>0</v>
      </c>
      <c r="BI317" s="144">
        <f>IF(N317="nulová",J317,0)</f>
        <v>0</v>
      </c>
      <c r="BJ317" s="13" t="s">
        <v>84</v>
      </c>
      <c r="BK317" s="144">
        <f>ROUND(I317*H317,2)</f>
        <v>0</v>
      </c>
      <c r="BL317" s="13" t="s">
        <v>226</v>
      </c>
      <c r="BM317" s="143" t="s">
        <v>2066</v>
      </c>
    </row>
    <row r="318" spans="2:65" s="1" customFormat="1" ht="37.9" customHeight="1">
      <c r="B318" s="131"/>
      <c r="C318" s="132" t="s">
        <v>920</v>
      </c>
      <c r="D318" s="132" t="s">
        <v>165</v>
      </c>
      <c r="E318" s="133" t="s">
        <v>2067</v>
      </c>
      <c r="F318" s="134" t="s">
        <v>2068</v>
      </c>
      <c r="G318" s="135" t="s">
        <v>168</v>
      </c>
      <c r="H318" s="136">
        <v>113.312</v>
      </c>
      <c r="I318" s="137"/>
      <c r="J318" s="137"/>
      <c r="K318" s="138"/>
      <c r="L318" s="25"/>
      <c r="M318" s="139" t="s">
        <v>1</v>
      </c>
      <c r="N318" s="140" t="s">
        <v>38</v>
      </c>
      <c r="O318" s="141">
        <v>5.2409999999999998E-2</v>
      </c>
      <c r="P318" s="141">
        <f>O318*H318</f>
        <v>5.9386819199999996</v>
      </c>
      <c r="Q318" s="141">
        <v>2.3000000000000001E-4</v>
      </c>
      <c r="R318" s="141">
        <f>Q318*H318</f>
        <v>2.606176E-2</v>
      </c>
      <c r="S318" s="141">
        <v>0</v>
      </c>
      <c r="T318" s="142">
        <f>S318*H318</f>
        <v>0</v>
      </c>
      <c r="AR318" s="143" t="s">
        <v>226</v>
      </c>
      <c r="AT318" s="143" t="s">
        <v>165</v>
      </c>
      <c r="AU318" s="143" t="s">
        <v>84</v>
      </c>
      <c r="AY318" s="13" t="s">
        <v>162</v>
      </c>
      <c r="BE318" s="144">
        <f>IF(N318="základná",J318,0)</f>
        <v>0</v>
      </c>
      <c r="BF318" s="144">
        <f>IF(N318="znížená",J318,0)</f>
        <v>0</v>
      </c>
      <c r="BG318" s="144">
        <f>IF(N318="zákl. prenesená",J318,0)</f>
        <v>0</v>
      </c>
      <c r="BH318" s="144">
        <f>IF(N318="zníž. prenesená",J318,0)</f>
        <v>0</v>
      </c>
      <c r="BI318" s="144">
        <f>IF(N318="nulová",J318,0)</f>
        <v>0</v>
      </c>
      <c r="BJ318" s="13" t="s">
        <v>84</v>
      </c>
      <c r="BK318" s="144">
        <f>ROUND(I318*H318,2)</f>
        <v>0</v>
      </c>
      <c r="BL318" s="13" t="s">
        <v>226</v>
      </c>
      <c r="BM318" s="143" t="s">
        <v>2069</v>
      </c>
    </row>
    <row r="319" spans="2:65" s="11" customFormat="1" ht="25.9" customHeight="1">
      <c r="B319" s="120"/>
      <c r="D319" s="121" t="s">
        <v>71</v>
      </c>
      <c r="E319" s="122" t="s">
        <v>492</v>
      </c>
      <c r="F319" s="122" t="s">
        <v>2070</v>
      </c>
      <c r="J319" s="123"/>
      <c r="L319" s="120"/>
      <c r="M319" s="124"/>
      <c r="P319" s="125">
        <f>P320+P326</f>
        <v>415.84289999999999</v>
      </c>
      <c r="R319" s="125">
        <f>R320+R326</f>
        <v>18.028549999999999</v>
      </c>
      <c r="T319" s="126">
        <f>T320+T326</f>
        <v>0</v>
      </c>
      <c r="AR319" s="121" t="s">
        <v>89</v>
      </c>
      <c r="AT319" s="127" t="s">
        <v>71</v>
      </c>
      <c r="AU319" s="127" t="s">
        <v>72</v>
      </c>
      <c r="AY319" s="121" t="s">
        <v>162</v>
      </c>
      <c r="BK319" s="128">
        <f>BK320+BK326</f>
        <v>0</v>
      </c>
    </row>
    <row r="320" spans="2:65" s="11" customFormat="1" ht="22.9" customHeight="1">
      <c r="B320" s="120"/>
      <c r="D320" s="121" t="s">
        <v>71</v>
      </c>
      <c r="E320" s="129" t="s">
        <v>2071</v>
      </c>
      <c r="F320" s="129" t="s">
        <v>2072</v>
      </c>
      <c r="J320" s="130"/>
      <c r="L320" s="120"/>
      <c r="M320" s="124"/>
      <c r="P320" s="125">
        <f>SUM(P321:P325)</f>
        <v>146.7636</v>
      </c>
      <c r="R320" s="125">
        <f>SUM(R321:R325)</f>
        <v>8.0626499999999997</v>
      </c>
      <c r="T320" s="126">
        <f>SUM(T321:T325)</f>
        <v>0</v>
      </c>
      <c r="AR320" s="121" t="s">
        <v>89</v>
      </c>
      <c r="AT320" s="127" t="s">
        <v>71</v>
      </c>
      <c r="AU320" s="127" t="s">
        <v>79</v>
      </c>
      <c r="AY320" s="121" t="s">
        <v>162</v>
      </c>
      <c r="BK320" s="128">
        <f>SUM(BK321:BK325)</f>
        <v>0</v>
      </c>
    </row>
    <row r="321" spans="2:65" s="1" customFormat="1" ht="24.2" customHeight="1">
      <c r="B321" s="131"/>
      <c r="C321" s="132" t="s">
        <v>923</v>
      </c>
      <c r="D321" s="132" t="s">
        <v>165</v>
      </c>
      <c r="E321" s="133" t="s">
        <v>2073</v>
      </c>
      <c r="F321" s="134" t="s">
        <v>2074</v>
      </c>
      <c r="G321" s="135" t="s">
        <v>168</v>
      </c>
      <c r="H321" s="136">
        <v>233.7</v>
      </c>
      <c r="I321" s="137"/>
      <c r="J321" s="137"/>
      <c r="K321" s="138"/>
      <c r="L321" s="25"/>
      <c r="M321" s="139" t="s">
        <v>1</v>
      </c>
      <c r="N321" s="140" t="s">
        <v>38</v>
      </c>
      <c r="O321" s="141">
        <v>0.628</v>
      </c>
      <c r="P321" s="141">
        <f>O321*H321</f>
        <v>146.7636</v>
      </c>
      <c r="Q321" s="141">
        <v>0</v>
      </c>
      <c r="R321" s="141">
        <f>Q321*H321</f>
        <v>0</v>
      </c>
      <c r="S321" s="141">
        <v>0</v>
      </c>
      <c r="T321" s="142">
        <f>S321*H321</f>
        <v>0</v>
      </c>
      <c r="AR321" s="143" t="s">
        <v>79</v>
      </c>
      <c r="AT321" s="143" t="s">
        <v>165</v>
      </c>
      <c r="AU321" s="143" t="s">
        <v>84</v>
      </c>
      <c r="AY321" s="13" t="s">
        <v>162</v>
      </c>
      <c r="BE321" s="144">
        <f>IF(N321="základná",J321,0)</f>
        <v>0</v>
      </c>
      <c r="BF321" s="144">
        <f>IF(N321="znížená",J321,0)</f>
        <v>0</v>
      </c>
      <c r="BG321" s="144">
        <f>IF(N321="zákl. prenesená",J321,0)</f>
        <v>0</v>
      </c>
      <c r="BH321" s="144">
        <f>IF(N321="zníž. prenesená",J321,0)</f>
        <v>0</v>
      </c>
      <c r="BI321" s="144">
        <f>IF(N321="nulová",J321,0)</f>
        <v>0</v>
      </c>
      <c r="BJ321" s="13" t="s">
        <v>84</v>
      </c>
      <c r="BK321" s="144">
        <f>ROUND(I321*H321,2)</f>
        <v>0</v>
      </c>
      <c r="BL321" s="13" t="s">
        <v>79</v>
      </c>
      <c r="BM321" s="143" t="s">
        <v>2075</v>
      </c>
    </row>
    <row r="322" spans="2:65" s="1" customFormat="1" ht="21.75" customHeight="1">
      <c r="B322" s="131"/>
      <c r="C322" s="149" t="s">
        <v>927</v>
      </c>
      <c r="D322" s="149" t="s">
        <v>492</v>
      </c>
      <c r="E322" s="150" t="s">
        <v>2076</v>
      </c>
      <c r="F322" s="151" t="s">
        <v>2077</v>
      </c>
      <c r="G322" s="152" t="s">
        <v>495</v>
      </c>
      <c r="H322" s="153">
        <v>8062.65</v>
      </c>
      <c r="I322" s="154"/>
      <c r="J322" s="154"/>
      <c r="K322" s="155"/>
      <c r="L322" s="156"/>
      <c r="M322" s="157" t="s">
        <v>1</v>
      </c>
      <c r="N322" s="158" t="s">
        <v>38</v>
      </c>
      <c r="O322" s="141">
        <v>0</v>
      </c>
      <c r="P322" s="141">
        <f>O322*H322</f>
        <v>0</v>
      </c>
      <c r="Q322" s="141">
        <v>1E-3</v>
      </c>
      <c r="R322" s="141">
        <f>Q322*H322</f>
        <v>8.0626499999999997</v>
      </c>
      <c r="S322" s="141">
        <v>0</v>
      </c>
      <c r="T322" s="142">
        <f>S322*H322</f>
        <v>0</v>
      </c>
      <c r="AR322" s="143" t="s">
        <v>852</v>
      </c>
      <c r="AT322" s="143" t="s">
        <v>492</v>
      </c>
      <c r="AU322" s="143" t="s">
        <v>84</v>
      </c>
      <c r="AY322" s="13" t="s">
        <v>162</v>
      </c>
      <c r="BE322" s="144">
        <f>IF(N322="základná",J322,0)</f>
        <v>0</v>
      </c>
      <c r="BF322" s="144">
        <f>IF(N322="znížená",J322,0)</f>
        <v>0</v>
      </c>
      <c r="BG322" s="144">
        <f>IF(N322="zákl. prenesená",J322,0)</f>
        <v>0</v>
      </c>
      <c r="BH322" s="144">
        <f>IF(N322="zníž. prenesená",J322,0)</f>
        <v>0</v>
      </c>
      <c r="BI322" s="144">
        <f>IF(N322="nulová",J322,0)</f>
        <v>0</v>
      </c>
      <c r="BJ322" s="13" t="s">
        <v>84</v>
      </c>
      <c r="BK322" s="144">
        <f>ROUND(I322*H322,2)</f>
        <v>0</v>
      </c>
      <c r="BL322" s="13" t="s">
        <v>852</v>
      </c>
      <c r="BM322" s="143" t="s">
        <v>2078</v>
      </c>
    </row>
    <row r="323" spans="2:65" s="1" customFormat="1" ht="16.5" customHeight="1">
      <c r="B323" s="131"/>
      <c r="C323" s="132" t="s">
        <v>933</v>
      </c>
      <c r="D323" s="132" t="s">
        <v>165</v>
      </c>
      <c r="E323" s="133" t="s">
        <v>1490</v>
      </c>
      <c r="F323" s="134" t="s">
        <v>2079</v>
      </c>
      <c r="G323" s="135" t="s">
        <v>595</v>
      </c>
      <c r="H323" s="136">
        <v>74.983000000000004</v>
      </c>
      <c r="I323" s="137"/>
      <c r="J323" s="137"/>
      <c r="K323" s="138"/>
      <c r="L323" s="25"/>
      <c r="M323" s="139" t="s">
        <v>1</v>
      </c>
      <c r="N323" s="140" t="s">
        <v>38</v>
      </c>
      <c r="O323" s="141">
        <v>0</v>
      </c>
      <c r="P323" s="141">
        <f>O323*H323</f>
        <v>0</v>
      </c>
      <c r="Q323" s="141">
        <v>0</v>
      </c>
      <c r="R323" s="141">
        <f>Q323*H323</f>
        <v>0</v>
      </c>
      <c r="S323" s="141">
        <v>0</v>
      </c>
      <c r="T323" s="142">
        <f>S323*H323</f>
        <v>0</v>
      </c>
      <c r="AR323" s="143" t="s">
        <v>606</v>
      </c>
      <c r="AT323" s="143" t="s">
        <v>165</v>
      </c>
      <c r="AU323" s="143" t="s">
        <v>84</v>
      </c>
      <c r="AY323" s="13" t="s">
        <v>162</v>
      </c>
      <c r="BE323" s="144">
        <f>IF(N323="základná",J323,0)</f>
        <v>0</v>
      </c>
      <c r="BF323" s="144">
        <f>IF(N323="znížená",J323,0)</f>
        <v>0</v>
      </c>
      <c r="BG323" s="144">
        <f>IF(N323="zákl. prenesená",J323,0)</f>
        <v>0</v>
      </c>
      <c r="BH323" s="144">
        <f>IF(N323="zníž. prenesená",J323,0)</f>
        <v>0</v>
      </c>
      <c r="BI323" s="144">
        <f>IF(N323="nulová",J323,0)</f>
        <v>0</v>
      </c>
      <c r="BJ323" s="13" t="s">
        <v>84</v>
      </c>
      <c r="BK323" s="144">
        <f>ROUND(I323*H323,2)</f>
        <v>0</v>
      </c>
      <c r="BL323" s="13" t="s">
        <v>606</v>
      </c>
      <c r="BM323" s="143" t="s">
        <v>2080</v>
      </c>
    </row>
    <row r="324" spans="2:65" s="1" customFormat="1" ht="16.5" customHeight="1">
      <c r="B324" s="131"/>
      <c r="C324" s="132" t="s">
        <v>937</v>
      </c>
      <c r="D324" s="132" t="s">
        <v>165</v>
      </c>
      <c r="E324" s="133" t="s">
        <v>1494</v>
      </c>
      <c r="F324" s="134" t="s">
        <v>2081</v>
      </c>
      <c r="G324" s="135" t="s">
        <v>595</v>
      </c>
      <c r="H324" s="136">
        <v>74.983000000000004</v>
      </c>
      <c r="I324" s="137"/>
      <c r="J324" s="137"/>
      <c r="K324" s="138"/>
      <c r="L324" s="25"/>
      <c r="M324" s="139" t="s">
        <v>1</v>
      </c>
      <c r="N324" s="140" t="s">
        <v>38</v>
      </c>
      <c r="O324" s="141">
        <v>0</v>
      </c>
      <c r="P324" s="141">
        <f>O324*H324</f>
        <v>0</v>
      </c>
      <c r="Q324" s="141">
        <v>0</v>
      </c>
      <c r="R324" s="141">
        <f>Q324*H324</f>
        <v>0</v>
      </c>
      <c r="S324" s="141">
        <v>0</v>
      </c>
      <c r="T324" s="142">
        <f>S324*H324</f>
        <v>0</v>
      </c>
      <c r="AR324" s="143" t="s">
        <v>852</v>
      </c>
      <c r="AT324" s="143" t="s">
        <v>165</v>
      </c>
      <c r="AU324" s="143" t="s">
        <v>84</v>
      </c>
      <c r="AY324" s="13" t="s">
        <v>162</v>
      </c>
      <c r="BE324" s="144">
        <f>IF(N324="základná",J324,0)</f>
        <v>0</v>
      </c>
      <c r="BF324" s="144">
        <f>IF(N324="znížená",J324,0)</f>
        <v>0</v>
      </c>
      <c r="BG324" s="144">
        <f>IF(N324="zákl. prenesená",J324,0)</f>
        <v>0</v>
      </c>
      <c r="BH324" s="144">
        <f>IF(N324="zníž. prenesená",J324,0)</f>
        <v>0</v>
      </c>
      <c r="BI324" s="144">
        <f>IF(N324="nulová",J324,0)</f>
        <v>0</v>
      </c>
      <c r="BJ324" s="13" t="s">
        <v>84</v>
      </c>
      <c r="BK324" s="144">
        <f>ROUND(I324*H324,2)</f>
        <v>0</v>
      </c>
      <c r="BL324" s="13" t="s">
        <v>852</v>
      </c>
      <c r="BM324" s="143" t="s">
        <v>2082</v>
      </c>
    </row>
    <row r="325" spans="2:65" s="1" customFormat="1" ht="16.5" customHeight="1">
      <c r="B325" s="131"/>
      <c r="C325" s="132" t="s">
        <v>941</v>
      </c>
      <c r="D325" s="132" t="s">
        <v>165</v>
      </c>
      <c r="E325" s="133" t="s">
        <v>1552</v>
      </c>
      <c r="F325" s="134" t="s">
        <v>2083</v>
      </c>
      <c r="G325" s="135" t="s">
        <v>595</v>
      </c>
      <c r="H325" s="136">
        <v>74.983000000000004</v>
      </c>
      <c r="I325" s="137"/>
      <c r="J325" s="137"/>
      <c r="K325" s="138"/>
      <c r="L325" s="25"/>
      <c r="M325" s="139" t="s">
        <v>1</v>
      </c>
      <c r="N325" s="140" t="s">
        <v>38</v>
      </c>
      <c r="O325" s="141">
        <v>0</v>
      </c>
      <c r="P325" s="141">
        <f>O325*H325</f>
        <v>0</v>
      </c>
      <c r="Q325" s="141">
        <v>0</v>
      </c>
      <c r="R325" s="141">
        <f>Q325*H325</f>
        <v>0</v>
      </c>
      <c r="S325" s="141">
        <v>0</v>
      </c>
      <c r="T325" s="142">
        <f>S325*H325</f>
        <v>0</v>
      </c>
      <c r="AR325" s="143" t="s">
        <v>606</v>
      </c>
      <c r="AT325" s="143" t="s">
        <v>165</v>
      </c>
      <c r="AU325" s="143" t="s">
        <v>84</v>
      </c>
      <c r="AY325" s="13" t="s">
        <v>162</v>
      </c>
      <c r="BE325" s="144">
        <f>IF(N325="základná",J325,0)</f>
        <v>0</v>
      </c>
      <c r="BF325" s="144">
        <f>IF(N325="znížená",J325,0)</f>
        <v>0</v>
      </c>
      <c r="BG325" s="144">
        <f>IF(N325="zákl. prenesená",J325,0)</f>
        <v>0</v>
      </c>
      <c r="BH325" s="144">
        <f>IF(N325="zníž. prenesená",J325,0)</f>
        <v>0</v>
      </c>
      <c r="BI325" s="144">
        <f>IF(N325="nulová",J325,0)</f>
        <v>0</v>
      </c>
      <c r="BJ325" s="13" t="s">
        <v>84</v>
      </c>
      <c r="BK325" s="144">
        <f>ROUND(I325*H325,2)</f>
        <v>0</v>
      </c>
      <c r="BL325" s="13" t="s">
        <v>606</v>
      </c>
      <c r="BM325" s="143" t="s">
        <v>2084</v>
      </c>
    </row>
    <row r="326" spans="2:65" s="11" customFormat="1" ht="22.9" customHeight="1">
      <c r="B326" s="120"/>
      <c r="D326" s="121" t="s">
        <v>71</v>
      </c>
      <c r="E326" s="129" t="s">
        <v>2085</v>
      </c>
      <c r="F326" s="129" t="s">
        <v>2086</v>
      </c>
      <c r="J326" s="130"/>
      <c r="L326" s="120"/>
      <c r="M326" s="124"/>
      <c r="P326" s="125">
        <f>SUM(P327:P331)</f>
        <v>269.07929999999999</v>
      </c>
      <c r="R326" s="125">
        <f>SUM(R327:R331)</f>
        <v>9.9658999999999995</v>
      </c>
      <c r="T326" s="126">
        <f>SUM(T327:T331)</f>
        <v>0</v>
      </c>
      <c r="AR326" s="121" t="s">
        <v>89</v>
      </c>
      <c r="AT326" s="127" t="s">
        <v>71</v>
      </c>
      <c r="AU326" s="127" t="s">
        <v>79</v>
      </c>
      <c r="AY326" s="121" t="s">
        <v>162</v>
      </c>
      <c r="BK326" s="128">
        <f>SUM(BK327:BK331)</f>
        <v>0</v>
      </c>
    </row>
    <row r="327" spans="2:65" s="1" customFormat="1" ht="24.2" customHeight="1">
      <c r="B327" s="131"/>
      <c r="C327" s="132" t="s">
        <v>945</v>
      </c>
      <c r="D327" s="132" t="s">
        <v>165</v>
      </c>
      <c r="E327" s="133" t="s">
        <v>2087</v>
      </c>
      <c r="F327" s="134" t="s">
        <v>2088</v>
      </c>
      <c r="G327" s="135" t="s">
        <v>495</v>
      </c>
      <c r="H327" s="136">
        <v>9965.9</v>
      </c>
      <c r="I327" s="137"/>
      <c r="J327" s="137"/>
      <c r="K327" s="138"/>
      <c r="L327" s="25"/>
      <c r="M327" s="139" t="s">
        <v>1</v>
      </c>
      <c r="N327" s="140" t="s">
        <v>38</v>
      </c>
      <c r="O327" s="141">
        <v>2.7E-2</v>
      </c>
      <c r="P327" s="141">
        <f>O327*H327</f>
        <v>269.07929999999999</v>
      </c>
      <c r="Q327" s="141">
        <v>0</v>
      </c>
      <c r="R327" s="141">
        <f>Q327*H327</f>
        <v>0</v>
      </c>
      <c r="S327" s="141">
        <v>0</v>
      </c>
      <c r="T327" s="142">
        <f>S327*H327</f>
        <v>0</v>
      </c>
      <c r="AR327" s="143" t="s">
        <v>606</v>
      </c>
      <c r="AT327" s="143" t="s">
        <v>165</v>
      </c>
      <c r="AU327" s="143" t="s">
        <v>84</v>
      </c>
      <c r="AY327" s="13" t="s">
        <v>162</v>
      </c>
      <c r="BE327" s="144">
        <f>IF(N327="základná",J327,0)</f>
        <v>0</v>
      </c>
      <c r="BF327" s="144">
        <f>IF(N327="znížená",J327,0)</f>
        <v>0</v>
      </c>
      <c r="BG327" s="144">
        <f>IF(N327="zákl. prenesená",J327,0)</f>
        <v>0</v>
      </c>
      <c r="BH327" s="144">
        <f>IF(N327="zníž. prenesená",J327,0)</f>
        <v>0</v>
      </c>
      <c r="BI327" s="144">
        <f>IF(N327="nulová",J327,0)</f>
        <v>0</v>
      </c>
      <c r="BJ327" s="13" t="s">
        <v>84</v>
      </c>
      <c r="BK327" s="144">
        <f>ROUND(I327*H327,2)</f>
        <v>0</v>
      </c>
      <c r="BL327" s="13" t="s">
        <v>606</v>
      </c>
      <c r="BM327" s="143" t="s">
        <v>2089</v>
      </c>
    </row>
    <row r="328" spans="2:65" s="1" customFormat="1" ht="37.9" customHeight="1">
      <c r="B328" s="131"/>
      <c r="C328" s="149" t="s">
        <v>947</v>
      </c>
      <c r="D328" s="149" t="s">
        <v>492</v>
      </c>
      <c r="E328" s="150" t="s">
        <v>2090</v>
      </c>
      <c r="F328" s="151" t="s">
        <v>2091</v>
      </c>
      <c r="G328" s="183" t="s">
        <v>495</v>
      </c>
      <c r="H328" s="153">
        <v>9965.9</v>
      </c>
      <c r="I328" s="154"/>
      <c r="J328" s="154"/>
      <c r="K328" s="155"/>
      <c r="L328" s="156" t="s">
        <v>2826</v>
      </c>
      <c r="M328" s="157" t="s">
        <v>1</v>
      </c>
      <c r="N328" s="158" t="s">
        <v>38</v>
      </c>
      <c r="O328" s="141">
        <v>0</v>
      </c>
      <c r="P328" s="141">
        <f>O328*H328</f>
        <v>0</v>
      </c>
      <c r="Q328" s="141">
        <v>1E-3</v>
      </c>
      <c r="R328" s="141">
        <f>Q328*H328</f>
        <v>9.9658999999999995</v>
      </c>
      <c r="S328" s="141">
        <v>0</v>
      </c>
      <c r="T328" s="142">
        <f>S328*H328</f>
        <v>0</v>
      </c>
      <c r="AR328" s="143" t="s">
        <v>852</v>
      </c>
      <c r="AT328" s="143" t="s">
        <v>492</v>
      </c>
      <c r="AU328" s="143" t="s">
        <v>84</v>
      </c>
      <c r="AY328" s="13" t="s">
        <v>162</v>
      </c>
      <c r="BE328" s="144">
        <f>IF(N328="základná",J328,0)</f>
        <v>0</v>
      </c>
      <c r="BF328" s="144">
        <f>IF(N328="znížená",J328,0)</f>
        <v>0</v>
      </c>
      <c r="BG328" s="144">
        <f>IF(N328="zákl. prenesená",J328,0)</f>
        <v>0</v>
      </c>
      <c r="BH328" s="144">
        <f>IF(N328="zníž. prenesená",J328,0)</f>
        <v>0</v>
      </c>
      <c r="BI328" s="144">
        <f>IF(N328="nulová",J328,0)</f>
        <v>0</v>
      </c>
      <c r="BJ328" s="13" t="s">
        <v>84</v>
      </c>
      <c r="BK328" s="144">
        <f>ROUND(I328*H328,2)</f>
        <v>0</v>
      </c>
      <c r="BL328" s="13" t="s">
        <v>852</v>
      </c>
      <c r="BM328" s="143" t="s">
        <v>2092</v>
      </c>
    </row>
    <row r="329" spans="2:65" s="1" customFormat="1" ht="16.5" customHeight="1">
      <c r="B329" s="131"/>
      <c r="C329" s="132" t="s">
        <v>948</v>
      </c>
      <c r="D329" s="132" t="s">
        <v>165</v>
      </c>
      <c r="E329" s="133" t="s">
        <v>1490</v>
      </c>
      <c r="F329" s="134" t="s">
        <v>2079</v>
      </c>
      <c r="G329" s="135" t="s">
        <v>595</v>
      </c>
      <c r="H329" s="136">
        <v>685.654</v>
      </c>
      <c r="I329" s="137"/>
      <c r="J329" s="137"/>
      <c r="K329" s="138"/>
      <c r="L329" s="25"/>
      <c r="M329" s="139" t="s">
        <v>1</v>
      </c>
      <c r="N329" s="140" t="s">
        <v>38</v>
      </c>
      <c r="O329" s="141">
        <v>0</v>
      </c>
      <c r="P329" s="141">
        <f>O329*H329</f>
        <v>0</v>
      </c>
      <c r="Q329" s="141">
        <v>0</v>
      </c>
      <c r="R329" s="141">
        <f>Q329*H329</f>
        <v>0</v>
      </c>
      <c r="S329" s="141">
        <v>0</v>
      </c>
      <c r="T329" s="142">
        <f>S329*H329</f>
        <v>0</v>
      </c>
      <c r="AR329" s="143" t="s">
        <v>606</v>
      </c>
      <c r="AT329" s="143" t="s">
        <v>165</v>
      </c>
      <c r="AU329" s="143" t="s">
        <v>84</v>
      </c>
      <c r="AY329" s="13" t="s">
        <v>162</v>
      </c>
      <c r="BE329" s="144">
        <f>IF(N329="základná",J329,0)</f>
        <v>0</v>
      </c>
      <c r="BF329" s="144">
        <f>IF(N329="znížená",J329,0)</f>
        <v>0</v>
      </c>
      <c r="BG329" s="144">
        <f>IF(N329="zákl. prenesená",J329,0)</f>
        <v>0</v>
      </c>
      <c r="BH329" s="144">
        <f>IF(N329="zníž. prenesená",J329,0)</f>
        <v>0</v>
      </c>
      <c r="BI329" s="144">
        <f>IF(N329="nulová",J329,0)</f>
        <v>0</v>
      </c>
      <c r="BJ329" s="13" t="s">
        <v>84</v>
      </c>
      <c r="BK329" s="144">
        <f>ROUND(I329*H329,2)</f>
        <v>0</v>
      </c>
      <c r="BL329" s="13" t="s">
        <v>606</v>
      </c>
      <c r="BM329" s="143" t="s">
        <v>2093</v>
      </c>
    </row>
    <row r="330" spans="2:65" s="1" customFormat="1" ht="16.5" customHeight="1">
      <c r="B330" s="131"/>
      <c r="C330" s="132" t="s">
        <v>949</v>
      </c>
      <c r="D330" s="132" t="s">
        <v>165</v>
      </c>
      <c r="E330" s="133" t="s">
        <v>1494</v>
      </c>
      <c r="F330" s="134" t="s">
        <v>2081</v>
      </c>
      <c r="G330" s="135" t="s">
        <v>595</v>
      </c>
      <c r="H330" s="136">
        <v>597.95399999999995</v>
      </c>
      <c r="I330" s="137"/>
      <c r="J330" s="137"/>
      <c r="K330" s="138"/>
      <c r="L330" s="25"/>
      <c r="M330" s="139" t="s">
        <v>1</v>
      </c>
      <c r="N330" s="140" t="s">
        <v>38</v>
      </c>
      <c r="O330" s="141">
        <v>0</v>
      </c>
      <c r="P330" s="141">
        <f>O330*H330</f>
        <v>0</v>
      </c>
      <c r="Q330" s="141">
        <v>0</v>
      </c>
      <c r="R330" s="141">
        <f>Q330*H330</f>
        <v>0</v>
      </c>
      <c r="S330" s="141">
        <v>0</v>
      </c>
      <c r="T330" s="142">
        <f>S330*H330</f>
        <v>0</v>
      </c>
      <c r="AR330" s="143" t="s">
        <v>852</v>
      </c>
      <c r="AT330" s="143" t="s">
        <v>165</v>
      </c>
      <c r="AU330" s="143" t="s">
        <v>84</v>
      </c>
      <c r="AY330" s="13" t="s">
        <v>162</v>
      </c>
      <c r="BE330" s="144">
        <f>IF(N330="základná",J330,0)</f>
        <v>0</v>
      </c>
      <c r="BF330" s="144">
        <f>IF(N330="znížená",J330,0)</f>
        <v>0</v>
      </c>
      <c r="BG330" s="144">
        <f>IF(N330="zákl. prenesená",J330,0)</f>
        <v>0</v>
      </c>
      <c r="BH330" s="144">
        <f>IF(N330="zníž. prenesená",J330,0)</f>
        <v>0</v>
      </c>
      <c r="BI330" s="144">
        <f>IF(N330="nulová",J330,0)</f>
        <v>0</v>
      </c>
      <c r="BJ330" s="13" t="s">
        <v>84</v>
      </c>
      <c r="BK330" s="144">
        <f>ROUND(I330*H330,2)</f>
        <v>0</v>
      </c>
      <c r="BL330" s="13" t="s">
        <v>852</v>
      </c>
      <c r="BM330" s="143" t="s">
        <v>2094</v>
      </c>
    </row>
    <row r="331" spans="2:65" s="1" customFormat="1" ht="16.5" customHeight="1">
      <c r="B331" s="131"/>
      <c r="C331" s="132" t="s">
        <v>1507</v>
      </c>
      <c r="D331" s="132" t="s">
        <v>165</v>
      </c>
      <c r="E331" s="133" t="s">
        <v>1552</v>
      </c>
      <c r="F331" s="134" t="s">
        <v>2083</v>
      </c>
      <c r="G331" s="135" t="s">
        <v>595</v>
      </c>
      <c r="H331" s="136">
        <v>685.654</v>
      </c>
      <c r="I331" s="137"/>
      <c r="J331" s="137"/>
      <c r="K331" s="138"/>
      <c r="L331" s="25"/>
      <c r="M331" s="139" t="s">
        <v>1</v>
      </c>
      <c r="N331" s="140" t="s">
        <v>38</v>
      </c>
      <c r="O331" s="141">
        <v>0</v>
      </c>
      <c r="P331" s="141">
        <f>O331*H331</f>
        <v>0</v>
      </c>
      <c r="Q331" s="141">
        <v>0</v>
      </c>
      <c r="R331" s="141">
        <f>Q331*H331</f>
        <v>0</v>
      </c>
      <c r="S331" s="141">
        <v>0</v>
      </c>
      <c r="T331" s="142">
        <f>S331*H331</f>
        <v>0</v>
      </c>
      <c r="AR331" s="143" t="s">
        <v>606</v>
      </c>
      <c r="AT331" s="143" t="s">
        <v>165</v>
      </c>
      <c r="AU331" s="143" t="s">
        <v>84</v>
      </c>
      <c r="AY331" s="13" t="s">
        <v>162</v>
      </c>
      <c r="BE331" s="144">
        <f>IF(N331="základná",J331,0)</f>
        <v>0</v>
      </c>
      <c r="BF331" s="144">
        <f>IF(N331="znížená",J331,0)</f>
        <v>0</v>
      </c>
      <c r="BG331" s="144">
        <f>IF(N331="zákl. prenesená",J331,0)</f>
        <v>0</v>
      </c>
      <c r="BH331" s="144">
        <f>IF(N331="zníž. prenesená",J331,0)</f>
        <v>0</v>
      </c>
      <c r="BI331" s="144">
        <f>IF(N331="nulová",J331,0)</f>
        <v>0</v>
      </c>
      <c r="BJ331" s="13" t="s">
        <v>84</v>
      </c>
      <c r="BK331" s="144">
        <f>ROUND(I331*H331,2)</f>
        <v>0</v>
      </c>
      <c r="BL331" s="13" t="s">
        <v>606</v>
      </c>
      <c r="BM331" s="143" t="s">
        <v>2095</v>
      </c>
    </row>
    <row r="332" spans="2:65" s="11" customFormat="1" ht="25.9" customHeight="1">
      <c r="B332" s="120"/>
      <c r="D332" s="121"/>
      <c r="E332" s="122"/>
      <c r="F332" s="122"/>
      <c r="J332" s="123"/>
      <c r="L332" s="120"/>
      <c r="M332" s="124"/>
      <c r="P332" s="125" t="e">
        <f>SUM(#REF!)</f>
        <v>#REF!</v>
      </c>
      <c r="R332" s="125" t="e">
        <f>SUM(#REF!)</f>
        <v>#REF!</v>
      </c>
      <c r="T332" s="126" t="e">
        <f>SUM(#REF!)</f>
        <v>#REF!</v>
      </c>
      <c r="V332" s="166"/>
      <c r="AR332" s="121" t="s">
        <v>181</v>
      </c>
      <c r="AT332" s="127" t="s">
        <v>71</v>
      </c>
      <c r="AU332" s="127" t="s">
        <v>72</v>
      </c>
      <c r="AY332" s="121" t="s">
        <v>162</v>
      </c>
      <c r="BK332" s="128" t="e">
        <f>SUM(#REF!)</f>
        <v>#REF!</v>
      </c>
    </row>
    <row r="333" spans="2:65" s="1" customFormat="1" ht="6.95" customHeight="1">
      <c r="B333" s="40"/>
      <c r="C333" s="41"/>
      <c r="D333" s="41"/>
      <c r="E333" s="41"/>
      <c r="F333" s="41"/>
      <c r="G333" s="41"/>
      <c r="H333" s="41"/>
      <c r="I333" s="41"/>
      <c r="J333" s="41"/>
      <c r="K333" s="41"/>
      <c r="L333" s="25"/>
    </row>
  </sheetData>
  <autoFilter ref="C143:K332"/>
  <mergeCells count="12">
    <mergeCell ref="E136:H136"/>
    <mergeCell ref="L2:V2"/>
    <mergeCell ref="E85:H85"/>
    <mergeCell ref="E87:H87"/>
    <mergeCell ref="E89:H89"/>
    <mergeCell ref="E132:H132"/>
    <mergeCell ref="E134:H13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02"/>
  <sheetViews>
    <sheetView showGridLines="0" topLeftCell="A199" zoomScale="115" zoomScaleNormal="115" workbookViewId="0">
      <selection activeCell="H206" sqref="H20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3" t="s">
        <v>102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125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26.25" customHeight="1">
      <c r="B7" s="16"/>
      <c r="E7" s="227" t="str">
        <f>'Rekapitulácia stavby'!K6</f>
        <v>Košice, ÚKT, Rampová 7 - Rekonštrukcia budovy U1 a výstavba garáže</v>
      </c>
      <c r="F7" s="228"/>
      <c r="G7" s="228"/>
      <c r="H7" s="228"/>
      <c r="L7" s="16"/>
    </row>
    <row r="8" spans="2:46" ht="12" customHeight="1">
      <c r="B8" s="16"/>
      <c r="D8" s="22" t="s">
        <v>126</v>
      </c>
      <c r="L8" s="16"/>
    </row>
    <row r="9" spans="2:46" s="1" customFormat="1" ht="16.5" customHeight="1">
      <c r="B9" s="25"/>
      <c r="E9" s="227" t="s">
        <v>127</v>
      </c>
      <c r="F9" s="229"/>
      <c r="G9" s="229"/>
      <c r="H9" s="229"/>
      <c r="L9" s="25"/>
    </row>
    <row r="10" spans="2:46" s="1" customFormat="1" ht="12" customHeight="1">
      <c r="B10" s="25"/>
      <c r="D10" s="22" t="s">
        <v>128</v>
      </c>
      <c r="L10" s="25"/>
    </row>
    <row r="11" spans="2:46" s="1" customFormat="1" ht="16.5" customHeight="1">
      <c r="B11" s="25"/>
      <c r="E11" s="185" t="s">
        <v>1591</v>
      </c>
      <c r="F11" s="229"/>
      <c r="G11" s="229"/>
      <c r="H11" s="229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customHeight="1">
      <c r="B14" s="25"/>
      <c r="D14" s="22" t="s">
        <v>17</v>
      </c>
      <c r="F14" s="20" t="s">
        <v>18</v>
      </c>
      <c r="I14" s="22" t="s">
        <v>19</v>
      </c>
      <c r="J14" s="48"/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20</v>
      </c>
      <c r="I16" s="22" t="s">
        <v>21</v>
      </c>
      <c r="J16" s="20" t="s">
        <v>1</v>
      </c>
      <c r="L16" s="25"/>
    </row>
    <row r="17" spans="2:12" s="1" customFormat="1" ht="18" customHeight="1">
      <c r="B17" s="25"/>
      <c r="E17" s="20" t="s">
        <v>22</v>
      </c>
      <c r="I17" s="22" t="s">
        <v>23</v>
      </c>
      <c r="J17" s="20" t="s">
        <v>1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24</v>
      </c>
      <c r="I19" s="22" t="s">
        <v>21</v>
      </c>
      <c r="J19" s="20" t="str">
        <f>'Rekapitulácia stavby'!AN13</f>
        <v/>
      </c>
      <c r="L19" s="25"/>
    </row>
    <row r="20" spans="2:12" s="1" customFormat="1" ht="18" customHeight="1">
      <c r="B20" s="25"/>
      <c r="E20" s="221" t="str">
        <f>'Rekapitulácia stavby'!E14</f>
        <v xml:space="preserve"> </v>
      </c>
      <c r="F20" s="221"/>
      <c r="G20" s="221"/>
      <c r="H20" s="221"/>
      <c r="I20" s="22" t="s">
        <v>23</v>
      </c>
      <c r="J20" s="20" t="str">
        <f>'Rekapitulácia stavby'!AN14</f>
        <v/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26</v>
      </c>
      <c r="I22" s="22" t="s">
        <v>21</v>
      </c>
      <c r="J22" s="20" t="s">
        <v>1</v>
      </c>
      <c r="L22" s="25"/>
    </row>
    <row r="23" spans="2:12" s="1" customFormat="1" ht="18" customHeight="1">
      <c r="B23" s="25"/>
      <c r="E23" s="20" t="s">
        <v>27</v>
      </c>
      <c r="I23" s="22" t="s">
        <v>23</v>
      </c>
      <c r="J23" s="20" t="s">
        <v>1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29</v>
      </c>
      <c r="I25" s="22" t="s">
        <v>21</v>
      </c>
      <c r="J25" s="20" t="str">
        <f>IF('Rekapitulácia stavby'!AN19="","",'Rekapitulácia stavby'!AN19)</f>
        <v/>
      </c>
      <c r="L25" s="25"/>
    </row>
    <row r="26" spans="2:12" s="1" customFormat="1" ht="18" customHeight="1">
      <c r="B26" s="25"/>
      <c r="E26" s="20" t="str">
        <f>IF('Rekapitulácia stavby'!E20="","",'Rekapitulácia stavby'!E20)</f>
        <v/>
      </c>
      <c r="I26" s="22" t="s">
        <v>23</v>
      </c>
      <c r="J26" s="20" t="str">
        <f>IF('Rekapitulácia stavby'!AN20="","",'Rekapitulácia stavby'!AN20)</f>
        <v/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30</v>
      </c>
      <c r="L28" s="25"/>
    </row>
    <row r="29" spans="2:12" s="7" customFormat="1" ht="59.25" customHeight="1">
      <c r="B29" s="86"/>
      <c r="E29" s="223" t="s">
        <v>132</v>
      </c>
      <c r="F29" s="223"/>
      <c r="G29" s="223"/>
      <c r="H29" s="223"/>
      <c r="L29" s="86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customHeight="1">
      <c r="B32" s="25"/>
      <c r="D32" s="87" t="s">
        <v>32</v>
      </c>
      <c r="J32" s="61"/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customHeight="1">
      <c r="B34" s="25"/>
      <c r="F34" s="28" t="s">
        <v>34</v>
      </c>
      <c r="I34" s="28" t="s">
        <v>33</v>
      </c>
      <c r="J34" s="28" t="s">
        <v>35</v>
      </c>
      <c r="L34" s="25"/>
    </row>
    <row r="35" spans="2:12" s="1" customFormat="1" ht="14.45" customHeight="1">
      <c r="B35" s="25"/>
      <c r="D35" s="85" t="s">
        <v>36</v>
      </c>
      <c r="E35" s="30" t="s">
        <v>37</v>
      </c>
      <c r="F35" s="88">
        <f>ROUND((SUM(BE125:BE199)),  2)</f>
        <v>0</v>
      </c>
      <c r="G35" s="89"/>
      <c r="H35" s="89"/>
      <c r="I35" s="90">
        <v>0.2</v>
      </c>
      <c r="J35" s="88">
        <f>ROUND(((SUM(BE125:BE199))*I35),  2)</f>
        <v>0</v>
      </c>
      <c r="L35" s="25"/>
    </row>
    <row r="36" spans="2:12" s="1" customFormat="1" ht="14.45" customHeight="1">
      <c r="B36" s="25"/>
      <c r="E36" s="30" t="s">
        <v>38</v>
      </c>
      <c r="F36" s="80"/>
      <c r="I36" s="91">
        <v>0.2</v>
      </c>
      <c r="J36" s="80"/>
      <c r="L36" s="25"/>
    </row>
    <row r="37" spans="2:12" s="1" customFormat="1" ht="14.45" hidden="1" customHeight="1">
      <c r="B37" s="25"/>
      <c r="E37" s="22" t="s">
        <v>39</v>
      </c>
      <c r="F37" s="80">
        <f>ROUND((SUM(BG125:BG199)),  2)</f>
        <v>0</v>
      </c>
      <c r="I37" s="91">
        <v>0.2</v>
      </c>
      <c r="J37" s="80">
        <f>0</f>
        <v>0</v>
      </c>
      <c r="L37" s="25"/>
    </row>
    <row r="38" spans="2:12" s="1" customFormat="1" ht="14.45" hidden="1" customHeight="1">
      <c r="B38" s="25"/>
      <c r="E38" s="22" t="s">
        <v>40</v>
      </c>
      <c r="F38" s="80">
        <f>ROUND((SUM(BH125:BH199)),  2)</f>
        <v>0</v>
      </c>
      <c r="I38" s="91">
        <v>0.2</v>
      </c>
      <c r="J38" s="80">
        <f>0</f>
        <v>0</v>
      </c>
      <c r="L38" s="25"/>
    </row>
    <row r="39" spans="2:12" s="1" customFormat="1" ht="14.45" hidden="1" customHeight="1">
      <c r="B39" s="25"/>
      <c r="E39" s="30" t="s">
        <v>41</v>
      </c>
      <c r="F39" s="88">
        <f>ROUND((SUM(BI125:BI199)),  2)</f>
        <v>0</v>
      </c>
      <c r="G39" s="89"/>
      <c r="H39" s="89"/>
      <c r="I39" s="90">
        <v>0</v>
      </c>
      <c r="J39" s="88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2"/>
      <c r="D41" s="93" t="s">
        <v>42</v>
      </c>
      <c r="E41" s="52"/>
      <c r="F41" s="52"/>
      <c r="G41" s="94" t="s">
        <v>43</v>
      </c>
      <c r="H41" s="95" t="s">
        <v>44</v>
      </c>
      <c r="I41" s="52"/>
      <c r="J41" s="96"/>
      <c r="K41" s="97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133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13</v>
      </c>
      <c r="L84" s="25"/>
    </row>
    <row r="85" spans="2:12" s="1" customFormat="1" ht="26.25" customHeight="1">
      <c r="B85" s="25"/>
      <c r="E85" s="227" t="str">
        <f>E7</f>
        <v>Košice, ÚKT, Rampová 7 - Rekonštrukcia budovy U1 a výstavba garáže</v>
      </c>
      <c r="F85" s="228"/>
      <c r="G85" s="228"/>
      <c r="H85" s="228"/>
      <c r="L85" s="25"/>
    </row>
    <row r="86" spans="2:12" ht="12" customHeight="1">
      <c r="B86" s="16"/>
      <c r="C86" s="22" t="s">
        <v>126</v>
      </c>
      <c r="L86" s="16"/>
    </row>
    <row r="87" spans="2:12" s="1" customFormat="1" ht="16.5" customHeight="1">
      <c r="B87" s="25"/>
      <c r="E87" s="227" t="s">
        <v>127</v>
      </c>
      <c r="F87" s="229"/>
      <c r="G87" s="229"/>
      <c r="H87" s="229"/>
      <c r="L87" s="25"/>
    </row>
    <row r="88" spans="2:12" s="1" customFormat="1" ht="12" customHeight="1">
      <c r="B88" s="25"/>
      <c r="C88" s="22" t="s">
        <v>128</v>
      </c>
      <c r="L88" s="25"/>
    </row>
    <row r="89" spans="2:12" s="1" customFormat="1" ht="16.5" customHeight="1">
      <c r="B89" s="25"/>
      <c r="E89" s="185" t="str">
        <f>E11</f>
        <v>001.4 - 4. časť VZT</v>
      </c>
      <c r="F89" s="229"/>
      <c r="G89" s="229"/>
      <c r="H89" s="229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17</v>
      </c>
      <c r="F91" s="20" t="str">
        <f>F14</f>
        <v>Košice</v>
      </c>
      <c r="I91" s="22" t="s">
        <v>19</v>
      </c>
      <c r="J91" s="48"/>
      <c r="L91" s="25"/>
    </row>
    <row r="92" spans="2:12" s="1" customFormat="1" ht="6.95" customHeight="1">
      <c r="B92" s="25"/>
      <c r="L92" s="25"/>
    </row>
    <row r="93" spans="2:12" s="1" customFormat="1" ht="15.2" customHeight="1">
      <c r="B93" s="25"/>
      <c r="C93" s="22" t="s">
        <v>20</v>
      </c>
      <c r="F93" s="20" t="str">
        <f>E17</f>
        <v>Ministerstvo vnútra SR, Bratislava</v>
      </c>
      <c r="I93" s="22" t="s">
        <v>26</v>
      </c>
      <c r="J93" s="23" t="str">
        <f>E23</f>
        <v>KApAR, s.r.o., Prešov</v>
      </c>
      <c r="L93" s="25"/>
    </row>
    <row r="94" spans="2:12" s="1" customFormat="1" ht="15.2" customHeight="1">
      <c r="B94" s="25"/>
      <c r="C94" s="22" t="s">
        <v>24</v>
      </c>
      <c r="F94" s="20" t="str">
        <f>IF(E20="","",E20)</f>
        <v xml:space="preserve"> </v>
      </c>
      <c r="I94" s="22" t="s">
        <v>29</v>
      </c>
      <c r="J94" s="23" t="str">
        <f>E26</f>
        <v/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100" t="s">
        <v>134</v>
      </c>
      <c r="D96" s="92"/>
      <c r="E96" s="92"/>
      <c r="F96" s="92"/>
      <c r="G96" s="92"/>
      <c r="H96" s="92"/>
      <c r="I96" s="92"/>
      <c r="J96" s="101" t="s">
        <v>135</v>
      </c>
      <c r="K96" s="92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2" t="s">
        <v>136</v>
      </c>
      <c r="J98" s="61"/>
      <c r="L98" s="25"/>
      <c r="AU98" s="13" t="s">
        <v>137</v>
      </c>
    </row>
    <row r="99" spans="2:47" s="8" customFormat="1" ht="24.95" customHeight="1">
      <c r="B99" s="103"/>
      <c r="D99" s="104" t="s">
        <v>140</v>
      </c>
      <c r="E99" s="105"/>
      <c r="F99" s="105"/>
      <c r="G99" s="105"/>
      <c r="H99" s="105"/>
      <c r="I99" s="105"/>
      <c r="J99" s="106"/>
      <c r="L99" s="103"/>
    </row>
    <row r="100" spans="2:47" s="9" customFormat="1" ht="19.899999999999999" customHeight="1">
      <c r="B100" s="107"/>
      <c r="D100" s="108" t="s">
        <v>1592</v>
      </c>
      <c r="E100" s="109"/>
      <c r="F100" s="109"/>
      <c r="G100" s="109"/>
      <c r="H100" s="109"/>
      <c r="I100" s="109"/>
      <c r="J100" s="110"/>
      <c r="L100" s="107"/>
    </row>
    <row r="101" spans="2:47" s="9" customFormat="1" ht="19.899999999999999" customHeight="1">
      <c r="B101" s="107"/>
      <c r="D101" s="108" t="s">
        <v>1593</v>
      </c>
      <c r="E101" s="109"/>
      <c r="F101" s="109"/>
      <c r="G101" s="109"/>
      <c r="H101" s="109"/>
      <c r="I101" s="109"/>
      <c r="J101" s="110"/>
      <c r="L101" s="107"/>
    </row>
    <row r="102" spans="2:47" s="9" customFormat="1" ht="19.899999999999999" customHeight="1">
      <c r="B102" s="107"/>
      <c r="D102" s="108" t="s">
        <v>1594</v>
      </c>
      <c r="E102" s="109"/>
      <c r="F102" s="109"/>
      <c r="G102" s="109"/>
      <c r="H102" s="109"/>
      <c r="I102" s="109"/>
      <c r="J102" s="110"/>
      <c r="L102" s="107"/>
    </row>
    <row r="103" spans="2:47" s="9" customFormat="1" ht="19.899999999999999" customHeight="1">
      <c r="B103" s="107"/>
      <c r="D103" s="108" t="s">
        <v>1595</v>
      </c>
      <c r="E103" s="109"/>
      <c r="F103" s="109"/>
      <c r="G103" s="109"/>
      <c r="H103" s="109"/>
      <c r="I103" s="109"/>
      <c r="J103" s="110"/>
      <c r="L103" s="107"/>
    </row>
    <row r="104" spans="2:47" s="1" customFormat="1" ht="21.75" customHeight="1">
      <c r="B104" s="25"/>
      <c r="L104" s="25"/>
    </row>
    <row r="105" spans="2:47" s="1" customFormat="1" ht="6.95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5"/>
    </row>
    <row r="109" spans="2:47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5"/>
    </row>
    <row r="110" spans="2:47" s="1" customFormat="1" ht="24.95" customHeight="1">
      <c r="B110" s="25"/>
      <c r="C110" s="17" t="s">
        <v>148</v>
      </c>
      <c r="L110" s="25"/>
    </row>
    <row r="111" spans="2:47" s="1" customFormat="1" ht="6.95" customHeight="1">
      <c r="B111" s="25"/>
      <c r="L111" s="25"/>
    </row>
    <row r="112" spans="2:47" s="1" customFormat="1" ht="12" customHeight="1">
      <c r="B112" s="25"/>
      <c r="C112" s="22" t="s">
        <v>13</v>
      </c>
      <c r="L112" s="25"/>
    </row>
    <row r="113" spans="2:65" s="1" customFormat="1" ht="26.25" customHeight="1">
      <c r="B113" s="25"/>
      <c r="E113" s="227" t="str">
        <f>E7</f>
        <v>Košice, ÚKT, Rampová 7 - Rekonštrukcia budovy U1 a výstavba garáže</v>
      </c>
      <c r="F113" s="228"/>
      <c r="G113" s="228"/>
      <c r="H113" s="228"/>
      <c r="L113" s="25"/>
    </row>
    <row r="114" spans="2:65" ht="12" customHeight="1">
      <c r="B114" s="16"/>
      <c r="C114" s="22" t="s">
        <v>126</v>
      </c>
      <c r="L114" s="16"/>
    </row>
    <row r="115" spans="2:65" s="1" customFormat="1" ht="16.5" customHeight="1">
      <c r="B115" s="25"/>
      <c r="E115" s="227" t="s">
        <v>127</v>
      </c>
      <c r="F115" s="229"/>
      <c r="G115" s="229"/>
      <c r="H115" s="229"/>
      <c r="L115" s="25"/>
    </row>
    <row r="116" spans="2:65" s="1" customFormat="1" ht="12" customHeight="1">
      <c r="B116" s="25"/>
      <c r="C116" s="22" t="s">
        <v>128</v>
      </c>
      <c r="L116" s="25"/>
    </row>
    <row r="117" spans="2:65" s="1" customFormat="1" ht="16.5" customHeight="1">
      <c r="B117" s="25"/>
      <c r="E117" s="185" t="str">
        <f>E11</f>
        <v>001.4 - 4. časť VZT</v>
      </c>
      <c r="F117" s="229"/>
      <c r="G117" s="229"/>
      <c r="H117" s="229"/>
      <c r="L117" s="25"/>
    </row>
    <row r="118" spans="2:65" s="1" customFormat="1" ht="6.95" customHeight="1">
      <c r="B118" s="25"/>
      <c r="L118" s="25"/>
    </row>
    <row r="119" spans="2:65" s="1" customFormat="1" ht="12" customHeight="1">
      <c r="B119" s="25"/>
      <c r="C119" s="22" t="s">
        <v>17</v>
      </c>
      <c r="F119" s="20" t="str">
        <f>F14</f>
        <v>Košice</v>
      </c>
      <c r="I119" s="22" t="s">
        <v>19</v>
      </c>
      <c r="J119" s="48"/>
      <c r="L119" s="25"/>
    </row>
    <row r="120" spans="2:65" s="1" customFormat="1" ht="6.95" customHeight="1">
      <c r="B120" s="25"/>
      <c r="L120" s="25"/>
    </row>
    <row r="121" spans="2:65" s="1" customFormat="1" ht="15.2" customHeight="1">
      <c r="B121" s="25"/>
      <c r="C121" s="22" t="s">
        <v>20</v>
      </c>
      <c r="F121" s="20" t="str">
        <f>E17</f>
        <v>Ministerstvo vnútra SR, Bratislava</v>
      </c>
      <c r="I121" s="22" t="s">
        <v>26</v>
      </c>
      <c r="J121" s="23" t="str">
        <f>E23</f>
        <v>KApAR, s.r.o., Prešov</v>
      </c>
      <c r="L121" s="25"/>
    </row>
    <row r="122" spans="2:65" s="1" customFormat="1" ht="15.2" customHeight="1">
      <c r="B122" s="25"/>
      <c r="C122" s="22" t="s">
        <v>24</v>
      </c>
      <c r="F122" s="20" t="str">
        <f>IF(E20="","",E20)</f>
        <v xml:space="preserve"> </v>
      </c>
      <c r="I122" s="22" t="s">
        <v>29</v>
      </c>
      <c r="J122" s="23" t="str">
        <f>E26</f>
        <v/>
      </c>
      <c r="L122" s="25"/>
    </row>
    <row r="123" spans="2:65" s="1" customFormat="1" ht="10.35" customHeight="1">
      <c r="B123" s="25"/>
      <c r="L123" s="25"/>
    </row>
    <row r="124" spans="2:65" s="10" customFormat="1" ht="29.25" customHeight="1">
      <c r="B124" s="111"/>
      <c r="C124" s="112" t="s">
        <v>149</v>
      </c>
      <c r="D124" s="113" t="s">
        <v>57</v>
      </c>
      <c r="E124" s="113" t="s">
        <v>53</v>
      </c>
      <c r="F124" s="113" t="s">
        <v>54</v>
      </c>
      <c r="G124" s="113" t="s">
        <v>150</v>
      </c>
      <c r="H124" s="113" t="s">
        <v>151</v>
      </c>
      <c r="I124" s="113" t="s">
        <v>152</v>
      </c>
      <c r="J124" s="114" t="s">
        <v>135</v>
      </c>
      <c r="K124" s="115" t="s">
        <v>153</v>
      </c>
      <c r="L124" s="111"/>
      <c r="M124" s="54" t="s">
        <v>1</v>
      </c>
      <c r="N124" s="55" t="s">
        <v>36</v>
      </c>
      <c r="O124" s="55" t="s">
        <v>154</v>
      </c>
      <c r="P124" s="55" t="s">
        <v>155</v>
      </c>
      <c r="Q124" s="55" t="s">
        <v>156</v>
      </c>
      <c r="R124" s="55" t="s">
        <v>157</v>
      </c>
      <c r="S124" s="55" t="s">
        <v>158</v>
      </c>
      <c r="T124" s="56" t="s">
        <v>159</v>
      </c>
    </row>
    <row r="125" spans="2:65" s="1" customFormat="1" ht="22.9" customHeight="1">
      <c r="B125" s="25"/>
      <c r="C125" s="59" t="s">
        <v>136</v>
      </c>
      <c r="J125" s="116"/>
      <c r="L125" s="25"/>
      <c r="M125" s="57"/>
      <c r="N125" s="49"/>
      <c r="O125" s="49"/>
      <c r="P125" s="117">
        <f>P126</f>
        <v>0</v>
      </c>
      <c r="Q125" s="49"/>
      <c r="R125" s="117">
        <f>R126</f>
        <v>0</v>
      </c>
      <c r="S125" s="49"/>
      <c r="T125" s="118">
        <f>T126</f>
        <v>0</v>
      </c>
      <c r="AT125" s="13" t="s">
        <v>71</v>
      </c>
      <c r="AU125" s="13" t="s">
        <v>137</v>
      </c>
      <c r="BK125" s="119">
        <f>BK126</f>
        <v>0</v>
      </c>
    </row>
    <row r="126" spans="2:65" s="11" customFormat="1" ht="25.9" customHeight="1">
      <c r="B126" s="120"/>
      <c r="D126" s="121" t="s">
        <v>71</v>
      </c>
      <c r="E126" s="122" t="s">
        <v>322</v>
      </c>
      <c r="F126" s="122" t="s">
        <v>323</v>
      </c>
      <c r="J126" s="123"/>
      <c r="L126" s="120"/>
      <c r="M126" s="124"/>
      <c r="P126" s="125">
        <f>P127+P153+P173+P180</f>
        <v>0</v>
      </c>
      <c r="R126" s="125">
        <f>R127+R153+R173+R180</f>
        <v>0</v>
      </c>
      <c r="T126" s="126">
        <f>T127+T153+T173+T180</f>
        <v>0</v>
      </c>
      <c r="AR126" s="121" t="s">
        <v>84</v>
      </c>
      <c r="AT126" s="127" t="s">
        <v>71</v>
      </c>
      <c r="AU126" s="127" t="s">
        <v>72</v>
      </c>
      <c r="AY126" s="121" t="s">
        <v>162</v>
      </c>
      <c r="BK126" s="128">
        <f>BK127+BK153+BK173+BK180</f>
        <v>0</v>
      </c>
    </row>
    <row r="127" spans="2:65" s="11" customFormat="1" ht="22.9" customHeight="1">
      <c r="B127" s="120"/>
      <c r="D127" s="121" t="s">
        <v>71</v>
      </c>
      <c r="E127" s="129" t="s">
        <v>1596</v>
      </c>
      <c r="F127" s="129" t="s">
        <v>2771</v>
      </c>
      <c r="J127" s="130"/>
      <c r="L127" s="120"/>
      <c r="M127" s="124"/>
      <c r="P127" s="125">
        <f>SUM(P128:P152)</f>
        <v>0</v>
      </c>
      <c r="R127" s="125">
        <f>SUM(R128:R152)</f>
        <v>0</v>
      </c>
      <c r="T127" s="126">
        <f>SUM(T128:T152)</f>
        <v>0</v>
      </c>
      <c r="AR127" s="121" t="s">
        <v>79</v>
      </c>
      <c r="AT127" s="127" t="s">
        <v>71</v>
      </c>
      <c r="AU127" s="127" t="s">
        <v>79</v>
      </c>
      <c r="AY127" s="121" t="s">
        <v>162</v>
      </c>
      <c r="BK127" s="128">
        <f>SUM(BK128:BK152)</f>
        <v>0</v>
      </c>
    </row>
    <row r="128" spans="2:65" s="1" customFormat="1" ht="76.349999999999994" customHeight="1">
      <c r="B128" s="131"/>
      <c r="C128" s="132" t="s">
        <v>79</v>
      </c>
      <c r="D128" s="132" t="s">
        <v>165</v>
      </c>
      <c r="E128" s="133" t="s">
        <v>1597</v>
      </c>
      <c r="F128" s="134" t="s">
        <v>2660</v>
      </c>
      <c r="G128" s="135" t="s">
        <v>196</v>
      </c>
      <c r="H128" s="136">
        <v>1</v>
      </c>
      <c r="I128" s="137"/>
      <c r="J128" s="137"/>
      <c r="K128" s="138"/>
      <c r="L128" s="25"/>
      <c r="M128" s="139" t="s">
        <v>1</v>
      </c>
      <c r="N128" s="140" t="s">
        <v>38</v>
      </c>
      <c r="O128" s="141">
        <v>0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169</v>
      </c>
      <c r="AT128" s="143" t="s">
        <v>165</v>
      </c>
      <c r="AU128" s="143" t="s">
        <v>84</v>
      </c>
      <c r="AY128" s="13" t="s">
        <v>162</v>
      </c>
      <c r="BE128" s="144">
        <f>IF(N128="základná",J128,0)</f>
        <v>0</v>
      </c>
      <c r="BF128" s="144">
        <f>IF(N128="znížená",J128,0)</f>
        <v>0</v>
      </c>
      <c r="BG128" s="144">
        <f>IF(N128="zákl. prenesená",J128,0)</f>
        <v>0</v>
      </c>
      <c r="BH128" s="144">
        <f>IF(N128="zníž. prenesená",J128,0)</f>
        <v>0</v>
      </c>
      <c r="BI128" s="144">
        <f>IF(N128="nulová",J128,0)</f>
        <v>0</v>
      </c>
      <c r="BJ128" s="13" t="s">
        <v>84</v>
      </c>
      <c r="BK128" s="144">
        <f>ROUND(I128*H128,2)</f>
        <v>0</v>
      </c>
      <c r="BL128" s="13" t="s">
        <v>169</v>
      </c>
      <c r="BM128" s="143" t="s">
        <v>84</v>
      </c>
    </row>
    <row r="129" spans="2:65" s="1" customFormat="1" ht="263.25">
      <c r="B129" s="25"/>
      <c r="D129" s="159" t="s">
        <v>1437</v>
      </c>
      <c r="F129" s="160" t="s">
        <v>2723</v>
      </c>
      <c r="L129" s="25"/>
      <c r="M129" s="161"/>
      <c r="T129" s="51"/>
      <c r="AT129" s="13" t="s">
        <v>1437</v>
      </c>
      <c r="AU129" s="13" t="s">
        <v>84</v>
      </c>
    </row>
    <row r="130" spans="2:65" s="1" customFormat="1" ht="20.25" customHeight="1">
      <c r="B130" s="131"/>
      <c r="C130" s="132" t="s">
        <v>84</v>
      </c>
      <c r="D130" s="132" t="s">
        <v>165</v>
      </c>
      <c r="E130" s="133" t="s">
        <v>1598</v>
      </c>
      <c r="F130" s="134" t="s">
        <v>2775</v>
      </c>
      <c r="G130" s="135" t="s">
        <v>196</v>
      </c>
      <c r="H130" s="136">
        <v>1</v>
      </c>
      <c r="I130" s="137"/>
      <c r="J130" s="137"/>
      <c r="K130" s="138"/>
      <c r="L130" s="25"/>
      <c r="M130" s="139" t="s">
        <v>1</v>
      </c>
      <c r="N130" s="140" t="s">
        <v>38</v>
      </c>
      <c r="O130" s="141">
        <v>0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169</v>
      </c>
      <c r="AT130" s="143" t="s">
        <v>165</v>
      </c>
      <c r="AU130" s="143" t="s">
        <v>84</v>
      </c>
      <c r="AY130" s="13" t="s">
        <v>162</v>
      </c>
      <c r="BE130" s="144">
        <f>IF(N130="základná",J130,0)</f>
        <v>0</v>
      </c>
      <c r="BF130" s="144">
        <f>IF(N130="znížená",J130,0)</f>
        <v>0</v>
      </c>
      <c r="BG130" s="144">
        <f>IF(N130="zákl. prenesená",J130,0)</f>
        <v>0</v>
      </c>
      <c r="BH130" s="144">
        <f>IF(N130="zníž. prenesená",J130,0)</f>
        <v>0</v>
      </c>
      <c r="BI130" s="144">
        <f>IF(N130="nulová",J130,0)</f>
        <v>0</v>
      </c>
      <c r="BJ130" s="13" t="s">
        <v>84</v>
      </c>
      <c r="BK130" s="144">
        <f>ROUND(I130*H130,2)</f>
        <v>0</v>
      </c>
      <c r="BL130" s="13" t="s">
        <v>169</v>
      </c>
      <c r="BM130" s="143" t="s">
        <v>169</v>
      </c>
    </row>
    <row r="131" spans="2:65" s="1" customFormat="1" ht="24" customHeight="1">
      <c r="B131" s="25"/>
      <c r="D131" s="159" t="s">
        <v>1437</v>
      </c>
      <c r="F131" s="160" t="s">
        <v>2724</v>
      </c>
      <c r="L131" s="25"/>
      <c r="M131" s="161"/>
      <c r="T131" s="51"/>
      <c r="AT131" s="13" t="s">
        <v>1437</v>
      </c>
      <c r="AU131" s="13" t="s">
        <v>84</v>
      </c>
    </row>
    <row r="132" spans="2:65" s="1" customFormat="1" ht="24.75" customHeight="1">
      <c r="B132" s="131"/>
      <c r="C132" s="132" t="s">
        <v>89</v>
      </c>
      <c r="D132" s="132" t="s">
        <v>165</v>
      </c>
      <c r="E132" s="133" t="s">
        <v>1600</v>
      </c>
      <c r="F132" s="134" t="s">
        <v>2661</v>
      </c>
      <c r="G132" s="135" t="s">
        <v>196</v>
      </c>
      <c r="H132" s="136">
        <v>1</v>
      </c>
      <c r="I132" s="137"/>
      <c r="J132" s="137"/>
      <c r="K132" s="138"/>
      <c r="L132" s="25"/>
      <c r="M132" s="139" t="s">
        <v>1</v>
      </c>
      <c r="N132" s="140" t="s">
        <v>38</v>
      </c>
      <c r="O132" s="141">
        <v>0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169</v>
      </c>
      <c r="AT132" s="143" t="s">
        <v>165</v>
      </c>
      <c r="AU132" s="143" t="s">
        <v>84</v>
      </c>
      <c r="AY132" s="13" t="s">
        <v>162</v>
      </c>
      <c r="BE132" s="144">
        <f>IF(N132="základná",J132,0)</f>
        <v>0</v>
      </c>
      <c r="BF132" s="144">
        <f>IF(N132="znížená",J132,0)</f>
        <v>0</v>
      </c>
      <c r="BG132" s="144">
        <f>IF(N132="zákl. prenesená",J132,0)</f>
        <v>0</v>
      </c>
      <c r="BH132" s="144">
        <f>IF(N132="zníž. prenesená",J132,0)</f>
        <v>0</v>
      </c>
      <c r="BI132" s="144">
        <f>IF(N132="nulová",J132,0)</f>
        <v>0</v>
      </c>
      <c r="BJ132" s="13" t="s">
        <v>84</v>
      </c>
      <c r="BK132" s="144">
        <f>ROUND(I132*H132,2)</f>
        <v>0</v>
      </c>
      <c r="BL132" s="13" t="s">
        <v>169</v>
      </c>
      <c r="BM132" s="143" t="s">
        <v>185</v>
      </c>
    </row>
    <row r="133" spans="2:65" s="1" customFormat="1" ht="16.5" customHeight="1">
      <c r="B133" s="131"/>
      <c r="C133" s="132" t="s">
        <v>169</v>
      </c>
      <c r="D133" s="132" t="s">
        <v>165</v>
      </c>
      <c r="E133" s="133" t="s">
        <v>1601</v>
      </c>
      <c r="F133" s="134" t="s">
        <v>2775</v>
      </c>
      <c r="G133" s="135" t="s">
        <v>196</v>
      </c>
      <c r="H133" s="136">
        <v>1</v>
      </c>
      <c r="I133" s="137"/>
      <c r="J133" s="137"/>
      <c r="K133" s="138"/>
      <c r="L133" s="25"/>
      <c r="M133" s="139" t="s">
        <v>1</v>
      </c>
      <c r="N133" s="140" t="s">
        <v>38</v>
      </c>
      <c r="O133" s="141">
        <v>0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169</v>
      </c>
      <c r="AT133" s="143" t="s">
        <v>165</v>
      </c>
      <c r="AU133" s="143" t="s">
        <v>84</v>
      </c>
      <c r="AY133" s="13" t="s">
        <v>162</v>
      </c>
      <c r="BE133" s="144">
        <f>IF(N133="základná",J133,0)</f>
        <v>0</v>
      </c>
      <c r="BF133" s="144">
        <f>IF(N133="znížená",J133,0)</f>
        <v>0</v>
      </c>
      <c r="BG133" s="144">
        <f>IF(N133="zákl. prenesená",J133,0)</f>
        <v>0</v>
      </c>
      <c r="BH133" s="144">
        <f>IF(N133="zníž. prenesená",J133,0)</f>
        <v>0</v>
      </c>
      <c r="BI133" s="144">
        <f>IF(N133="nulová",J133,0)</f>
        <v>0</v>
      </c>
      <c r="BJ133" s="13" t="s">
        <v>84</v>
      </c>
      <c r="BK133" s="144">
        <f>ROUND(I133*H133,2)</f>
        <v>0</v>
      </c>
      <c r="BL133" s="13" t="s">
        <v>169</v>
      </c>
      <c r="BM133" s="143" t="s">
        <v>193</v>
      </c>
    </row>
    <row r="134" spans="2:65" s="1" customFormat="1" ht="26.25" customHeight="1">
      <c r="B134" s="25"/>
      <c r="D134" s="159" t="s">
        <v>1437</v>
      </c>
      <c r="F134" s="160" t="s">
        <v>2725</v>
      </c>
      <c r="L134" s="25"/>
      <c r="M134" s="161"/>
      <c r="T134" s="51"/>
      <c r="AT134" s="13" t="s">
        <v>1437</v>
      </c>
      <c r="AU134" s="13" t="s">
        <v>84</v>
      </c>
    </row>
    <row r="135" spans="2:65" s="1" customFormat="1" ht="24.2" customHeight="1">
      <c r="B135" s="131"/>
      <c r="C135" s="132" t="s">
        <v>181</v>
      </c>
      <c r="D135" s="132" t="s">
        <v>165</v>
      </c>
      <c r="E135" s="133" t="s">
        <v>1602</v>
      </c>
      <c r="F135" s="134" t="s">
        <v>2772</v>
      </c>
      <c r="G135" s="135" t="s">
        <v>196</v>
      </c>
      <c r="H135" s="136">
        <v>1</v>
      </c>
      <c r="I135" s="137"/>
      <c r="J135" s="137"/>
      <c r="K135" s="138"/>
      <c r="L135" s="25"/>
      <c r="M135" s="139" t="s">
        <v>1</v>
      </c>
      <c r="N135" s="140" t="s">
        <v>38</v>
      </c>
      <c r="O135" s="141">
        <v>0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169</v>
      </c>
      <c r="AT135" s="143" t="s">
        <v>165</v>
      </c>
      <c r="AU135" s="143" t="s">
        <v>84</v>
      </c>
      <c r="AY135" s="13" t="s">
        <v>162</v>
      </c>
      <c r="BE135" s="144">
        <f>IF(N135="základná",J135,0)</f>
        <v>0</v>
      </c>
      <c r="BF135" s="144">
        <f>IF(N135="znížená",J135,0)</f>
        <v>0</v>
      </c>
      <c r="BG135" s="144">
        <f>IF(N135="zákl. prenesená",J135,0)</f>
        <v>0</v>
      </c>
      <c r="BH135" s="144">
        <f>IF(N135="zníž. prenesená",J135,0)</f>
        <v>0</v>
      </c>
      <c r="BI135" s="144">
        <f>IF(N135="nulová",J135,0)</f>
        <v>0</v>
      </c>
      <c r="BJ135" s="13" t="s">
        <v>84</v>
      </c>
      <c r="BK135" s="144">
        <f>ROUND(I135*H135,2)</f>
        <v>0</v>
      </c>
      <c r="BL135" s="13" t="s">
        <v>169</v>
      </c>
      <c r="BM135" s="143" t="s">
        <v>201</v>
      </c>
    </row>
    <row r="136" spans="2:65" s="1" customFormat="1" ht="24.75" customHeight="1">
      <c r="B136" s="25"/>
      <c r="D136" s="159" t="s">
        <v>1437</v>
      </c>
      <c r="F136" s="160" t="s">
        <v>2726</v>
      </c>
      <c r="L136" s="25"/>
      <c r="M136" s="161"/>
      <c r="T136" s="51"/>
      <c r="AT136" s="13" t="s">
        <v>1437</v>
      </c>
      <c r="AU136" s="13" t="s">
        <v>84</v>
      </c>
    </row>
    <row r="137" spans="2:65" s="1" customFormat="1" ht="21.75" customHeight="1">
      <c r="B137" s="131"/>
      <c r="C137" s="132" t="s">
        <v>185</v>
      </c>
      <c r="D137" s="132" t="s">
        <v>165</v>
      </c>
      <c r="E137" s="133" t="s">
        <v>1604</v>
      </c>
      <c r="F137" s="134" t="s">
        <v>1605</v>
      </c>
      <c r="G137" s="135" t="s">
        <v>1606</v>
      </c>
      <c r="H137" s="136">
        <v>12</v>
      </c>
      <c r="I137" s="137"/>
      <c r="J137" s="137"/>
      <c r="K137" s="138"/>
      <c r="L137" s="25"/>
      <c r="M137" s="139" t="s">
        <v>1</v>
      </c>
      <c r="N137" s="140" t="s">
        <v>38</v>
      </c>
      <c r="O137" s="141">
        <v>0</v>
      </c>
      <c r="P137" s="141">
        <f t="shared" ref="P137:P152" si="0">O137*H137</f>
        <v>0</v>
      </c>
      <c r="Q137" s="141">
        <v>0</v>
      </c>
      <c r="R137" s="141">
        <f t="shared" ref="R137:R152" si="1">Q137*H137</f>
        <v>0</v>
      </c>
      <c r="S137" s="141">
        <v>0</v>
      </c>
      <c r="T137" s="142">
        <f t="shared" ref="T137:T152" si="2">S137*H137</f>
        <v>0</v>
      </c>
      <c r="AR137" s="143" t="s">
        <v>169</v>
      </c>
      <c r="AT137" s="143" t="s">
        <v>165</v>
      </c>
      <c r="AU137" s="143" t="s">
        <v>84</v>
      </c>
      <c r="AY137" s="13" t="s">
        <v>162</v>
      </c>
      <c r="BE137" s="144">
        <f t="shared" ref="BE137:BE152" si="3">IF(N137="základná",J137,0)</f>
        <v>0</v>
      </c>
      <c r="BF137" s="144">
        <f t="shared" ref="BF137:BF152" si="4">IF(N137="znížená",J137,0)</f>
        <v>0</v>
      </c>
      <c r="BG137" s="144">
        <f t="shared" ref="BG137:BG152" si="5">IF(N137="zákl. prenesená",J137,0)</f>
        <v>0</v>
      </c>
      <c r="BH137" s="144">
        <f t="shared" ref="BH137:BH152" si="6">IF(N137="zníž. prenesená",J137,0)</f>
        <v>0</v>
      </c>
      <c r="BI137" s="144">
        <f t="shared" ref="BI137:BI152" si="7">IF(N137="nulová",J137,0)</f>
        <v>0</v>
      </c>
      <c r="BJ137" s="13" t="s">
        <v>84</v>
      </c>
      <c r="BK137" s="144">
        <f t="shared" ref="BK137:BK152" si="8">ROUND(I137*H137,2)</f>
        <v>0</v>
      </c>
      <c r="BL137" s="13" t="s">
        <v>169</v>
      </c>
      <c r="BM137" s="143" t="s">
        <v>209</v>
      </c>
    </row>
    <row r="138" spans="2:65" s="1" customFormat="1" ht="16.5" customHeight="1">
      <c r="B138" s="131"/>
      <c r="C138" s="132" t="s">
        <v>189</v>
      </c>
      <c r="D138" s="132" t="s">
        <v>165</v>
      </c>
      <c r="E138" s="133" t="s">
        <v>1607</v>
      </c>
      <c r="F138" s="134" t="s">
        <v>1608</v>
      </c>
      <c r="G138" s="135" t="s">
        <v>196</v>
      </c>
      <c r="H138" s="136">
        <v>2</v>
      </c>
      <c r="I138" s="137"/>
      <c r="J138" s="137"/>
      <c r="K138" s="138"/>
      <c r="L138" s="25"/>
      <c r="M138" s="139" t="s">
        <v>1</v>
      </c>
      <c r="N138" s="140" t="s">
        <v>38</v>
      </c>
      <c r="O138" s="141">
        <v>0</v>
      </c>
      <c r="P138" s="141">
        <f t="shared" si="0"/>
        <v>0</v>
      </c>
      <c r="Q138" s="141">
        <v>0</v>
      </c>
      <c r="R138" s="141">
        <f t="shared" si="1"/>
        <v>0</v>
      </c>
      <c r="S138" s="141">
        <v>0</v>
      </c>
      <c r="T138" s="142">
        <f t="shared" si="2"/>
        <v>0</v>
      </c>
      <c r="AR138" s="143" t="s">
        <v>169</v>
      </c>
      <c r="AT138" s="143" t="s">
        <v>165</v>
      </c>
      <c r="AU138" s="143" t="s">
        <v>84</v>
      </c>
      <c r="AY138" s="13" t="s">
        <v>162</v>
      </c>
      <c r="BE138" s="144">
        <f t="shared" si="3"/>
        <v>0</v>
      </c>
      <c r="BF138" s="144">
        <f t="shared" si="4"/>
        <v>0</v>
      </c>
      <c r="BG138" s="144">
        <f t="shared" si="5"/>
        <v>0</v>
      </c>
      <c r="BH138" s="144">
        <f t="shared" si="6"/>
        <v>0</v>
      </c>
      <c r="BI138" s="144">
        <f t="shared" si="7"/>
        <v>0</v>
      </c>
      <c r="BJ138" s="13" t="s">
        <v>84</v>
      </c>
      <c r="BK138" s="144">
        <f t="shared" si="8"/>
        <v>0</v>
      </c>
      <c r="BL138" s="13" t="s">
        <v>169</v>
      </c>
      <c r="BM138" s="143" t="s">
        <v>218</v>
      </c>
    </row>
    <row r="139" spans="2:65" s="1" customFormat="1" ht="24.2" customHeight="1">
      <c r="B139" s="131"/>
      <c r="C139" s="132" t="s">
        <v>193</v>
      </c>
      <c r="D139" s="132" t="s">
        <v>165</v>
      </c>
      <c r="E139" s="133" t="s">
        <v>1609</v>
      </c>
      <c r="F139" s="134" t="s">
        <v>1610</v>
      </c>
      <c r="G139" s="135" t="s">
        <v>196</v>
      </c>
      <c r="H139" s="136">
        <v>2</v>
      </c>
      <c r="I139" s="137"/>
      <c r="J139" s="137"/>
      <c r="K139" s="138"/>
      <c r="L139" s="25"/>
      <c r="M139" s="139" t="s">
        <v>1</v>
      </c>
      <c r="N139" s="140" t="s">
        <v>38</v>
      </c>
      <c r="O139" s="141">
        <v>0</v>
      </c>
      <c r="P139" s="141">
        <f t="shared" si="0"/>
        <v>0</v>
      </c>
      <c r="Q139" s="141">
        <v>0</v>
      </c>
      <c r="R139" s="141">
        <f t="shared" si="1"/>
        <v>0</v>
      </c>
      <c r="S139" s="141">
        <v>0</v>
      </c>
      <c r="T139" s="142">
        <f t="shared" si="2"/>
        <v>0</v>
      </c>
      <c r="AR139" s="143" t="s">
        <v>169</v>
      </c>
      <c r="AT139" s="143" t="s">
        <v>165</v>
      </c>
      <c r="AU139" s="143" t="s">
        <v>84</v>
      </c>
      <c r="AY139" s="13" t="s">
        <v>162</v>
      </c>
      <c r="BE139" s="144">
        <f t="shared" si="3"/>
        <v>0</v>
      </c>
      <c r="BF139" s="144">
        <f t="shared" si="4"/>
        <v>0</v>
      </c>
      <c r="BG139" s="144">
        <f t="shared" si="5"/>
        <v>0</v>
      </c>
      <c r="BH139" s="144">
        <f t="shared" si="6"/>
        <v>0</v>
      </c>
      <c r="BI139" s="144">
        <f t="shared" si="7"/>
        <v>0</v>
      </c>
      <c r="BJ139" s="13" t="s">
        <v>84</v>
      </c>
      <c r="BK139" s="144">
        <f t="shared" si="8"/>
        <v>0</v>
      </c>
      <c r="BL139" s="13" t="s">
        <v>169</v>
      </c>
      <c r="BM139" s="143" t="s">
        <v>226</v>
      </c>
    </row>
    <row r="140" spans="2:65" s="1" customFormat="1" ht="24.2" customHeight="1">
      <c r="B140" s="131"/>
      <c r="C140" s="132" t="s">
        <v>163</v>
      </c>
      <c r="D140" s="132" t="s">
        <v>165</v>
      </c>
      <c r="E140" s="133" t="s">
        <v>1611</v>
      </c>
      <c r="F140" s="134" t="s">
        <v>1612</v>
      </c>
      <c r="G140" s="135" t="s">
        <v>196</v>
      </c>
      <c r="H140" s="136">
        <v>2</v>
      </c>
      <c r="I140" s="137"/>
      <c r="J140" s="137"/>
      <c r="K140" s="138"/>
      <c r="L140" s="25"/>
      <c r="M140" s="139" t="s">
        <v>1</v>
      </c>
      <c r="N140" s="140" t="s">
        <v>38</v>
      </c>
      <c r="O140" s="141">
        <v>0</v>
      </c>
      <c r="P140" s="141">
        <f t="shared" si="0"/>
        <v>0</v>
      </c>
      <c r="Q140" s="141">
        <v>0</v>
      </c>
      <c r="R140" s="141">
        <f t="shared" si="1"/>
        <v>0</v>
      </c>
      <c r="S140" s="141">
        <v>0</v>
      </c>
      <c r="T140" s="142">
        <f t="shared" si="2"/>
        <v>0</v>
      </c>
      <c r="AR140" s="143" t="s">
        <v>169</v>
      </c>
      <c r="AT140" s="143" t="s">
        <v>165</v>
      </c>
      <c r="AU140" s="143" t="s">
        <v>84</v>
      </c>
      <c r="AY140" s="13" t="s">
        <v>162</v>
      </c>
      <c r="BE140" s="144">
        <f t="shared" si="3"/>
        <v>0</v>
      </c>
      <c r="BF140" s="144">
        <f t="shared" si="4"/>
        <v>0</v>
      </c>
      <c r="BG140" s="144">
        <f t="shared" si="5"/>
        <v>0</v>
      </c>
      <c r="BH140" s="144">
        <f t="shared" si="6"/>
        <v>0</v>
      </c>
      <c r="BI140" s="144">
        <f t="shared" si="7"/>
        <v>0</v>
      </c>
      <c r="BJ140" s="13" t="s">
        <v>84</v>
      </c>
      <c r="BK140" s="144">
        <f t="shared" si="8"/>
        <v>0</v>
      </c>
      <c r="BL140" s="13" t="s">
        <v>169</v>
      </c>
      <c r="BM140" s="143" t="s">
        <v>234</v>
      </c>
    </row>
    <row r="141" spans="2:65" s="1" customFormat="1" ht="24.95" customHeight="1">
      <c r="B141" s="131"/>
      <c r="C141" s="132" t="s">
        <v>201</v>
      </c>
      <c r="D141" s="132" t="s">
        <v>165</v>
      </c>
      <c r="E141" s="133" t="s">
        <v>1613</v>
      </c>
      <c r="F141" s="134" t="s">
        <v>2773</v>
      </c>
      <c r="G141" s="135" t="s">
        <v>196</v>
      </c>
      <c r="H141" s="136">
        <v>2</v>
      </c>
      <c r="I141" s="137"/>
      <c r="J141" s="137"/>
      <c r="K141" s="138"/>
      <c r="L141" s="25"/>
      <c r="M141" s="139" t="s">
        <v>1</v>
      </c>
      <c r="N141" s="140" t="s">
        <v>38</v>
      </c>
      <c r="O141" s="141">
        <v>0</v>
      </c>
      <c r="P141" s="141">
        <f t="shared" si="0"/>
        <v>0</v>
      </c>
      <c r="Q141" s="141">
        <v>0</v>
      </c>
      <c r="R141" s="141">
        <f t="shared" si="1"/>
        <v>0</v>
      </c>
      <c r="S141" s="141">
        <v>0</v>
      </c>
      <c r="T141" s="142">
        <f t="shared" si="2"/>
        <v>0</v>
      </c>
      <c r="AR141" s="143" t="s">
        <v>169</v>
      </c>
      <c r="AT141" s="143" t="s">
        <v>165</v>
      </c>
      <c r="AU141" s="143" t="s">
        <v>84</v>
      </c>
      <c r="AY141" s="13" t="s">
        <v>162</v>
      </c>
      <c r="BE141" s="144">
        <f t="shared" si="3"/>
        <v>0</v>
      </c>
      <c r="BF141" s="144">
        <f t="shared" si="4"/>
        <v>0</v>
      </c>
      <c r="BG141" s="144">
        <f t="shared" si="5"/>
        <v>0</v>
      </c>
      <c r="BH141" s="144">
        <f t="shared" si="6"/>
        <v>0</v>
      </c>
      <c r="BI141" s="144">
        <f t="shared" si="7"/>
        <v>0</v>
      </c>
      <c r="BJ141" s="13" t="s">
        <v>84</v>
      </c>
      <c r="BK141" s="144">
        <f t="shared" si="8"/>
        <v>0</v>
      </c>
      <c r="BL141" s="13" t="s">
        <v>169</v>
      </c>
      <c r="BM141" s="143" t="s">
        <v>7</v>
      </c>
    </row>
    <row r="142" spans="2:65" s="1" customFormat="1" ht="24.2" customHeight="1">
      <c r="B142" s="131"/>
      <c r="C142" s="132" t="s">
        <v>205</v>
      </c>
      <c r="D142" s="132" t="s">
        <v>165</v>
      </c>
      <c r="E142" s="133" t="s">
        <v>1614</v>
      </c>
      <c r="F142" s="134" t="s">
        <v>1615</v>
      </c>
      <c r="G142" s="135" t="s">
        <v>196</v>
      </c>
      <c r="H142" s="136">
        <v>4</v>
      </c>
      <c r="I142" s="137"/>
      <c r="J142" s="137"/>
      <c r="K142" s="138"/>
      <c r="L142" s="25"/>
      <c r="M142" s="139" t="s">
        <v>1</v>
      </c>
      <c r="N142" s="140" t="s">
        <v>38</v>
      </c>
      <c r="O142" s="141">
        <v>0</v>
      </c>
      <c r="P142" s="141">
        <f t="shared" si="0"/>
        <v>0</v>
      </c>
      <c r="Q142" s="141">
        <v>0</v>
      </c>
      <c r="R142" s="141">
        <f t="shared" si="1"/>
        <v>0</v>
      </c>
      <c r="S142" s="141">
        <v>0</v>
      </c>
      <c r="T142" s="142">
        <f t="shared" si="2"/>
        <v>0</v>
      </c>
      <c r="AR142" s="143" t="s">
        <v>169</v>
      </c>
      <c r="AT142" s="143" t="s">
        <v>165</v>
      </c>
      <c r="AU142" s="143" t="s">
        <v>84</v>
      </c>
      <c r="AY142" s="13" t="s">
        <v>162</v>
      </c>
      <c r="BE142" s="144">
        <f t="shared" si="3"/>
        <v>0</v>
      </c>
      <c r="BF142" s="144">
        <f t="shared" si="4"/>
        <v>0</v>
      </c>
      <c r="BG142" s="144">
        <f t="shared" si="5"/>
        <v>0</v>
      </c>
      <c r="BH142" s="144">
        <f t="shared" si="6"/>
        <v>0</v>
      </c>
      <c r="BI142" s="144">
        <f t="shared" si="7"/>
        <v>0</v>
      </c>
      <c r="BJ142" s="13" t="s">
        <v>84</v>
      </c>
      <c r="BK142" s="144">
        <f t="shared" si="8"/>
        <v>0</v>
      </c>
      <c r="BL142" s="13" t="s">
        <v>169</v>
      </c>
      <c r="BM142" s="143" t="s">
        <v>249</v>
      </c>
    </row>
    <row r="143" spans="2:65" s="1" customFormat="1" ht="16.5" customHeight="1">
      <c r="B143" s="131"/>
      <c r="C143" s="132" t="s">
        <v>209</v>
      </c>
      <c r="D143" s="132" t="s">
        <v>165</v>
      </c>
      <c r="E143" s="133" t="s">
        <v>1616</v>
      </c>
      <c r="F143" s="134" t="s">
        <v>1617</v>
      </c>
      <c r="G143" s="135" t="s">
        <v>196</v>
      </c>
      <c r="H143" s="136">
        <v>4</v>
      </c>
      <c r="I143" s="137"/>
      <c r="J143" s="137"/>
      <c r="K143" s="138"/>
      <c r="L143" s="25"/>
      <c r="M143" s="139" t="s">
        <v>1</v>
      </c>
      <c r="N143" s="140" t="s">
        <v>38</v>
      </c>
      <c r="O143" s="141">
        <v>0</v>
      </c>
      <c r="P143" s="141">
        <f t="shared" si="0"/>
        <v>0</v>
      </c>
      <c r="Q143" s="141">
        <v>0</v>
      </c>
      <c r="R143" s="141">
        <f t="shared" si="1"/>
        <v>0</v>
      </c>
      <c r="S143" s="141">
        <v>0</v>
      </c>
      <c r="T143" s="142">
        <f t="shared" si="2"/>
        <v>0</v>
      </c>
      <c r="AR143" s="143" t="s">
        <v>169</v>
      </c>
      <c r="AT143" s="143" t="s">
        <v>165</v>
      </c>
      <c r="AU143" s="143" t="s">
        <v>84</v>
      </c>
      <c r="AY143" s="13" t="s">
        <v>162</v>
      </c>
      <c r="BE143" s="144">
        <f t="shared" si="3"/>
        <v>0</v>
      </c>
      <c r="BF143" s="144">
        <f t="shared" si="4"/>
        <v>0</v>
      </c>
      <c r="BG143" s="144">
        <f t="shared" si="5"/>
        <v>0</v>
      </c>
      <c r="BH143" s="144">
        <f t="shared" si="6"/>
        <v>0</v>
      </c>
      <c r="BI143" s="144">
        <f t="shared" si="7"/>
        <v>0</v>
      </c>
      <c r="BJ143" s="13" t="s">
        <v>84</v>
      </c>
      <c r="BK143" s="144">
        <f t="shared" si="8"/>
        <v>0</v>
      </c>
      <c r="BL143" s="13" t="s">
        <v>169</v>
      </c>
      <c r="BM143" s="143" t="s">
        <v>257</v>
      </c>
    </row>
    <row r="144" spans="2:65" s="1" customFormat="1" ht="16.5" customHeight="1">
      <c r="B144" s="131"/>
      <c r="C144" s="132" t="s">
        <v>214</v>
      </c>
      <c r="D144" s="132" t="s">
        <v>165</v>
      </c>
      <c r="E144" s="133" t="s">
        <v>1618</v>
      </c>
      <c r="F144" s="134" t="s">
        <v>1619</v>
      </c>
      <c r="G144" s="135" t="s">
        <v>196</v>
      </c>
      <c r="H144" s="136">
        <v>4</v>
      </c>
      <c r="I144" s="137"/>
      <c r="J144" s="137"/>
      <c r="K144" s="138"/>
      <c r="L144" s="25"/>
      <c r="M144" s="139" t="s">
        <v>1</v>
      </c>
      <c r="N144" s="140" t="s">
        <v>38</v>
      </c>
      <c r="O144" s="141">
        <v>0</v>
      </c>
      <c r="P144" s="141">
        <f t="shared" si="0"/>
        <v>0</v>
      </c>
      <c r="Q144" s="141">
        <v>0</v>
      </c>
      <c r="R144" s="141">
        <f t="shared" si="1"/>
        <v>0</v>
      </c>
      <c r="S144" s="141">
        <v>0</v>
      </c>
      <c r="T144" s="142">
        <f t="shared" si="2"/>
        <v>0</v>
      </c>
      <c r="AR144" s="143" t="s">
        <v>169</v>
      </c>
      <c r="AT144" s="143" t="s">
        <v>165</v>
      </c>
      <c r="AU144" s="143" t="s">
        <v>84</v>
      </c>
      <c r="AY144" s="13" t="s">
        <v>162</v>
      </c>
      <c r="BE144" s="144">
        <f t="shared" si="3"/>
        <v>0</v>
      </c>
      <c r="BF144" s="144">
        <f t="shared" si="4"/>
        <v>0</v>
      </c>
      <c r="BG144" s="144">
        <f t="shared" si="5"/>
        <v>0</v>
      </c>
      <c r="BH144" s="144">
        <f t="shared" si="6"/>
        <v>0</v>
      </c>
      <c r="BI144" s="144">
        <f t="shared" si="7"/>
        <v>0</v>
      </c>
      <c r="BJ144" s="13" t="s">
        <v>84</v>
      </c>
      <c r="BK144" s="144">
        <f t="shared" si="8"/>
        <v>0</v>
      </c>
      <c r="BL144" s="13" t="s">
        <v>169</v>
      </c>
      <c r="BM144" s="143" t="s">
        <v>265</v>
      </c>
    </row>
    <row r="145" spans="2:65" s="1" customFormat="1" ht="16.5" customHeight="1">
      <c r="B145" s="131"/>
      <c r="C145" s="132" t="s">
        <v>218</v>
      </c>
      <c r="D145" s="132" t="s">
        <v>165</v>
      </c>
      <c r="E145" s="133" t="s">
        <v>1620</v>
      </c>
      <c r="F145" s="134" t="s">
        <v>1621</v>
      </c>
      <c r="G145" s="135" t="s">
        <v>196</v>
      </c>
      <c r="H145" s="136">
        <v>4</v>
      </c>
      <c r="I145" s="137"/>
      <c r="J145" s="137"/>
      <c r="K145" s="138"/>
      <c r="L145" s="25"/>
      <c r="M145" s="139" t="s">
        <v>1</v>
      </c>
      <c r="N145" s="140" t="s">
        <v>38</v>
      </c>
      <c r="O145" s="141">
        <v>0</v>
      </c>
      <c r="P145" s="141">
        <f t="shared" si="0"/>
        <v>0</v>
      </c>
      <c r="Q145" s="141">
        <v>0</v>
      </c>
      <c r="R145" s="141">
        <f t="shared" si="1"/>
        <v>0</v>
      </c>
      <c r="S145" s="141">
        <v>0</v>
      </c>
      <c r="T145" s="142">
        <f t="shared" si="2"/>
        <v>0</v>
      </c>
      <c r="AR145" s="143" t="s">
        <v>169</v>
      </c>
      <c r="AT145" s="143" t="s">
        <v>165</v>
      </c>
      <c r="AU145" s="143" t="s">
        <v>84</v>
      </c>
      <c r="AY145" s="13" t="s">
        <v>162</v>
      </c>
      <c r="BE145" s="144">
        <f t="shared" si="3"/>
        <v>0</v>
      </c>
      <c r="BF145" s="144">
        <f t="shared" si="4"/>
        <v>0</v>
      </c>
      <c r="BG145" s="144">
        <f t="shared" si="5"/>
        <v>0</v>
      </c>
      <c r="BH145" s="144">
        <f t="shared" si="6"/>
        <v>0</v>
      </c>
      <c r="BI145" s="144">
        <f t="shared" si="7"/>
        <v>0</v>
      </c>
      <c r="BJ145" s="13" t="s">
        <v>84</v>
      </c>
      <c r="BK145" s="144">
        <f t="shared" si="8"/>
        <v>0</v>
      </c>
      <c r="BL145" s="13" t="s">
        <v>169</v>
      </c>
      <c r="BM145" s="143" t="s">
        <v>273</v>
      </c>
    </row>
    <row r="146" spans="2:65" s="1" customFormat="1" ht="26.25" customHeight="1">
      <c r="B146" s="131"/>
      <c r="C146" s="132" t="s">
        <v>222</v>
      </c>
      <c r="D146" s="132" t="s">
        <v>165</v>
      </c>
      <c r="E146" s="133" t="s">
        <v>1622</v>
      </c>
      <c r="F146" s="134" t="s">
        <v>2776</v>
      </c>
      <c r="G146" s="135" t="s">
        <v>196</v>
      </c>
      <c r="H146" s="136">
        <v>1</v>
      </c>
      <c r="I146" s="137"/>
      <c r="J146" s="137"/>
      <c r="K146" s="138"/>
      <c r="L146" s="25"/>
      <c r="M146" s="139" t="s">
        <v>1</v>
      </c>
      <c r="N146" s="140" t="s">
        <v>38</v>
      </c>
      <c r="O146" s="141">
        <v>0</v>
      </c>
      <c r="P146" s="141">
        <f t="shared" si="0"/>
        <v>0</v>
      </c>
      <c r="Q146" s="141">
        <v>0</v>
      </c>
      <c r="R146" s="141">
        <f t="shared" si="1"/>
        <v>0</v>
      </c>
      <c r="S146" s="141">
        <v>0</v>
      </c>
      <c r="T146" s="142">
        <f t="shared" si="2"/>
        <v>0</v>
      </c>
      <c r="AR146" s="143" t="s">
        <v>169</v>
      </c>
      <c r="AT146" s="143" t="s">
        <v>165</v>
      </c>
      <c r="AU146" s="143" t="s">
        <v>84</v>
      </c>
      <c r="AY146" s="13" t="s">
        <v>162</v>
      </c>
      <c r="BE146" s="144">
        <f t="shared" si="3"/>
        <v>0</v>
      </c>
      <c r="BF146" s="144">
        <f t="shared" si="4"/>
        <v>0</v>
      </c>
      <c r="BG146" s="144">
        <f t="shared" si="5"/>
        <v>0</v>
      </c>
      <c r="BH146" s="144">
        <f t="shared" si="6"/>
        <v>0</v>
      </c>
      <c r="BI146" s="144">
        <f t="shared" si="7"/>
        <v>0</v>
      </c>
      <c r="BJ146" s="13" t="s">
        <v>84</v>
      </c>
      <c r="BK146" s="144">
        <f t="shared" si="8"/>
        <v>0</v>
      </c>
      <c r="BL146" s="13" t="s">
        <v>169</v>
      </c>
      <c r="BM146" s="143" t="s">
        <v>281</v>
      </c>
    </row>
    <row r="147" spans="2:65" s="1" customFormat="1" ht="24.2" customHeight="1">
      <c r="B147" s="131"/>
      <c r="C147" s="132" t="s">
        <v>226</v>
      </c>
      <c r="D147" s="132" t="s">
        <v>165</v>
      </c>
      <c r="E147" s="133" t="s">
        <v>1623</v>
      </c>
      <c r="F147" s="134" t="s">
        <v>1624</v>
      </c>
      <c r="G147" s="135" t="s">
        <v>1606</v>
      </c>
      <c r="H147" s="136">
        <v>3</v>
      </c>
      <c r="I147" s="137"/>
      <c r="J147" s="137"/>
      <c r="K147" s="138"/>
      <c r="L147" s="25"/>
      <c r="M147" s="139" t="s">
        <v>1</v>
      </c>
      <c r="N147" s="140" t="s">
        <v>38</v>
      </c>
      <c r="O147" s="141">
        <v>0</v>
      </c>
      <c r="P147" s="141">
        <f t="shared" si="0"/>
        <v>0</v>
      </c>
      <c r="Q147" s="141">
        <v>0</v>
      </c>
      <c r="R147" s="141">
        <f t="shared" si="1"/>
        <v>0</v>
      </c>
      <c r="S147" s="141">
        <v>0</v>
      </c>
      <c r="T147" s="142">
        <f t="shared" si="2"/>
        <v>0</v>
      </c>
      <c r="AR147" s="143" t="s">
        <v>169</v>
      </c>
      <c r="AT147" s="143" t="s">
        <v>165</v>
      </c>
      <c r="AU147" s="143" t="s">
        <v>84</v>
      </c>
      <c r="AY147" s="13" t="s">
        <v>162</v>
      </c>
      <c r="BE147" s="144">
        <f t="shared" si="3"/>
        <v>0</v>
      </c>
      <c r="BF147" s="144">
        <f t="shared" si="4"/>
        <v>0</v>
      </c>
      <c r="BG147" s="144">
        <f t="shared" si="5"/>
        <v>0</v>
      </c>
      <c r="BH147" s="144">
        <f t="shared" si="6"/>
        <v>0</v>
      </c>
      <c r="BI147" s="144">
        <f t="shared" si="7"/>
        <v>0</v>
      </c>
      <c r="BJ147" s="13" t="s">
        <v>84</v>
      </c>
      <c r="BK147" s="144">
        <f t="shared" si="8"/>
        <v>0</v>
      </c>
      <c r="BL147" s="13" t="s">
        <v>169</v>
      </c>
      <c r="BM147" s="143" t="s">
        <v>289</v>
      </c>
    </row>
    <row r="148" spans="2:65" s="1" customFormat="1" ht="24.2" customHeight="1">
      <c r="B148" s="131"/>
      <c r="C148" s="132" t="s">
        <v>230</v>
      </c>
      <c r="D148" s="132" t="s">
        <v>165</v>
      </c>
      <c r="E148" s="133" t="s">
        <v>1625</v>
      </c>
      <c r="F148" s="134" t="s">
        <v>1626</v>
      </c>
      <c r="G148" s="135" t="s">
        <v>1606</v>
      </c>
      <c r="H148" s="136">
        <v>15</v>
      </c>
      <c r="I148" s="137"/>
      <c r="J148" s="137"/>
      <c r="K148" s="138"/>
      <c r="L148" s="25"/>
      <c r="M148" s="139" t="s">
        <v>1</v>
      </c>
      <c r="N148" s="140" t="s">
        <v>38</v>
      </c>
      <c r="O148" s="141">
        <v>0</v>
      </c>
      <c r="P148" s="141">
        <f t="shared" si="0"/>
        <v>0</v>
      </c>
      <c r="Q148" s="141">
        <v>0</v>
      </c>
      <c r="R148" s="141">
        <f t="shared" si="1"/>
        <v>0</v>
      </c>
      <c r="S148" s="141">
        <v>0</v>
      </c>
      <c r="T148" s="142">
        <f t="shared" si="2"/>
        <v>0</v>
      </c>
      <c r="AR148" s="143" t="s">
        <v>169</v>
      </c>
      <c r="AT148" s="143" t="s">
        <v>165</v>
      </c>
      <c r="AU148" s="143" t="s">
        <v>84</v>
      </c>
      <c r="AY148" s="13" t="s">
        <v>162</v>
      </c>
      <c r="BE148" s="144">
        <f t="shared" si="3"/>
        <v>0</v>
      </c>
      <c r="BF148" s="144">
        <f t="shared" si="4"/>
        <v>0</v>
      </c>
      <c r="BG148" s="144">
        <f t="shared" si="5"/>
        <v>0</v>
      </c>
      <c r="BH148" s="144">
        <f t="shared" si="6"/>
        <v>0</v>
      </c>
      <c r="BI148" s="144">
        <f t="shared" si="7"/>
        <v>0</v>
      </c>
      <c r="BJ148" s="13" t="s">
        <v>84</v>
      </c>
      <c r="BK148" s="144">
        <f t="shared" si="8"/>
        <v>0</v>
      </c>
      <c r="BL148" s="13" t="s">
        <v>169</v>
      </c>
      <c r="BM148" s="143" t="s">
        <v>297</v>
      </c>
    </row>
    <row r="149" spans="2:65" s="1" customFormat="1" ht="24.2" customHeight="1">
      <c r="B149" s="131"/>
      <c r="C149" s="132" t="s">
        <v>234</v>
      </c>
      <c r="D149" s="132" t="s">
        <v>165</v>
      </c>
      <c r="E149" s="133" t="s">
        <v>1627</v>
      </c>
      <c r="F149" s="134" t="s">
        <v>1628</v>
      </c>
      <c r="G149" s="135" t="s">
        <v>1606</v>
      </c>
      <c r="H149" s="136">
        <v>8</v>
      </c>
      <c r="I149" s="137"/>
      <c r="J149" s="137"/>
      <c r="K149" s="138"/>
      <c r="L149" s="25"/>
      <c r="M149" s="139" t="s">
        <v>1</v>
      </c>
      <c r="N149" s="140" t="s">
        <v>38</v>
      </c>
      <c r="O149" s="141">
        <v>0</v>
      </c>
      <c r="P149" s="141">
        <f t="shared" si="0"/>
        <v>0</v>
      </c>
      <c r="Q149" s="141">
        <v>0</v>
      </c>
      <c r="R149" s="141">
        <f t="shared" si="1"/>
        <v>0</v>
      </c>
      <c r="S149" s="141">
        <v>0</v>
      </c>
      <c r="T149" s="142">
        <f t="shared" si="2"/>
        <v>0</v>
      </c>
      <c r="AR149" s="143" t="s">
        <v>169</v>
      </c>
      <c r="AT149" s="143" t="s">
        <v>165</v>
      </c>
      <c r="AU149" s="143" t="s">
        <v>84</v>
      </c>
      <c r="AY149" s="13" t="s">
        <v>162</v>
      </c>
      <c r="BE149" s="144">
        <f t="shared" si="3"/>
        <v>0</v>
      </c>
      <c r="BF149" s="144">
        <f t="shared" si="4"/>
        <v>0</v>
      </c>
      <c r="BG149" s="144">
        <f t="shared" si="5"/>
        <v>0</v>
      </c>
      <c r="BH149" s="144">
        <f t="shared" si="6"/>
        <v>0</v>
      </c>
      <c r="BI149" s="144">
        <f t="shared" si="7"/>
        <v>0</v>
      </c>
      <c r="BJ149" s="13" t="s">
        <v>84</v>
      </c>
      <c r="BK149" s="144">
        <f t="shared" si="8"/>
        <v>0</v>
      </c>
      <c r="BL149" s="13" t="s">
        <v>169</v>
      </c>
      <c r="BM149" s="143" t="s">
        <v>306</v>
      </c>
    </row>
    <row r="150" spans="2:65" s="1" customFormat="1" ht="26.25" customHeight="1">
      <c r="B150" s="131"/>
      <c r="C150" s="132" t="s">
        <v>238</v>
      </c>
      <c r="D150" s="132" t="s">
        <v>165</v>
      </c>
      <c r="E150" s="133" t="s">
        <v>1629</v>
      </c>
      <c r="F150" s="134" t="s">
        <v>2733</v>
      </c>
      <c r="G150" s="135" t="s">
        <v>1606</v>
      </c>
      <c r="H150" s="136">
        <v>6</v>
      </c>
      <c r="I150" s="137"/>
      <c r="J150" s="137"/>
      <c r="K150" s="138"/>
      <c r="L150" s="25"/>
      <c r="M150" s="139" t="s">
        <v>1</v>
      </c>
      <c r="N150" s="140" t="s">
        <v>38</v>
      </c>
      <c r="O150" s="141">
        <v>0</v>
      </c>
      <c r="P150" s="141">
        <f t="shared" si="0"/>
        <v>0</v>
      </c>
      <c r="Q150" s="141">
        <v>0</v>
      </c>
      <c r="R150" s="141">
        <f t="shared" si="1"/>
        <v>0</v>
      </c>
      <c r="S150" s="141">
        <v>0</v>
      </c>
      <c r="T150" s="142">
        <f t="shared" si="2"/>
        <v>0</v>
      </c>
      <c r="AR150" s="143" t="s">
        <v>169</v>
      </c>
      <c r="AT150" s="143" t="s">
        <v>165</v>
      </c>
      <c r="AU150" s="143" t="s">
        <v>84</v>
      </c>
      <c r="AY150" s="13" t="s">
        <v>162</v>
      </c>
      <c r="BE150" s="144">
        <f t="shared" si="3"/>
        <v>0</v>
      </c>
      <c r="BF150" s="144">
        <f t="shared" si="4"/>
        <v>0</v>
      </c>
      <c r="BG150" s="144">
        <f t="shared" si="5"/>
        <v>0</v>
      </c>
      <c r="BH150" s="144">
        <f t="shared" si="6"/>
        <v>0</v>
      </c>
      <c r="BI150" s="144">
        <f t="shared" si="7"/>
        <v>0</v>
      </c>
      <c r="BJ150" s="13" t="s">
        <v>84</v>
      </c>
      <c r="BK150" s="144">
        <f t="shared" si="8"/>
        <v>0</v>
      </c>
      <c r="BL150" s="13" t="s">
        <v>169</v>
      </c>
      <c r="BM150" s="143" t="s">
        <v>314</v>
      </c>
    </row>
    <row r="151" spans="2:65" s="1" customFormat="1" ht="45" customHeight="1">
      <c r="B151" s="131"/>
      <c r="C151" s="132" t="s">
        <v>7</v>
      </c>
      <c r="D151" s="132" t="s">
        <v>165</v>
      </c>
      <c r="E151" s="133" t="s">
        <v>1630</v>
      </c>
      <c r="F151" s="134" t="s">
        <v>2734</v>
      </c>
      <c r="G151" s="135" t="s">
        <v>168</v>
      </c>
      <c r="H151" s="136">
        <v>30</v>
      </c>
      <c r="I151" s="137"/>
      <c r="J151" s="137"/>
      <c r="K151" s="138"/>
      <c r="L151" s="25"/>
      <c r="M151" s="139" t="s">
        <v>1</v>
      </c>
      <c r="N151" s="140" t="s">
        <v>38</v>
      </c>
      <c r="O151" s="141">
        <v>0</v>
      </c>
      <c r="P151" s="141">
        <f t="shared" si="0"/>
        <v>0</v>
      </c>
      <c r="Q151" s="141">
        <v>0</v>
      </c>
      <c r="R151" s="141">
        <f t="shared" si="1"/>
        <v>0</v>
      </c>
      <c r="S151" s="141">
        <v>0</v>
      </c>
      <c r="T151" s="142">
        <f t="shared" si="2"/>
        <v>0</v>
      </c>
      <c r="AR151" s="143" t="s">
        <v>169</v>
      </c>
      <c r="AT151" s="143" t="s">
        <v>165</v>
      </c>
      <c r="AU151" s="143" t="s">
        <v>84</v>
      </c>
      <c r="AY151" s="13" t="s">
        <v>162</v>
      </c>
      <c r="BE151" s="144">
        <f t="shared" si="3"/>
        <v>0</v>
      </c>
      <c r="BF151" s="144">
        <f t="shared" si="4"/>
        <v>0</v>
      </c>
      <c r="BG151" s="144">
        <f t="shared" si="5"/>
        <v>0</v>
      </c>
      <c r="BH151" s="144">
        <f t="shared" si="6"/>
        <v>0</v>
      </c>
      <c r="BI151" s="144">
        <f t="shared" si="7"/>
        <v>0</v>
      </c>
      <c r="BJ151" s="13" t="s">
        <v>84</v>
      </c>
      <c r="BK151" s="144">
        <f t="shared" si="8"/>
        <v>0</v>
      </c>
      <c r="BL151" s="13" t="s">
        <v>169</v>
      </c>
      <c r="BM151" s="143" t="s">
        <v>326</v>
      </c>
    </row>
    <row r="152" spans="2:65" s="1" customFormat="1" ht="49.15" customHeight="1">
      <c r="B152" s="131"/>
      <c r="C152" s="132" t="s">
        <v>245</v>
      </c>
      <c r="D152" s="132" t="s">
        <v>165</v>
      </c>
      <c r="E152" s="133" t="s">
        <v>1631</v>
      </c>
      <c r="F152" s="165" t="s">
        <v>2730</v>
      </c>
      <c r="G152" s="135" t="s">
        <v>168</v>
      </c>
      <c r="H152" s="136">
        <v>10</v>
      </c>
      <c r="I152" s="137"/>
      <c r="J152" s="137"/>
      <c r="K152" s="138"/>
      <c r="L152" s="25"/>
      <c r="M152" s="139" t="s">
        <v>1</v>
      </c>
      <c r="N152" s="140" t="s">
        <v>38</v>
      </c>
      <c r="O152" s="141">
        <v>0</v>
      </c>
      <c r="P152" s="141">
        <f t="shared" si="0"/>
        <v>0</v>
      </c>
      <c r="Q152" s="141">
        <v>0</v>
      </c>
      <c r="R152" s="141">
        <f t="shared" si="1"/>
        <v>0</v>
      </c>
      <c r="S152" s="141">
        <v>0</v>
      </c>
      <c r="T152" s="142">
        <f t="shared" si="2"/>
        <v>0</v>
      </c>
      <c r="W152" s="164"/>
      <c r="AR152" s="143" t="s">
        <v>169</v>
      </c>
      <c r="AT152" s="143" t="s">
        <v>165</v>
      </c>
      <c r="AU152" s="143" t="s">
        <v>84</v>
      </c>
      <c r="AY152" s="13" t="s">
        <v>162</v>
      </c>
      <c r="BE152" s="144">
        <f t="shared" si="3"/>
        <v>0</v>
      </c>
      <c r="BF152" s="144">
        <f t="shared" si="4"/>
        <v>0</v>
      </c>
      <c r="BG152" s="144">
        <f t="shared" si="5"/>
        <v>0</v>
      </c>
      <c r="BH152" s="144">
        <f t="shared" si="6"/>
        <v>0</v>
      </c>
      <c r="BI152" s="144">
        <f t="shared" si="7"/>
        <v>0</v>
      </c>
      <c r="BJ152" s="13" t="s">
        <v>84</v>
      </c>
      <c r="BK152" s="144">
        <f t="shared" si="8"/>
        <v>0</v>
      </c>
      <c r="BL152" s="13" t="s">
        <v>169</v>
      </c>
      <c r="BM152" s="143" t="s">
        <v>336</v>
      </c>
    </row>
    <row r="153" spans="2:65" s="11" customFormat="1" ht="22.9" customHeight="1">
      <c r="B153" s="120"/>
      <c r="D153" s="121" t="s">
        <v>71</v>
      </c>
      <c r="E153" s="129" t="s">
        <v>960</v>
      </c>
      <c r="F153" s="129" t="s">
        <v>2774</v>
      </c>
      <c r="J153" s="130"/>
      <c r="L153" s="120"/>
      <c r="M153" s="124"/>
      <c r="P153" s="125">
        <f>SUM(P154:P172)</f>
        <v>0</v>
      </c>
      <c r="R153" s="125">
        <f>SUM(R154:R172)</f>
        <v>0</v>
      </c>
      <c r="T153" s="126">
        <f>SUM(T154:T172)</f>
        <v>0</v>
      </c>
      <c r="AR153" s="121" t="s">
        <v>79</v>
      </c>
      <c r="AT153" s="127" t="s">
        <v>71</v>
      </c>
      <c r="AU153" s="127" t="s">
        <v>79</v>
      </c>
      <c r="AY153" s="121" t="s">
        <v>162</v>
      </c>
      <c r="BK153" s="128">
        <f>SUM(BK154:BK172)</f>
        <v>0</v>
      </c>
    </row>
    <row r="154" spans="2:65" s="1" customFormat="1" ht="78" customHeight="1">
      <c r="B154" s="131"/>
      <c r="C154" s="132" t="s">
        <v>249</v>
      </c>
      <c r="D154" s="132" t="s">
        <v>165</v>
      </c>
      <c r="E154" s="133" t="s">
        <v>1632</v>
      </c>
      <c r="F154" s="134" t="s">
        <v>2662</v>
      </c>
      <c r="G154" s="135" t="s">
        <v>196</v>
      </c>
      <c r="H154" s="136">
        <v>1</v>
      </c>
      <c r="I154" s="137"/>
      <c r="J154" s="137"/>
      <c r="K154" s="138"/>
      <c r="L154" s="25"/>
      <c r="M154" s="139" t="s">
        <v>1</v>
      </c>
      <c r="N154" s="140" t="s">
        <v>38</v>
      </c>
      <c r="O154" s="141">
        <v>0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169</v>
      </c>
      <c r="AT154" s="143" t="s">
        <v>165</v>
      </c>
      <c r="AU154" s="143" t="s">
        <v>84</v>
      </c>
      <c r="AY154" s="13" t="s">
        <v>162</v>
      </c>
      <c r="BE154" s="144">
        <f>IF(N154="základná",J154,0)</f>
        <v>0</v>
      </c>
      <c r="BF154" s="144">
        <f>IF(N154="znížená",J154,0)</f>
        <v>0</v>
      </c>
      <c r="BG154" s="144">
        <f>IF(N154="zákl. prenesená",J154,0)</f>
        <v>0</v>
      </c>
      <c r="BH154" s="144">
        <f>IF(N154="zníž. prenesená",J154,0)</f>
        <v>0</v>
      </c>
      <c r="BI154" s="144">
        <f>IF(N154="nulová",J154,0)</f>
        <v>0</v>
      </c>
      <c r="BJ154" s="13" t="s">
        <v>84</v>
      </c>
      <c r="BK154" s="144">
        <f>ROUND(I154*H154,2)</f>
        <v>0</v>
      </c>
      <c r="BL154" s="13" t="s">
        <v>169</v>
      </c>
      <c r="BM154" s="143" t="s">
        <v>348</v>
      </c>
    </row>
    <row r="155" spans="2:65" s="1" customFormat="1" ht="195">
      <c r="B155" s="25"/>
      <c r="D155" s="159" t="s">
        <v>1437</v>
      </c>
      <c r="F155" s="160" t="s">
        <v>2727</v>
      </c>
      <c r="L155" s="25"/>
      <c r="M155" s="161"/>
      <c r="T155" s="51"/>
      <c r="AT155" s="13" t="s">
        <v>1437</v>
      </c>
      <c r="AU155" s="13" t="s">
        <v>84</v>
      </c>
    </row>
    <row r="156" spans="2:65" s="1" customFormat="1" ht="16.5" customHeight="1">
      <c r="B156" s="131"/>
      <c r="C156" s="132" t="s">
        <v>253</v>
      </c>
      <c r="D156" s="132" t="s">
        <v>165</v>
      </c>
      <c r="E156" s="133" t="s">
        <v>1633</v>
      </c>
      <c r="F156" s="134" t="s">
        <v>1599</v>
      </c>
      <c r="G156" s="135" t="s">
        <v>196</v>
      </c>
      <c r="H156" s="136">
        <v>1</v>
      </c>
      <c r="I156" s="137"/>
      <c r="J156" s="137"/>
      <c r="K156" s="138"/>
      <c r="L156" s="25"/>
      <c r="M156" s="139" t="s">
        <v>1</v>
      </c>
      <c r="N156" s="140" t="s">
        <v>38</v>
      </c>
      <c r="O156" s="141">
        <v>0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169</v>
      </c>
      <c r="AT156" s="143" t="s">
        <v>165</v>
      </c>
      <c r="AU156" s="143" t="s">
        <v>84</v>
      </c>
      <c r="AY156" s="13" t="s">
        <v>162</v>
      </c>
      <c r="BE156" s="144">
        <f>IF(N156="základná",J156,0)</f>
        <v>0</v>
      </c>
      <c r="BF156" s="144">
        <f>IF(N156="znížená",J156,0)</f>
        <v>0</v>
      </c>
      <c r="BG156" s="144">
        <f>IF(N156="zákl. prenesená",J156,0)</f>
        <v>0</v>
      </c>
      <c r="BH156" s="144">
        <f>IF(N156="zníž. prenesená",J156,0)</f>
        <v>0</v>
      </c>
      <c r="BI156" s="144">
        <f>IF(N156="nulová",J156,0)</f>
        <v>0</v>
      </c>
      <c r="BJ156" s="13" t="s">
        <v>84</v>
      </c>
      <c r="BK156" s="144">
        <f>ROUND(I156*H156,2)</f>
        <v>0</v>
      </c>
      <c r="BL156" s="13" t="s">
        <v>169</v>
      </c>
      <c r="BM156" s="143" t="s">
        <v>358</v>
      </c>
    </row>
    <row r="157" spans="2:65" s="1" customFormat="1" ht="19.5">
      <c r="B157" s="25"/>
      <c r="D157" s="159" t="s">
        <v>1437</v>
      </c>
      <c r="F157" s="160" t="s">
        <v>2724</v>
      </c>
      <c r="L157" s="25"/>
      <c r="M157" s="161"/>
      <c r="T157" s="51"/>
      <c r="AT157" s="13" t="s">
        <v>1437</v>
      </c>
      <c r="AU157" s="13" t="s">
        <v>84</v>
      </c>
    </row>
    <row r="158" spans="2:65" s="1" customFormat="1" ht="24.2" customHeight="1">
      <c r="B158" s="131"/>
      <c r="C158" s="132" t="s">
        <v>257</v>
      </c>
      <c r="D158" s="132" t="s">
        <v>165</v>
      </c>
      <c r="E158" s="133" t="s">
        <v>1634</v>
      </c>
      <c r="F158" s="134" t="s">
        <v>1603</v>
      </c>
      <c r="G158" s="135" t="s">
        <v>196</v>
      </c>
      <c r="H158" s="136">
        <v>1</v>
      </c>
      <c r="I158" s="137"/>
      <c r="J158" s="137"/>
      <c r="K158" s="138"/>
      <c r="L158" s="25"/>
      <c r="M158" s="139" t="s">
        <v>1</v>
      </c>
      <c r="N158" s="140" t="s">
        <v>38</v>
      </c>
      <c r="O158" s="141">
        <v>0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169</v>
      </c>
      <c r="AT158" s="143" t="s">
        <v>165</v>
      </c>
      <c r="AU158" s="143" t="s">
        <v>84</v>
      </c>
      <c r="AY158" s="13" t="s">
        <v>162</v>
      </c>
      <c r="BE158" s="144">
        <f>IF(N158="základná",J158,0)</f>
        <v>0</v>
      </c>
      <c r="BF158" s="144">
        <f>IF(N158="znížená",J158,0)</f>
        <v>0</v>
      </c>
      <c r="BG158" s="144">
        <f>IF(N158="zákl. prenesená",J158,0)</f>
        <v>0</v>
      </c>
      <c r="BH158" s="144">
        <f>IF(N158="zníž. prenesená",J158,0)</f>
        <v>0</v>
      </c>
      <c r="BI158" s="144">
        <f>IF(N158="nulová",J158,0)</f>
        <v>0</v>
      </c>
      <c r="BJ158" s="13" t="s">
        <v>84</v>
      </c>
      <c r="BK158" s="144">
        <f>ROUND(I158*H158,2)</f>
        <v>0</v>
      </c>
      <c r="BL158" s="13" t="s">
        <v>169</v>
      </c>
      <c r="BM158" s="143" t="s">
        <v>368</v>
      </c>
    </row>
    <row r="159" spans="2:65" s="1" customFormat="1" ht="19.5">
      <c r="B159" s="25"/>
      <c r="D159" s="159" t="s">
        <v>1437</v>
      </c>
      <c r="F159" s="160" t="s">
        <v>2728</v>
      </c>
      <c r="L159" s="25"/>
      <c r="M159" s="161"/>
      <c r="T159" s="51"/>
      <c r="AT159" s="13" t="s">
        <v>1437</v>
      </c>
      <c r="AU159" s="13" t="s">
        <v>84</v>
      </c>
    </row>
    <row r="160" spans="2:65" s="1" customFormat="1" ht="21.75" customHeight="1">
      <c r="B160" s="131"/>
      <c r="C160" s="132" t="s">
        <v>261</v>
      </c>
      <c r="D160" s="132" t="s">
        <v>165</v>
      </c>
      <c r="E160" s="133" t="s">
        <v>1635</v>
      </c>
      <c r="F160" s="134" t="s">
        <v>1605</v>
      </c>
      <c r="G160" s="135" t="s">
        <v>1606</v>
      </c>
      <c r="H160" s="136">
        <v>6</v>
      </c>
      <c r="I160" s="137"/>
      <c r="J160" s="137"/>
      <c r="K160" s="138"/>
      <c r="L160" s="25"/>
      <c r="M160" s="139" t="s">
        <v>1</v>
      </c>
      <c r="N160" s="140" t="s">
        <v>38</v>
      </c>
      <c r="O160" s="141">
        <v>0</v>
      </c>
      <c r="P160" s="141">
        <f t="shared" ref="P160:P172" si="9">O160*H160</f>
        <v>0</v>
      </c>
      <c r="Q160" s="141">
        <v>0</v>
      </c>
      <c r="R160" s="141">
        <f t="shared" ref="R160:R172" si="10">Q160*H160</f>
        <v>0</v>
      </c>
      <c r="S160" s="141">
        <v>0</v>
      </c>
      <c r="T160" s="142">
        <f t="shared" ref="T160:T172" si="11">S160*H160</f>
        <v>0</v>
      </c>
      <c r="AR160" s="143" t="s">
        <v>169</v>
      </c>
      <c r="AT160" s="143" t="s">
        <v>165</v>
      </c>
      <c r="AU160" s="143" t="s">
        <v>84</v>
      </c>
      <c r="AY160" s="13" t="s">
        <v>162</v>
      </c>
      <c r="BE160" s="144">
        <f t="shared" ref="BE160:BE172" si="12">IF(N160="základná",J160,0)</f>
        <v>0</v>
      </c>
      <c r="BF160" s="144">
        <f t="shared" ref="BF160:BF172" si="13">IF(N160="znížená",J160,0)</f>
        <v>0</v>
      </c>
      <c r="BG160" s="144">
        <f t="shared" ref="BG160:BG172" si="14">IF(N160="zákl. prenesená",J160,0)</f>
        <v>0</v>
      </c>
      <c r="BH160" s="144">
        <f t="shared" ref="BH160:BH172" si="15">IF(N160="zníž. prenesená",J160,0)</f>
        <v>0</v>
      </c>
      <c r="BI160" s="144">
        <f t="shared" ref="BI160:BI172" si="16">IF(N160="nulová",J160,0)</f>
        <v>0</v>
      </c>
      <c r="BJ160" s="13" t="s">
        <v>84</v>
      </c>
      <c r="BK160" s="144">
        <f t="shared" ref="BK160:BK172" si="17">ROUND(I160*H160,2)</f>
        <v>0</v>
      </c>
      <c r="BL160" s="13" t="s">
        <v>169</v>
      </c>
      <c r="BM160" s="143" t="s">
        <v>545</v>
      </c>
    </row>
    <row r="161" spans="2:65" s="1" customFormat="1" ht="16.5" customHeight="1">
      <c r="B161" s="131"/>
      <c r="C161" s="132" t="s">
        <v>265</v>
      </c>
      <c r="D161" s="132" t="s">
        <v>165</v>
      </c>
      <c r="E161" s="133" t="s">
        <v>1636</v>
      </c>
      <c r="F161" s="134" t="s">
        <v>1608</v>
      </c>
      <c r="G161" s="135" t="s">
        <v>196</v>
      </c>
      <c r="H161" s="136">
        <v>1</v>
      </c>
      <c r="I161" s="137"/>
      <c r="J161" s="137"/>
      <c r="K161" s="138"/>
      <c r="L161" s="25"/>
      <c r="M161" s="139" t="s">
        <v>1</v>
      </c>
      <c r="N161" s="140" t="s">
        <v>38</v>
      </c>
      <c r="O161" s="141">
        <v>0</v>
      </c>
      <c r="P161" s="141">
        <f t="shared" si="9"/>
        <v>0</v>
      </c>
      <c r="Q161" s="141">
        <v>0</v>
      </c>
      <c r="R161" s="141">
        <f t="shared" si="10"/>
        <v>0</v>
      </c>
      <c r="S161" s="141">
        <v>0</v>
      </c>
      <c r="T161" s="142">
        <f t="shared" si="11"/>
        <v>0</v>
      </c>
      <c r="AR161" s="143" t="s">
        <v>169</v>
      </c>
      <c r="AT161" s="143" t="s">
        <v>165</v>
      </c>
      <c r="AU161" s="143" t="s">
        <v>84</v>
      </c>
      <c r="AY161" s="13" t="s">
        <v>162</v>
      </c>
      <c r="BE161" s="144">
        <f t="shared" si="12"/>
        <v>0</v>
      </c>
      <c r="BF161" s="144">
        <f t="shared" si="13"/>
        <v>0</v>
      </c>
      <c r="BG161" s="144">
        <f t="shared" si="14"/>
        <v>0</v>
      </c>
      <c r="BH161" s="144">
        <f t="shared" si="15"/>
        <v>0</v>
      </c>
      <c r="BI161" s="144">
        <f t="shared" si="16"/>
        <v>0</v>
      </c>
      <c r="BJ161" s="13" t="s">
        <v>84</v>
      </c>
      <c r="BK161" s="144">
        <f t="shared" si="17"/>
        <v>0</v>
      </c>
      <c r="BL161" s="13" t="s">
        <v>169</v>
      </c>
      <c r="BM161" s="143" t="s">
        <v>553</v>
      </c>
    </row>
    <row r="162" spans="2:65" s="1" customFormat="1" ht="16.5" customHeight="1">
      <c r="B162" s="131"/>
      <c r="C162" s="132" t="s">
        <v>269</v>
      </c>
      <c r="D162" s="132" t="s">
        <v>165</v>
      </c>
      <c r="E162" s="133" t="s">
        <v>1637</v>
      </c>
      <c r="F162" s="134" t="s">
        <v>1638</v>
      </c>
      <c r="G162" s="135" t="s">
        <v>196</v>
      </c>
      <c r="H162" s="136">
        <v>2</v>
      </c>
      <c r="I162" s="137"/>
      <c r="J162" s="137"/>
      <c r="K162" s="138"/>
      <c r="L162" s="25"/>
      <c r="M162" s="139" t="s">
        <v>1</v>
      </c>
      <c r="N162" s="140" t="s">
        <v>38</v>
      </c>
      <c r="O162" s="141">
        <v>0</v>
      </c>
      <c r="P162" s="141">
        <f t="shared" si="9"/>
        <v>0</v>
      </c>
      <c r="Q162" s="141">
        <v>0</v>
      </c>
      <c r="R162" s="141">
        <f t="shared" si="10"/>
        <v>0</v>
      </c>
      <c r="S162" s="141">
        <v>0</v>
      </c>
      <c r="T162" s="142">
        <f t="shared" si="11"/>
        <v>0</v>
      </c>
      <c r="AR162" s="143" t="s">
        <v>169</v>
      </c>
      <c r="AT162" s="143" t="s">
        <v>165</v>
      </c>
      <c r="AU162" s="143" t="s">
        <v>84</v>
      </c>
      <c r="AY162" s="13" t="s">
        <v>162</v>
      </c>
      <c r="BE162" s="144">
        <f t="shared" si="12"/>
        <v>0</v>
      </c>
      <c r="BF162" s="144">
        <f t="shared" si="13"/>
        <v>0</v>
      </c>
      <c r="BG162" s="144">
        <f t="shared" si="14"/>
        <v>0</v>
      </c>
      <c r="BH162" s="144">
        <f t="shared" si="15"/>
        <v>0</v>
      </c>
      <c r="BI162" s="144">
        <f t="shared" si="16"/>
        <v>0</v>
      </c>
      <c r="BJ162" s="13" t="s">
        <v>84</v>
      </c>
      <c r="BK162" s="144">
        <f t="shared" si="17"/>
        <v>0</v>
      </c>
      <c r="BL162" s="13" t="s">
        <v>169</v>
      </c>
      <c r="BM162" s="143" t="s">
        <v>561</v>
      </c>
    </row>
    <row r="163" spans="2:65" s="1" customFormat="1" ht="16.5" customHeight="1">
      <c r="B163" s="131"/>
      <c r="C163" s="132" t="s">
        <v>273</v>
      </c>
      <c r="D163" s="132" t="s">
        <v>165</v>
      </c>
      <c r="E163" s="133" t="s">
        <v>1639</v>
      </c>
      <c r="F163" s="134" t="s">
        <v>1640</v>
      </c>
      <c r="G163" s="135" t="s">
        <v>196</v>
      </c>
      <c r="H163" s="136">
        <v>2</v>
      </c>
      <c r="I163" s="137"/>
      <c r="J163" s="137"/>
      <c r="K163" s="138"/>
      <c r="L163" s="25"/>
      <c r="M163" s="139" t="s">
        <v>1</v>
      </c>
      <c r="N163" s="140" t="s">
        <v>38</v>
      </c>
      <c r="O163" s="141">
        <v>0</v>
      </c>
      <c r="P163" s="141">
        <f t="shared" si="9"/>
        <v>0</v>
      </c>
      <c r="Q163" s="141">
        <v>0</v>
      </c>
      <c r="R163" s="141">
        <f t="shared" si="10"/>
        <v>0</v>
      </c>
      <c r="S163" s="141">
        <v>0</v>
      </c>
      <c r="T163" s="142">
        <f t="shared" si="11"/>
        <v>0</v>
      </c>
      <c r="AR163" s="143" t="s">
        <v>169</v>
      </c>
      <c r="AT163" s="143" t="s">
        <v>165</v>
      </c>
      <c r="AU163" s="143" t="s">
        <v>84</v>
      </c>
      <c r="AY163" s="13" t="s">
        <v>162</v>
      </c>
      <c r="BE163" s="144">
        <f t="shared" si="12"/>
        <v>0</v>
      </c>
      <c r="BF163" s="144">
        <f t="shared" si="13"/>
        <v>0</v>
      </c>
      <c r="BG163" s="144">
        <f t="shared" si="14"/>
        <v>0</v>
      </c>
      <c r="BH163" s="144">
        <f t="shared" si="15"/>
        <v>0</v>
      </c>
      <c r="BI163" s="144">
        <f t="shared" si="16"/>
        <v>0</v>
      </c>
      <c r="BJ163" s="13" t="s">
        <v>84</v>
      </c>
      <c r="BK163" s="144">
        <f t="shared" si="17"/>
        <v>0</v>
      </c>
      <c r="BL163" s="13" t="s">
        <v>169</v>
      </c>
      <c r="BM163" s="143" t="s">
        <v>568</v>
      </c>
    </row>
    <row r="164" spans="2:65" s="1" customFormat="1" ht="24.2" customHeight="1">
      <c r="B164" s="131"/>
      <c r="C164" s="132" t="s">
        <v>277</v>
      </c>
      <c r="D164" s="132" t="s">
        <v>165</v>
      </c>
      <c r="E164" s="133" t="s">
        <v>1641</v>
      </c>
      <c r="F164" s="134" t="s">
        <v>1642</v>
      </c>
      <c r="G164" s="135" t="s">
        <v>196</v>
      </c>
      <c r="H164" s="136">
        <v>1</v>
      </c>
      <c r="I164" s="137"/>
      <c r="J164" s="137"/>
      <c r="K164" s="138"/>
      <c r="L164" s="25"/>
      <c r="M164" s="139" t="s">
        <v>1</v>
      </c>
      <c r="N164" s="140" t="s">
        <v>38</v>
      </c>
      <c r="O164" s="141">
        <v>0</v>
      </c>
      <c r="P164" s="141">
        <f t="shared" si="9"/>
        <v>0</v>
      </c>
      <c r="Q164" s="141">
        <v>0</v>
      </c>
      <c r="R164" s="141">
        <f t="shared" si="10"/>
        <v>0</v>
      </c>
      <c r="S164" s="141">
        <v>0</v>
      </c>
      <c r="T164" s="142">
        <f t="shared" si="11"/>
        <v>0</v>
      </c>
      <c r="AR164" s="143" t="s">
        <v>169</v>
      </c>
      <c r="AT164" s="143" t="s">
        <v>165</v>
      </c>
      <c r="AU164" s="143" t="s">
        <v>84</v>
      </c>
      <c r="AY164" s="13" t="s">
        <v>162</v>
      </c>
      <c r="BE164" s="144">
        <f t="shared" si="12"/>
        <v>0</v>
      </c>
      <c r="BF164" s="144">
        <f t="shared" si="13"/>
        <v>0</v>
      </c>
      <c r="BG164" s="144">
        <f t="shared" si="14"/>
        <v>0</v>
      </c>
      <c r="BH164" s="144">
        <f t="shared" si="15"/>
        <v>0</v>
      </c>
      <c r="BI164" s="144">
        <f t="shared" si="16"/>
        <v>0</v>
      </c>
      <c r="BJ164" s="13" t="s">
        <v>84</v>
      </c>
      <c r="BK164" s="144">
        <f t="shared" si="17"/>
        <v>0</v>
      </c>
      <c r="BL164" s="13" t="s">
        <v>169</v>
      </c>
      <c r="BM164" s="143" t="s">
        <v>580</v>
      </c>
    </row>
    <row r="165" spans="2:65" s="1" customFormat="1" ht="16.5" customHeight="1">
      <c r="B165" s="131"/>
      <c r="C165" s="132" t="s">
        <v>281</v>
      </c>
      <c r="D165" s="132" t="s">
        <v>165</v>
      </c>
      <c r="E165" s="133" t="s">
        <v>1643</v>
      </c>
      <c r="F165" s="134" t="s">
        <v>1617</v>
      </c>
      <c r="G165" s="135" t="s">
        <v>196</v>
      </c>
      <c r="H165" s="136">
        <v>1</v>
      </c>
      <c r="I165" s="137"/>
      <c r="J165" s="137"/>
      <c r="K165" s="138"/>
      <c r="L165" s="25"/>
      <c r="M165" s="139" t="s">
        <v>1</v>
      </c>
      <c r="N165" s="140" t="s">
        <v>38</v>
      </c>
      <c r="O165" s="141">
        <v>0</v>
      </c>
      <c r="P165" s="141">
        <f t="shared" si="9"/>
        <v>0</v>
      </c>
      <c r="Q165" s="141">
        <v>0</v>
      </c>
      <c r="R165" s="141">
        <f t="shared" si="10"/>
        <v>0</v>
      </c>
      <c r="S165" s="141">
        <v>0</v>
      </c>
      <c r="T165" s="142">
        <f t="shared" si="11"/>
        <v>0</v>
      </c>
      <c r="AR165" s="143" t="s">
        <v>169</v>
      </c>
      <c r="AT165" s="143" t="s">
        <v>165</v>
      </c>
      <c r="AU165" s="143" t="s">
        <v>84</v>
      </c>
      <c r="AY165" s="13" t="s">
        <v>162</v>
      </c>
      <c r="BE165" s="144">
        <f t="shared" si="12"/>
        <v>0</v>
      </c>
      <c r="BF165" s="144">
        <f t="shared" si="13"/>
        <v>0</v>
      </c>
      <c r="BG165" s="144">
        <f t="shared" si="14"/>
        <v>0</v>
      </c>
      <c r="BH165" s="144">
        <f t="shared" si="15"/>
        <v>0</v>
      </c>
      <c r="BI165" s="144">
        <f t="shared" si="16"/>
        <v>0</v>
      </c>
      <c r="BJ165" s="13" t="s">
        <v>84</v>
      </c>
      <c r="BK165" s="144">
        <f t="shared" si="17"/>
        <v>0</v>
      </c>
      <c r="BL165" s="13" t="s">
        <v>169</v>
      </c>
      <c r="BM165" s="143" t="s">
        <v>588</v>
      </c>
    </row>
    <row r="166" spans="2:65" s="1" customFormat="1" ht="16.5" customHeight="1">
      <c r="B166" s="131"/>
      <c r="C166" s="132" t="s">
        <v>285</v>
      </c>
      <c r="D166" s="132" t="s">
        <v>165</v>
      </c>
      <c r="E166" s="133" t="s">
        <v>1644</v>
      </c>
      <c r="F166" s="134" t="s">
        <v>1619</v>
      </c>
      <c r="G166" s="135" t="s">
        <v>196</v>
      </c>
      <c r="H166" s="136">
        <v>1</v>
      </c>
      <c r="I166" s="137"/>
      <c r="J166" s="137"/>
      <c r="K166" s="138"/>
      <c r="L166" s="25"/>
      <c r="M166" s="139" t="s">
        <v>1</v>
      </c>
      <c r="N166" s="140" t="s">
        <v>38</v>
      </c>
      <c r="O166" s="141">
        <v>0</v>
      </c>
      <c r="P166" s="141">
        <f t="shared" si="9"/>
        <v>0</v>
      </c>
      <c r="Q166" s="141">
        <v>0</v>
      </c>
      <c r="R166" s="141">
        <f t="shared" si="10"/>
        <v>0</v>
      </c>
      <c r="S166" s="141">
        <v>0</v>
      </c>
      <c r="T166" s="142">
        <f t="shared" si="11"/>
        <v>0</v>
      </c>
      <c r="AR166" s="143" t="s">
        <v>169</v>
      </c>
      <c r="AT166" s="143" t="s">
        <v>165</v>
      </c>
      <c r="AU166" s="143" t="s">
        <v>84</v>
      </c>
      <c r="AY166" s="13" t="s">
        <v>162</v>
      </c>
      <c r="BE166" s="144">
        <f t="shared" si="12"/>
        <v>0</v>
      </c>
      <c r="BF166" s="144">
        <f t="shared" si="13"/>
        <v>0</v>
      </c>
      <c r="BG166" s="144">
        <f t="shared" si="14"/>
        <v>0</v>
      </c>
      <c r="BH166" s="144">
        <f t="shared" si="15"/>
        <v>0</v>
      </c>
      <c r="BI166" s="144">
        <f t="shared" si="16"/>
        <v>0</v>
      </c>
      <c r="BJ166" s="13" t="s">
        <v>84</v>
      </c>
      <c r="BK166" s="144">
        <f t="shared" si="17"/>
        <v>0</v>
      </c>
      <c r="BL166" s="13" t="s">
        <v>169</v>
      </c>
      <c r="BM166" s="143" t="s">
        <v>599</v>
      </c>
    </row>
    <row r="167" spans="2:65" s="1" customFormat="1" ht="16.5" customHeight="1">
      <c r="B167" s="131"/>
      <c r="C167" s="132" t="s">
        <v>289</v>
      </c>
      <c r="D167" s="132" t="s">
        <v>165</v>
      </c>
      <c r="E167" s="133" t="s">
        <v>1645</v>
      </c>
      <c r="F167" s="134" t="s">
        <v>1621</v>
      </c>
      <c r="G167" s="135" t="s">
        <v>196</v>
      </c>
      <c r="H167" s="136">
        <v>1</v>
      </c>
      <c r="I167" s="137"/>
      <c r="J167" s="137"/>
      <c r="K167" s="138"/>
      <c r="L167" s="25"/>
      <c r="M167" s="139" t="s">
        <v>1</v>
      </c>
      <c r="N167" s="140" t="s">
        <v>38</v>
      </c>
      <c r="O167" s="141">
        <v>0</v>
      </c>
      <c r="P167" s="141">
        <f t="shared" si="9"/>
        <v>0</v>
      </c>
      <c r="Q167" s="141">
        <v>0</v>
      </c>
      <c r="R167" s="141">
        <f t="shared" si="10"/>
        <v>0</v>
      </c>
      <c r="S167" s="141">
        <v>0</v>
      </c>
      <c r="T167" s="142">
        <f t="shared" si="11"/>
        <v>0</v>
      </c>
      <c r="AR167" s="143" t="s">
        <v>169</v>
      </c>
      <c r="AT167" s="143" t="s">
        <v>165</v>
      </c>
      <c r="AU167" s="143" t="s">
        <v>84</v>
      </c>
      <c r="AY167" s="13" t="s">
        <v>162</v>
      </c>
      <c r="BE167" s="144">
        <f t="shared" si="12"/>
        <v>0</v>
      </c>
      <c r="BF167" s="144">
        <f t="shared" si="13"/>
        <v>0</v>
      </c>
      <c r="BG167" s="144">
        <f t="shared" si="14"/>
        <v>0</v>
      </c>
      <c r="BH167" s="144">
        <f t="shared" si="15"/>
        <v>0</v>
      </c>
      <c r="BI167" s="144">
        <f t="shared" si="16"/>
        <v>0</v>
      </c>
      <c r="BJ167" s="13" t="s">
        <v>84</v>
      </c>
      <c r="BK167" s="144">
        <f t="shared" si="17"/>
        <v>0</v>
      </c>
      <c r="BL167" s="13" t="s">
        <v>169</v>
      </c>
      <c r="BM167" s="143" t="s">
        <v>606</v>
      </c>
    </row>
    <row r="168" spans="2:65" s="1" customFormat="1" ht="26.25" customHeight="1">
      <c r="B168" s="131"/>
      <c r="C168" s="132" t="s">
        <v>293</v>
      </c>
      <c r="D168" s="132" t="s">
        <v>165</v>
      </c>
      <c r="E168" s="133" t="s">
        <v>1646</v>
      </c>
      <c r="F168" s="134" t="s">
        <v>2663</v>
      </c>
      <c r="G168" s="135" t="s">
        <v>196</v>
      </c>
      <c r="H168" s="136">
        <v>1</v>
      </c>
      <c r="I168" s="137"/>
      <c r="J168" s="137"/>
      <c r="K168" s="138"/>
      <c r="L168" s="25"/>
      <c r="M168" s="139" t="s">
        <v>1</v>
      </c>
      <c r="N168" s="140" t="s">
        <v>38</v>
      </c>
      <c r="O168" s="141">
        <v>0</v>
      </c>
      <c r="P168" s="141">
        <f t="shared" si="9"/>
        <v>0</v>
      </c>
      <c r="Q168" s="141">
        <v>0</v>
      </c>
      <c r="R168" s="141">
        <f t="shared" si="10"/>
        <v>0</v>
      </c>
      <c r="S168" s="141">
        <v>0</v>
      </c>
      <c r="T168" s="142">
        <f t="shared" si="11"/>
        <v>0</v>
      </c>
      <c r="AR168" s="143" t="s">
        <v>169</v>
      </c>
      <c r="AT168" s="143" t="s">
        <v>165</v>
      </c>
      <c r="AU168" s="143" t="s">
        <v>84</v>
      </c>
      <c r="AY168" s="13" t="s">
        <v>162</v>
      </c>
      <c r="BE168" s="144">
        <f t="shared" si="12"/>
        <v>0</v>
      </c>
      <c r="BF168" s="144">
        <f t="shared" si="13"/>
        <v>0</v>
      </c>
      <c r="BG168" s="144">
        <f t="shared" si="14"/>
        <v>0</v>
      </c>
      <c r="BH168" s="144">
        <f t="shared" si="15"/>
        <v>0</v>
      </c>
      <c r="BI168" s="144">
        <f t="shared" si="16"/>
        <v>0</v>
      </c>
      <c r="BJ168" s="13" t="s">
        <v>84</v>
      </c>
      <c r="BK168" s="144">
        <f t="shared" si="17"/>
        <v>0</v>
      </c>
      <c r="BL168" s="13" t="s">
        <v>169</v>
      </c>
      <c r="BM168" s="143" t="s">
        <v>613</v>
      </c>
    </row>
    <row r="169" spans="2:65" s="1" customFormat="1" ht="24.2" customHeight="1">
      <c r="B169" s="131"/>
      <c r="C169" s="132" t="s">
        <v>297</v>
      </c>
      <c r="D169" s="132" t="s">
        <v>165</v>
      </c>
      <c r="E169" s="133" t="s">
        <v>1647</v>
      </c>
      <c r="F169" s="134" t="s">
        <v>1648</v>
      </c>
      <c r="G169" s="135" t="s">
        <v>1606</v>
      </c>
      <c r="H169" s="136">
        <v>5</v>
      </c>
      <c r="I169" s="137"/>
      <c r="J169" s="137"/>
      <c r="K169" s="138"/>
      <c r="L169" s="25"/>
      <c r="M169" s="139" t="s">
        <v>1</v>
      </c>
      <c r="N169" s="140" t="s">
        <v>38</v>
      </c>
      <c r="O169" s="141">
        <v>0</v>
      </c>
      <c r="P169" s="141">
        <f t="shared" si="9"/>
        <v>0</v>
      </c>
      <c r="Q169" s="141">
        <v>0</v>
      </c>
      <c r="R169" s="141">
        <f t="shared" si="10"/>
        <v>0</v>
      </c>
      <c r="S169" s="141">
        <v>0</v>
      </c>
      <c r="T169" s="142">
        <f t="shared" si="11"/>
        <v>0</v>
      </c>
      <c r="AR169" s="143" t="s">
        <v>169</v>
      </c>
      <c r="AT169" s="143" t="s">
        <v>165</v>
      </c>
      <c r="AU169" s="143" t="s">
        <v>84</v>
      </c>
      <c r="AY169" s="13" t="s">
        <v>162</v>
      </c>
      <c r="BE169" s="144">
        <f t="shared" si="12"/>
        <v>0</v>
      </c>
      <c r="BF169" s="144">
        <f t="shared" si="13"/>
        <v>0</v>
      </c>
      <c r="BG169" s="144">
        <f t="shared" si="14"/>
        <v>0</v>
      </c>
      <c r="BH169" s="144">
        <f t="shared" si="15"/>
        <v>0</v>
      </c>
      <c r="BI169" s="144">
        <f t="shared" si="16"/>
        <v>0</v>
      </c>
      <c r="BJ169" s="13" t="s">
        <v>84</v>
      </c>
      <c r="BK169" s="144">
        <f t="shared" si="17"/>
        <v>0</v>
      </c>
      <c r="BL169" s="13" t="s">
        <v>169</v>
      </c>
      <c r="BM169" s="143" t="s">
        <v>621</v>
      </c>
    </row>
    <row r="170" spans="2:65" s="1" customFormat="1" ht="24.2" customHeight="1">
      <c r="B170" s="131"/>
      <c r="C170" s="132" t="s">
        <v>302</v>
      </c>
      <c r="D170" s="132" t="s">
        <v>165</v>
      </c>
      <c r="E170" s="133" t="s">
        <v>1649</v>
      </c>
      <c r="F170" s="134" t="s">
        <v>1650</v>
      </c>
      <c r="G170" s="135" t="s">
        <v>1606</v>
      </c>
      <c r="H170" s="136">
        <v>10</v>
      </c>
      <c r="I170" s="137"/>
      <c r="J170" s="137"/>
      <c r="K170" s="138"/>
      <c r="L170" s="25"/>
      <c r="M170" s="139" t="s">
        <v>1</v>
      </c>
      <c r="N170" s="140" t="s">
        <v>38</v>
      </c>
      <c r="O170" s="141">
        <v>0</v>
      </c>
      <c r="P170" s="141">
        <f t="shared" si="9"/>
        <v>0</v>
      </c>
      <c r="Q170" s="141">
        <v>0</v>
      </c>
      <c r="R170" s="141">
        <f t="shared" si="10"/>
        <v>0</v>
      </c>
      <c r="S170" s="141">
        <v>0</v>
      </c>
      <c r="T170" s="142">
        <f t="shared" si="11"/>
        <v>0</v>
      </c>
      <c r="AR170" s="143" t="s">
        <v>169</v>
      </c>
      <c r="AT170" s="143" t="s">
        <v>165</v>
      </c>
      <c r="AU170" s="143" t="s">
        <v>84</v>
      </c>
      <c r="AY170" s="13" t="s">
        <v>162</v>
      </c>
      <c r="BE170" s="144">
        <f t="shared" si="12"/>
        <v>0</v>
      </c>
      <c r="BF170" s="144">
        <f t="shared" si="13"/>
        <v>0</v>
      </c>
      <c r="BG170" s="144">
        <f t="shared" si="14"/>
        <v>0</v>
      </c>
      <c r="BH170" s="144">
        <f t="shared" si="15"/>
        <v>0</v>
      </c>
      <c r="BI170" s="144">
        <f t="shared" si="16"/>
        <v>0</v>
      </c>
      <c r="BJ170" s="13" t="s">
        <v>84</v>
      </c>
      <c r="BK170" s="144">
        <f t="shared" si="17"/>
        <v>0</v>
      </c>
      <c r="BL170" s="13" t="s">
        <v>169</v>
      </c>
      <c r="BM170" s="143" t="s">
        <v>629</v>
      </c>
    </row>
    <row r="171" spans="2:65" s="1" customFormat="1" ht="31.5" customHeight="1">
      <c r="B171" s="131"/>
      <c r="C171" s="132" t="s">
        <v>306</v>
      </c>
      <c r="D171" s="132" t="s">
        <v>165</v>
      </c>
      <c r="E171" s="133" t="s">
        <v>1651</v>
      </c>
      <c r="F171" s="134" t="s">
        <v>2729</v>
      </c>
      <c r="G171" s="135" t="s">
        <v>1606</v>
      </c>
      <c r="H171" s="136">
        <v>3</v>
      </c>
      <c r="I171" s="137"/>
      <c r="J171" s="137"/>
      <c r="K171" s="138"/>
      <c r="L171" s="25"/>
      <c r="M171" s="139" t="s">
        <v>1</v>
      </c>
      <c r="N171" s="140" t="s">
        <v>38</v>
      </c>
      <c r="O171" s="141">
        <v>0</v>
      </c>
      <c r="P171" s="141">
        <f t="shared" si="9"/>
        <v>0</v>
      </c>
      <c r="Q171" s="141">
        <v>0</v>
      </c>
      <c r="R171" s="141">
        <f t="shared" si="10"/>
        <v>0</v>
      </c>
      <c r="S171" s="141">
        <v>0</v>
      </c>
      <c r="T171" s="142">
        <f t="shared" si="11"/>
        <v>0</v>
      </c>
      <c r="AR171" s="143" t="s">
        <v>169</v>
      </c>
      <c r="AT171" s="143" t="s">
        <v>165</v>
      </c>
      <c r="AU171" s="143" t="s">
        <v>84</v>
      </c>
      <c r="AY171" s="13" t="s">
        <v>162</v>
      </c>
      <c r="BE171" s="144">
        <f t="shared" si="12"/>
        <v>0</v>
      </c>
      <c r="BF171" s="144">
        <f t="shared" si="13"/>
        <v>0</v>
      </c>
      <c r="BG171" s="144">
        <f t="shared" si="14"/>
        <v>0</v>
      </c>
      <c r="BH171" s="144">
        <f t="shared" si="15"/>
        <v>0</v>
      </c>
      <c r="BI171" s="144">
        <f t="shared" si="16"/>
        <v>0</v>
      </c>
      <c r="BJ171" s="13" t="s">
        <v>84</v>
      </c>
      <c r="BK171" s="144">
        <f t="shared" si="17"/>
        <v>0</v>
      </c>
      <c r="BL171" s="13" t="s">
        <v>169</v>
      </c>
      <c r="BM171" s="143" t="s">
        <v>637</v>
      </c>
    </row>
    <row r="172" spans="2:65" s="1" customFormat="1" ht="49.15" customHeight="1">
      <c r="B172" s="131"/>
      <c r="C172" s="132" t="s">
        <v>310</v>
      </c>
      <c r="D172" s="132" t="s">
        <v>165</v>
      </c>
      <c r="E172" s="133" t="s">
        <v>1652</v>
      </c>
      <c r="F172" s="134" t="s">
        <v>2730</v>
      </c>
      <c r="G172" s="135" t="s">
        <v>168</v>
      </c>
      <c r="H172" s="136">
        <v>6</v>
      </c>
      <c r="I172" s="137"/>
      <c r="J172" s="137"/>
      <c r="K172" s="138"/>
      <c r="L172" s="25"/>
      <c r="M172" s="139" t="s">
        <v>1</v>
      </c>
      <c r="N172" s="140" t="s">
        <v>38</v>
      </c>
      <c r="O172" s="141">
        <v>0</v>
      </c>
      <c r="P172" s="141">
        <f t="shared" si="9"/>
        <v>0</v>
      </c>
      <c r="Q172" s="141">
        <v>0</v>
      </c>
      <c r="R172" s="141">
        <f t="shared" si="10"/>
        <v>0</v>
      </c>
      <c r="S172" s="141">
        <v>0</v>
      </c>
      <c r="T172" s="142">
        <f t="shared" si="11"/>
        <v>0</v>
      </c>
      <c r="AR172" s="143" t="s">
        <v>169</v>
      </c>
      <c r="AT172" s="143" t="s">
        <v>165</v>
      </c>
      <c r="AU172" s="143" t="s">
        <v>84</v>
      </c>
      <c r="AY172" s="13" t="s">
        <v>162</v>
      </c>
      <c r="BE172" s="144">
        <f t="shared" si="12"/>
        <v>0</v>
      </c>
      <c r="BF172" s="144">
        <f t="shared" si="13"/>
        <v>0</v>
      </c>
      <c r="BG172" s="144">
        <f t="shared" si="14"/>
        <v>0</v>
      </c>
      <c r="BH172" s="144">
        <f t="shared" si="15"/>
        <v>0</v>
      </c>
      <c r="BI172" s="144">
        <f t="shared" si="16"/>
        <v>0</v>
      </c>
      <c r="BJ172" s="13" t="s">
        <v>84</v>
      </c>
      <c r="BK172" s="144">
        <f t="shared" si="17"/>
        <v>0</v>
      </c>
      <c r="BL172" s="13" t="s">
        <v>169</v>
      </c>
      <c r="BM172" s="143" t="s">
        <v>645</v>
      </c>
    </row>
    <row r="173" spans="2:65" s="11" customFormat="1" ht="22.9" customHeight="1">
      <c r="B173" s="120"/>
      <c r="D173" s="121" t="s">
        <v>71</v>
      </c>
      <c r="E173" s="129" t="s">
        <v>998</v>
      </c>
      <c r="F173" s="129" t="s">
        <v>2777</v>
      </c>
      <c r="J173" s="130"/>
      <c r="L173" s="120"/>
      <c r="M173" s="124"/>
      <c r="P173" s="125">
        <f>SUM(P174:P179)</f>
        <v>0</v>
      </c>
      <c r="R173" s="125">
        <f>SUM(R174:R179)</f>
        <v>0</v>
      </c>
      <c r="T173" s="126">
        <f>SUM(T174:T179)</f>
        <v>0</v>
      </c>
      <c r="AR173" s="121" t="s">
        <v>79</v>
      </c>
      <c r="AT173" s="127" t="s">
        <v>71</v>
      </c>
      <c r="AU173" s="127" t="s">
        <v>79</v>
      </c>
      <c r="AY173" s="121" t="s">
        <v>162</v>
      </c>
      <c r="BK173" s="128">
        <f>SUM(BK174:BK179)</f>
        <v>0</v>
      </c>
    </row>
    <row r="174" spans="2:65" s="1" customFormat="1" ht="16.5" customHeight="1">
      <c r="B174" s="131"/>
      <c r="C174" s="132" t="s">
        <v>314</v>
      </c>
      <c r="D174" s="132" t="s">
        <v>165</v>
      </c>
      <c r="E174" s="133" t="s">
        <v>1653</v>
      </c>
      <c r="F174" s="134" t="s">
        <v>1599</v>
      </c>
      <c r="G174" s="135" t="s">
        <v>196</v>
      </c>
      <c r="H174" s="136">
        <v>1</v>
      </c>
      <c r="I174" s="137"/>
      <c r="J174" s="137"/>
      <c r="K174" s="138"/>
      <c r="L174" s="25"/>
      <c r="M174" s="139" t="s">
        <v>1</v>
      </c>
      <c r="N174" s="140" t="s">
        <v>38</v>
      </c>
      <c r="O174" s="141">
        <v>0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169</v>
      </c>
      <c r="AT174" s="143" t="s">
        <v>165</v>
      </c>
      <c r="AU174" s="143" t="s">
        <v>84</v>
      </c>
      <c r="AY174" s="13" t="s">
        <v>162</v>
      </c>
      <c r="BE174" s="144">
        <f>IF(N174="základná",J174,0)</f>
        <v>0</v>
      </c>
      <c r="BF174" s="144">
        <f>IF(N174="znížená",J174,0)</f>
        <v>0</v>
      </c>
      <c r="BG174" s="144">
        <f>IF(N174="zákl. prenesená",J174,0)</f>
        <v>0</v>
      </c>
      <c r="BH174" s="144">
        <f>IF(N174="zníž. prenesená",J174,0)</f>
        <v>0</v>
      </c>
      <c r="BI174" s="144">
        <f>IF(N174="nulová",J174,0)</f>
        <v>0</v>
      </c>
      <c r="BJ174" s="13" t="s">
        <v>84</v>
      </c>
      <c r="BK174" s="144">
        <f>ROUND(I174*H174,2)</f>
        <v>0</v>
      </c>
      <c r="BL174" s="13" t="s">
        <v>169</v>
      </c>
      <c r="BM174" s="143" t="s">
        <v>653</v>
      </c>
    </row>
    <row r="175" spans="2:65" s="1" customFormat="1" ht="22.5" customHeight="1">
      <c r="B175" s="25"/>
      <c r="D175" s="159" t="s">
        <v>1437</v>
      </c>
      <c r="F175" s="160" t="s">
        <v>2735</v>
      </c>
      <c r="L175" s="25"/>
      <c r="M175" s="161"/>
      <c r="T175" s="51"/>
      <c r="AT175" s="13" t="s">
        <v>1437</v>
      </c>
      <c r="AU175" s="13" t="s">
        <v>84</v>
      </c>
    </row>
    <row r="176" spans="2:65" s="1" customFormat="1" ht="16.5" customHeight="1">
      <c r="B176" s="131"/>
      <c r="C176" s="132" t="s">
        <v>318</v>
      </c>
      <c r="D176" s="132" t="s">
        <v>165</v>
      </c>
      <c r="E176" s="133" t="s">
        <v>1654</v>
      </c>
      <c r="F176" s="134" t="s">
        <v>1655</v>
      </c>
      <c r="G176" s="135" t="s">
        <v>196</v>
      </c>
      <c r="H176" s="136">
        <v>1</v>
      </c>
      <c r="I176" s="137"/>
      <c r="J176" s="137"/>
      <c r="K176" s="138"/>
      <c r="L176" s="25"/>
      <c r="M176" s="139" t="s">
        <v>1</v>
      </c>
      <c r="N176" s="140" t="s">
        <v>38</v>
      </c>
      <c r="O176" s="141">
        <v>0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169</v>
      </c>
      <c r="AT176" s="143" t="s">
        <v>165</v>
      </c>
      <c r="AU176" s="143" t="s">
        <v>84</v>
      </c>
      <c r="AY176" s="13" t="s">
        <v>162</v>
      </c>
      <c r="BE176" s="144">
        <f>IF(N176="základná",J176,0)</f>
        <v>0</v>
      </c>
      <c r="BF176" s="144">
        <f>IF(N176="znížená",J176,0)</f>
        <v>0</v>
      </c>
      <c r="BG176" s="144">
        <f>IF(N176="zákl. prenesená",J176,0)</f>
        <v>0</v>
      </c>
      <c r="BH176" s="144">
        <f>IF(N176="zníž. prenesená",J176,0)</f>
        <v>0</v>
      </c>
      <c r="BI176" s="144">
        <f>IF(N176="nulová",J176,0)</f>
        <v>0</v>
      </c>
      <c r="BJ176" s="13" t="s">
        <v>84</v>
      </c>
      <c r="BK176" s="144">
        <f>ROUND(I176*H176,2)</f>
        <v>0</v>
      </c>
      <c r="BL176" s="13" t="s">
        <v>169</v>
      </c>
      <c r="BM176" s="143" t="s">
        <v>659</v>
      </c>
    </row>
    <row r="177" spans="2:65" s="1" customFormat="1" ht="21.75" customHeight="1">
      <c r="B177" s="25"/>
      <c r="D177" s="159" t="s">
        <v>1437</v>
      </c>
      <c r="F177" s="160" t="s">
        <v>2736</v>
      </c>
      <c r="L177" s="25"/>
      <c r="M177" s="161"/>
      <c r="T177" s="51"/>
      <c r="AT177" s="13" t="s">
        <v>1437</v>
      </c>
      <c r="AU177" s="13" t="s">
        <v>84</v>
      </c>
    </row>
    <row r="178" spans="2:65" s="1" customFormat="1" ht="21.75" customHeight="1">
      <c r="B178" s="131"/>
      <c r="C178" s="132" t="s">
        <v>326</v>
      </c>
      <c r="D178" s="132" t="s">
        <v>165</v>
      </c>
      <c r="E178" s="133" t="s">
        <v>1656</v>
      </c>
      <c r="F178" s="134" t="s">
        <v>1605</v>
      </c>
      <c r="G178" s="135" t="s">
        <v>1606</v>
      </c>
      <c r="H178" s="136">
        <v>3</v>
      </c>
      <c r="I178" s="137"/>
      <c r="J178" s="137"/>
      <c r="K178" s="138"/>
      <c r="L178" s="25"/>
      <c r="M178" s="139" t="s">
        <v>1</v>
      </c>
      <c r="N178" s="140" t="s">
        <v>38</v>
      </c>
      <c r="O178" s="141">
        <v>0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169</v>
      </c>
      <c r="AT178" s="143" t="s">
        <v>165</v>
      </c>
      <c r="AU178" s="143" t="s">
        <v>84</v>
      </c>
      <c r="AY178" s="13" t="s">
        <v>162</v>
      </c>
      <c r="BE178" s="144">
        <f>IF(N178="základná",J178,0)</f>
        <v>0</v>
      </c>
      <c r="BF178" s="144">
        <f>IF(N178="znížená",J178,0)</f>
        <v>0</v>
      </c>
      <c r="BG178" s="144">
        <f>IF(N178="zákl. prenesená",J178,0)</f>
        <v>0</v>
      </c>
      <c r="BH178" s="144">
        <f>IF(N178="zníž. prenesená",J178,0)</f>
        <v>0</v>
      </c>
      <c r="BI178" s="144">
        <f>IF(N178="nulová",J178,0)</f>
        <v>0</v>
      </c>
      <c r="BJ178" s="13" t="s">
        <v>84</v>
      </c>
      <c r="BK178" s="144">
        <f>ROUND(I178*H178,2)</f>
        <v>0</v>
      </c>
      <c r="BL178" s="13" t="s">
        <v>169</v>
      </c>
      <c r="BM178" s="143" t="s">
        <v>665</v>
      </c>
    </row>
    <row r="179" spans="2:65" s="1" customFormat="1" ht="16.5" customHeight="1">
      <c r="B179" s="131"/>
      <c r="C179" s="132" t="s">
        <v>332</v>
      </c>
      <c r="D179" s="132" t="s">
        <v>165</v>
      </c>
      <c r="E179" s="133" t="s">
        <v>1657</v>
      </c>
      <c r="F179" s="134" t="s">
        <v>1608</v>
      </c>
      <c r="G179" s="135" t="s">
        <v>196</v>
      </c>
      <c r="H179" s="136">
        <v>1</v>
      </c>
      <c r="I179" s="137"/>
      <c r="J179" s="137"/>
      <c r="K179" s="138"/>
      <c r="L179" s="25"/>
      <c r="M179" s="139" t="s">
        <v>1</v>
      </c>
      <c r="N179" s="140" t="s">
        <v>38</v>
      </c>
      <c r="O179" s="141">
        <v>0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169</v>
      </c>
      <c r="AT179" s="143" t="s">
        <v>165</v>
      </c>
      <c r="AU179" s="143" t="s">
        <v>84</v>
      </c>
      <c r="AY179" s="13" t="s">
        <v>162</v>
      </c>
      <c r="BE179" s="144">
        <f>IF(N179="základná",J179,0)</f>
        <v>0</v>
      </c>
      <c r="BF179" s="144">
        <f>IF(N179="znížená",J179,0)</f>
        <v>0</v>
      </c>
      <c r="BG179" s="144">
        <f>IF(N179="zákl. prenesená",J179,0)</f>
        <v>0</v>
      </c>
      <c r="BH179" s="144">
        <f>IF(N179="zníž. prenesená",J179,0)</f>
        <v>0</v>
      </c>
      <c r="BI179" s="144">
        <f>IF(N179="nulová",J179,0)</f>
        <v>0</v>
      </c>
      <c r="BJ179" s="13" t="s">
        <v>84</v>
      </c>
      <c r="BK179" s="144">
        <f>ROUND(I179*H179,2)</f>
        <v>0</v>
      </c>
      <c r="BL179" s="13" t="s">
        <v>169</v>
      </c>
      <c r="BM179" s="143" t="s">
        <v>672</v>
      </c>
    </row>
    <row r="180" spans="2:65" s="11" customFormat="1" ht="22.9" customHeight="1">
      <c r="B180" s="120"/>
      <c r="D180" s="121" t="s">
        <v>71</v>
      </c>
      <c r="E180" s="129" t="s">
        <v>1072</v>
      </c>
      <c r="F180" s="129" t="s">
        <v>2778</v>
      </c>
      <c r="J180" s="130"/>
      <c r="L180" s="120"/>
      <c r="M180" s="124"/>
      <c r="P180" s="125">
        <f>SUM(P181:P199)</f>
        <v>0</v>
      </c>
      <c r="R180" s="125">
        <f>SUM(R181:R199)</f>
        <v>0</v>
      </c>
      <c r="T180" s="126">
        <f>SUM(T181:T199)</f>
        <v>0</v>
      </c>
      <c r="AR180" s="121" t="s">
        <v>79</v>
      </c>
      <c r="AT180" s="127" t="s">
        <v>71</v>
      </c>
      <c r="AU180" s="127" t="s">
        <v>79</v>
      </c>
      <c r="AY180" s="121" t="s">
        <v>162</v>
      </c>
      <c r="BK180" s="128">
        <f>SUM(BK181:BK199)</f>
        <v>0</v>
      </c>
    </row>
    <row r="181" spans="2:65" s="1" customFormat="1" ht="16.5" customHeight="1">
      <c r="B181" s="131"/>
      <c r="C181" s="132" t="s">
        <v>336</v>
      </c>
      <c r="D181" s="132" t="s">
        <v>165</v>
      </c>
      <c r="E181" s="133" t="s">
        <v>1658</v>
      </c>
      <c r="F181" s="165" t="s">
        <v>2779</v>
      </c>
      <c r="G181" s="135" t="s">
        <v>196</v>
      </c>
      <c r="H181" s="136">
        <v>3</v>
      </c>
      <c r="I181" s="137"/>
      <c r="J181" s="137"/>
      <c r="K181" s="138"/>
      <c r="L181" s="25"/>
      <c r="M181" s="139" t="s">
        <v>1</v>
      </c>
      <c r="N181" s="140" t="s">
        <v>38</v>
      </c>
      <c r="O181" s="141">
        <v>0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169</v>
      </c>
      <c r="AT181" s="143" t="s">
        <v>165</v>
      </c>
      <c r="AU181" s="143" t="s">
        <v>84</v>
      </c>
      <c r="AY181" s="13" t="s">
        <v>162</v>
      </c>
      <c r="BE181" s="144">
        <f>IF(N181="základná",J181,0)</f>
        <v>0</v>
      </c>
      <c r="BF181" s="144">
        <f>IF(N181="znížená",J181,0)</f>
        <v>0</v>
      </c>
      <c r="BG181" s="144">
        <f>IF(N181="zákl. prenesená",J181,0)</f>
        <v>0</v>
      </c>
      <c r="BH181" s="144">
        <f>IF(N181="zníž. prenesená",J181,0)</f>
        <v>0</v>
      </c>
      <c r="BI181" s="144">
        <f>IF(N181="nulová",J181,0)</f>
        <v>0</v>
      </c>
      <c r="BJ181" s="13" t="s">
        <v>84</v>
      </c>
      <c r="BK181" s="144">
        <f>ROUND(I181*H181,2)</f>
        <v>0</v>
      </c>
      <c r="BL181" s="13" t="s">
        <v>169</v>
      </c>
      <c r="BM181" s="143" t="s">
        <v>680</v>
      </c>
    </row>
    <row r="182" spans="2:65" s="1" customFormat="1" ht="16.5" customHeight="1">
      <c r="B182" s="25"/>
      <c r="D182" s="159" t="s">
        <v>1437</v>
      </c>
      <c r="F182" s="173" t="s">
        <v>2737</v>
      </c>
      <c r="L182" s="25"/>
      <c r="M182" s="161"/>
      <c r="T182" s="51"/>
      <c r="AT182" s="13" t="s">
        <v>1437</v>
      </c>
      <c r="AU182" s="13" t="s">
        <v>84</v>
      </c>
    </row>
    <row r="183" spans="2:65" s="1" customFormat="1" ht="16.5" customHeight="1">
      <c r="B183" s="131"/>
      <c r="C183" s="132" t="s">
        <v>342</v>
      </c>
      <c r="D183" s="132" t="s">
        <v>165</v>
      </c>
      <c r="E183" s="133" t="s">
        <v>1659</v>
      </c>
      <c r="F183" s="134" t="s">
        <v>1660</v>
      </c>
      <c r="G183" s="135" t="s">
        <v>196</v>
      </c>
      <c r="H183" s="136">
        <v>3</v>
      </c>
      <c r="I183" s="137"/>
      <c r="J183" s="137"/>
      <c r="K183" s="138"/>
      <c r="L183" s="25"/>
      <c r="M183" s="139" t="s">
        <v>1</v>
      </c>
      <c r="N183" s="140" t="s">
        <v>38</v>
      </c>
      <c r="O183" s="141">
        <v>0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169</v>
      </c>
      <c r="AT183" s="143" t="s">
        <v>165</v>
      </c>
      <c r="AU183" s="143" t="s">
        <v>84</v>
      </c>
      <c r="AY183" s="13" t="s">
        <v>162</v>
      </c>
      <c r="BE183" s="144">
        <f>IF(N183="základná",J183,0)</f>
        <v>0</v>
      </c>
      <c r="BF183" s="144">
        <f>IF(N183="znížená",J183,0)</f>
        <v>0</v>
      </c>
      <c r="BG183" s="144">
        <f>IF(N183="zákl. prenesená",J183,0)</f>
        <v>0</v>
      </c>
      <c r="BH183" s="144">
        <f>IF(N183="zníž. prenesená",J183,0)</f>
        <v>0</v>
      </c>
      <c r="BI183" s="144">
        <f>IF(N183="nulová",J183,0)</f>
        <v>0</v>
      </c>
      <c r="BJ183" s="13" t="s">
        <v>84</v>
      </c>
      <c r="BK183" s="144">
        <f>ROUND(I183*H183,2)</f>
        <v>0</v>
      </c>
      <c r="BL183" s="13" t="s">
        <v>169</v>
      </c>
      <c r="BM183" s="143" t="s">
        <v>688</v>
      </c>
    </row>
    <row r="184" spans="2:65" s="1" customFormat="1" ht="16.5" customHeight="1">
      <c r="B184" s="131"/>
      <c r="C184" s="132" t="s">
        <v>348</v>
      </c>
      <c r="D184" s="132" t="s">
        <v>165</v>
      </c>
      <c r="E184" s="133" t="s">
        <v>1661</v>
      </c>
      <c r="F184" s="134" t="s">
        <v>1662</v>
      </c>
      <c r="G184" s="135" t="s">
        <v>196</v>
      </c>
      <c r="H184" s="136">
        <v>3</v>
      </c>
      <c r="I184" s="137"/>
      <c r="J184" s="137"/>
      <c r="K184" s="138"/>
      <c r="L184" s="25"/>
      <c r="M184" s="139" t="s">
        <v>1</v>
      </c>
      <c r="N184" s="140" t="s">
        <v>38</v>
      </c>
      <c r="O184" s="141">
        <v>0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169</v>
      </c>
      <c r="AT184" s="143" t="s">
        <v>165</v>
      </c>
      <c r="AU184" s="143" t="s">
        <v>84</v>
      </c>
      <c r="AY184" s="13" t="s">
        <v>162</v>
      </c>
      <c r="BE184" s="144">
        <f>IF(N184="základná",J184,0)</f>
        <v>0</v>
      </c>
      <c r="BF184" s="144">
        <f>IF(N184="znížená",J184,0)</f>
        <v>0</v>
      </c>
      <c r="BG184" s="144">
        <f>IF(N184="zákl. prenesená",J184,0)</f>
        <v>0</v>
      </c>
      <c r="BH184" s="144">
        <f>IF(N184="zníž. prenesená",J184,0)</f>
        <v>0</v>
      </c>
      <c r="BI184" s="144">
        <f>IF(N184="nulová",J184,0)</f>
        <v>0</v>
      </c>
      <c r="BJ184" s="13" t="s">
        <v>84</v>
      </c>
      <c r="BK184" s="144">
        <f>ROUND(I184*H184,2)</f>
        <v>0</v>
      </c>
      <c r="BL184" s="13" t="s">
        <v>169</v>
      </c>
      <c r="BM184" s="143" t="s">
        <v>696</v>
      </c>
    </row>
    <row r="185" spans="2:65" s="1" customFormat="1" ht="24.2" customHeight="1">
      <c r="B185" s="131"/>
      <c r="C185" s="132" t="s">
        <v>354</v>
      </c>
      <c r="D185" s="132" t="s">
        <v>165</v>
      </c>
      <c r="E185" s="133" t="s">
        <v>1663</v>
      </c>
      <c r="F185" s="134" t="s">
        <v>1664</v>
      </c>
      <c r="G185" s="135" t="s">
        <v>196</v>
      </c>
      <c r="H185" s="136">
        <v>3</v>
      </c>
      <c r="I185" s="137"/>
      <c r="J185" s="137"/>
      <c r="K185" s="138"/>
      <c r="L185" s="25"/>
      <c r="M185" s="139" t="s">
        <v>1</v>
      </c>
      <c r="N185" s="140" t="s">
        <v>38</v>
      </c>
      <c r="O185" s="141">
        <v>0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169</v>
      </c>
      <c r="AT185" s="143" t="s">
        <v>165</v>
      </c>
      <c r="AU185" s="143" t="s">
        <v>84</v>
      </c>
      <c r="AY185" s="13" t="s">
        <v>162</v>
      </c>
      <c r="BE185" s="144">
        <f>IF(N185="základná",J185,0)</f>
        <v>0</v>
      </c>
      <c r="BF185" s="144">
        <f>IF(N185="znížená",J185,0)</f>
        <v>0</v>
      </c>
      <c r="BG185" s="144">
        <f>IF(N185="zákl. prenesená",J185,0)</f>
        <v>0</v>
      </c>
      <c r="BH185" s="144">
        <f>IF(N185="zníž. prenesená",J185,0)</f>
        <v>0</v>
      </c>
      <c r="BI185" s="144">
        <f>IF(N185="nulová",J185,0)</f>
        <v>0</v>
      </c>
      <c r="BJ185" s="13" t="s">
        <v>84</v>
      </c>
      <c r="BK185" s="144">
        <f>ROUND(I185*H185,2)</f>
        <v>0</v>
      </c>
      <c r="BL185" s="13" t="s">
        <v>169</v>
      </c>
      <c r="BM185" s="143" t="s">
        <v>704</v>
      </c>
    </row>
    <row r="186" spans="2:65" s="1" customFormat="1" ht="24" customHeight="1">
      <c r="B186" s="25"/>
      <c r="D186" s="159" t="s">
        <v>1437</v>
      </c>
      <c r="F186" s="160" t="s">
        <v>2738</v>
      </c>
      <c r="L186" s="25"/>
      <c r="M186" s="161"/>
      <c r="T186" s="51"/>
      <c r="AT186" s="13" t="s">
        <v>1437</v>
      </c>
      <c r="AU186" s="13" t="s">
        <v>84</v>
      </c>
    </row>
    <row r="187" spans="2:65" s="1" customFormat="1" ht="16.5" customHeight="1">
      <c r="B187" s="131"/>
      <c r="C187" s="132" t="s">
        <v>358</v>
      </c>
      <c r="D187" s="132" t="s">
        <v>165</v>
      </c>
      <c r="E187" s="133" t="s">
        <v>1665</v>
      </c>
      <c r="F187" s="134" t="s">
        <v>1666</v>
      </c>
      <c r="G187" s="135" t="s">
        <v>196</v>
      </c>
      <c r="H187" s="136">
        <v>1</v>
      </c>
      <c r="I187" s="137"/>
      <c r="J187" s="137"/>
      <c r="K187" s="138"/>
      <c r="L187" s="25"/>
      <c r="M187" s="139" t="s">
        <v>1</v>
      </c>
      <c r="N187" s="140" t="s">
        <v>38</v>
      </c>
      <c r="O187" s="141">
        <v>0</v>
      </c>
      <c r="P187" s="141">
        <f t="shared" ref="P187:P199" si="18">O187*H187</f>
        <v>0</v>
      </c>
      <c r="Q187" s="141">
        <v>0</v>
      </c>
      <c r="R187" s="141">
        <f t="shared" ref="R187:R199" si="19">Q187*H187</f>
        <v>0</v>
      </c>
      <c r="S187" s="141">
        <v>0</v>
      </c>
      <c r="T187" s="142">
        <f t="shared" ref="T187:T199" si="20">S187*H187</f>
        <v>0</v>
      </c>
      <c r="AR187" s="143" t="s">
        <v>169</v>
      </c>
      <c r="AT187" s="143" t="s">
        <v>165</v>
      </c>
      <c r="AU187" s="143" t="s">
        <v>84</v>
      </c>
      <c r="AY187" s="13" t="s">
        <v>162</v>
      </c>
      <c r="BE187" s="144">
        <f t="shared" ref="BE187:BE199" si="21">IF(N187="základná",J187,0)</f>
        <v>0</v>
      </c>
      <c r="BF187" s="144">
        <f t="shared" ref="BF187:BF199" si="22">IF(N187="znížená",J187,0)</f>
        <v>0</v>
      </c>
      <c r="BG187" s="144">
        <f t="shared" ref="BG187:BG199" si="23">IF(N187="zákl. prenesená",J187,0)</f>
        <v>0</v>
      </c>
      <c r="BH187" s="144">
        <f t="shared" ref="BH187:BH199" si="24">IF(N187="zníž. prenesená",J187,0)</f>
        <v>0</v>
      </c>
      <c r="BI187" s="144">
        <f t="shared" ref="BI187:BI199" si="25">IF(N187="nulová",J187,0)</f>
        <v>0</v>
      </c>
      <c r="BJ187" s="13" t="s">
        <v>84</v>
      </c>
      <c r="BK187" s="144">
        <f t="shared" ref="BK187:BK199" si="26">ROUND(I187*H187,2)</f>
        <v>0</v>
      </c>
      <c r="BL187" s="13" t="s">
        <v>169</v>
      </c>
      <c r="BM187" s="143" t="s">
        <v>712</v>
      </c>
    </row>
    <row r="188" spans="2:65" s="1" customFormat="1" ht="16.5" customHeight="1">
      <c r="B188" s="131"/>
      <c r="C188" s="132" t="s">
        <v>364</v>
      </c>
      <c r="D188" s="132" t="s">
        <v>165</v>
      </c>
      <c r="E188" s="133" t="s">
        <v>1667</v>
      </c>
      <c r="F188" s="134" t="s">
        <v>1668</v>
      </c>
      <c r="G188" s="135" t="s">
        <v>196</v>
      </c>
      <c r="H188" s="136">
        <v>1</v>
      </c>
      <c r="I188" s="137"/>
      <c r="J188" s="137"/>
      <c r="K188" s="138"/>
      <c r="L188" s="25"/>
      <c r="M188" s="139" t="s">
        <v>1</v>
      </c>
      <c r="N188" s="140" t="s">
        <v>38</v>
      </c>
      <c r="O188" s="141">
        <v>0</v>
      </c>
      <c r="P188" s="141">
        <f t="shared" si="18"/>
        <v>0</v>
      </c>
      <c r="Q188" s="141">
        <v>0</v>
      </c>
      <c r="R188" s="141">
        <f t="shared" si="19"/>
        <v>0</v>
      </c>
      <c r="S188" s="141">
        <v>0</v>
      </c>
      <c r="T188" s="142">
        <f t="shared" si="20"/>
        <v>0</v>
      </c>
      <c r="AR188" s="143" t="s">
        <v>169</v>
      </c>
      <c r="AT188" s="143" t="s">
        <v>165</v>
      </c>
      <c r="AU188" s="143" t="s">
        <v>84</v>
      </c>
      <c r="AY188" s="13" t="s">
        <v>162</v>
      </c>
      <c r="BE188" s="144">
        <f t="shared" si="21"/>
        <v>0</v>
      </c>
      <c r="BF188" s="144">
        <f t="shared" si="22"/>
        <v>0</v>
      </c>
      <c r="BG188" s="144">
        <f t="shared" si="23"/>
        <v>0</v>
      </c>
      <c r="BH188" s="144">
        <f t="shared" si="24"/>
        <v>0</v>
      </c>
      <c r="BI188" s="144">
        <f t="shared" si="25"/>
        <v>0</v>
      </c>
      <c r="BJ188" s="13" t="s">
        <v>84</v>
      </c>
      <c r="BK188" s="144">
        <f t="shared" si="26"/>
        <v>0</v>
      </c>
      <c r="BL188" s="13" t="s">
        <v>169</v>
      </c>
      <c r="BM188" s="143" t="s">
        <v>720</v>
      </c>
    </row>
    <row r="189" spans="2:65" s="1" customFormat="1" ht="16.5" customHeight="1">
      <c r="B189" s="131"/>
      <c r="C189" s="132" t="s">
        <v>368</v>
      </c>
      <c r="D189" s="132" t="s">
        <v>165</v>
      </c>
      <c r="E189" s="133" t="s">
        <v>1669</v>
      </c>
      <c r="F189" s="134" t="s">
        <v>1670</v>
      </c>
      <c r="G189" s="135" t="s">
        <v>196</v>
      </c>
      <c r="H189" s="136">
        <v>3</v>
      </c>
      <c r="I189" s="137"/>
      <c r="J189" s="137"/>
      <c r="K189" s="138"/>
      <c r="L189" s="25"/>
      <c r="M189" s="139" t="s">
        <v>1</v>
      </c>
      <c r="N189" s="140" t="s">
        <v>38</v>
      </c>
      <c r="O189" s="141">
        <v>0</v>
      </c>
      <c r="P189" s="141">
        <f t="shared" si="18"/>
        <v>0</v>
      </c>
      <c r="Q189" s="141">
        <v>0</v>
      </c>
      <c r="R189" s="141">
        <f t="shared" si="19"/>
        <v>0</v>
      </c>
      <c r="S189" s="141">
        <v>0</v>
      </c>
      <c r="T189" s="142">
        <f t="shared" si="20"/>
        <v>0</v>
      </c>
      <c r="AR189" s="143" t="s">
        <v>169</v>
      </c>
      <c r="AT189" s="143" t="s">
        <v>165</v>
      </c>
      <c r="AU189" s="143" t="s">
        <v>84</v>
      </c>
      <c r="AY189" s="13" t="s">
        <v>162</v>
      </c>
      <c r="BE189" s="144">
        <f t="shared" si="21"/>
        <v>0</v>
      </c>
      <c r="BF189" s="144">
        <f t="shared" si="22"/>
        <v>0</v>
      </c>
      <c r="BG189" s="144">
        <f t="shared" si="23"/>
        <v>0</v>
      </c>
      <c r="BH189" s="144">
        <f t="shared" si="24"/>
        <v>0</v>
      </c>
      <c r="BI189" s="144">
        <f t="shared" si="25"/>
        <v>0</v>
      </c>
      <c r="BJ189" s="13" t="s">
        <v>84</v>
      </c>
      <c r="BK189" s="144">
        <f t="shared" si="26"/>
        <v>0</v>
      </c>
      <c r="BL189" s="13" t="s">
        <v>169</v>
      </c>
      <c r="BM189" s="143" t="s">
        <v>728</v>
      </c>
    </row>
    <row r="190" spans="2:65" s="1" customFormat="1" ht="16.5" customHeight="1">
      <c r="B190" s="131"/>
      <c r="C190" s="132" t="s">
        <v>374</v>
      </c>
      <c r="D190" s="132" t="s">
        <v>165</v>
      </c>
      <c r="E190" s="133" t="s">
        <v>1671</v>
      </c>
      <c r="F190" s="134" t="s">
        <v>1672</v>
      </c>
      <c r="G190" s="135" t="s">
        <v>196</v>
      </c>
      <c r="H190" s="136">
        <v>11</v>
      </c>
      <c r="I190" s="137"/>
      <c r="J190" s="137"/>
      <c r="K190" s="138"/>
      <c r="L190" s="25"/>
      <c r="M190" s="139" t="s">
        <v>1</v>
      </c>
      <c r="N190" s="140" t="s">
        <v>38</v>
      </c>
      <c r="O190" s="141">
        <v>0</v>
      </c>
      <c r="P190" s="141">
        <f t="shared" si="18"/>
        <v>0</v>
      </c>
      <c r="Q190" s="141">
        <v>0</v>
      </c>
      <c r="R190" s="141">
        <f t="shared" si="19"/>
        <v>0</v>
      </c>
      <c r="S190" s="141">
        <v>0</v>
      </c>
      <c r="T190" s="142">
        <f t="shared" si="20"/>
        <v>0</v>
      </c>
      <c r="AR190" s="143" t="s">
        <v>169</v>
      </c>
      <c r="AT190" s="143" t="s">
        <v>165</v>
      </c>
      <c r="AU190" s="143" t="s">
        <v>84</v>
      </c>
      <c r="AY190" s="13" t="s">
        <v>162</v>
      </c>
      <c r="BE190" s="144">
        <f t="shared" si="21"/>
        <v>0</v>
      </c>
      <c r="BF190" s="144">
        <f t="shared" si="22"/>
        <v>0</v>
      </c>
      <c r="BG190" s="144">
        <f t="shared" si="23"/>
        <v>0</v>
      </c>
      <c r="BH190" s="144">
        <f t="shared" si="24"/>
        <v>0</v>
      </c>
      <c r="BI190" s="144">
        <f t="shared" si="25"/>
        <v>0</v>
      </c>
      <c r="BJ190" s="13" t="s">
        <v>84</v>
      </c>
      <c r="BK190" s="144">
        <f t="shared" si="26"/>
        <v>0</v>
      </c>
      <c r="BL190" s="13" t="s">
        <v>169</v>
      </c>
      <c r="BM190" s="143" t="s">
        <v>736</v>
      </c>
    </row>
    <row r="191" spans="2:65" s="1" customFormat="1" ht="16.5" customHeight="1">
      <c r="B191" s="131"/>
      <c r="C191" s="132" t="s">
        <v>545</v>
      </c>
      <c r="D191" s="132" t="s">
        <v>165</v>
      </c>
      <c r="E191" s="133" t="s">
        <v>1673</v>
      </c>
      <c r="F191" s="134" t="s">
        <v>1674</v>
      </c>
      <c r="G191" s="135" t="s">
        <v>196</v>
      </c>
      <c r="H191" s="136">
        <v>8</v>
      </c>
      <c r="I191" s="137"/>
      <c r="J191" s="137"/>
      <c r="K191" s="138"/>
      <c r="L191" s="25"/>
      <c r="M191" s="139" t="s">
        <v>1</v>
      </c>
      <c r="N191" s="140" t="s">
        <v>38</v>
      </c>
      <c r="O191" s="141">
        <v>0</v>
      </c>
      <c r="P191" s="141">
        <f t="shared" si="18"/>
        <v>0</v>
      </c>
      <c r="Q191" s="141">
        <v>0</v>
      </c>
      <c r="R191" s="141">
        <f t="shared" si="19"/>
        <v>0</v>
      </c>
      <c r="S191" s="141">
        <v>0</v>
      </c>
      <c r="T191" s="142">
        <f t="shared" si="20"/>
        <v>0</v>
      </c>
      <c r="AR191" s="143" t="s">
        <v>169</v>
      </c>
      <c r="AT191" s="143" t="s">
        <v>165</v>
      </c>
      <c r="AU191" s="143" t="s">
        <v>84</v>
      </c>
      <c r="AY191" s="13" t="s">
        <v>162</v>
      </c>
      <c r="BE191" s="144">
        <f t="shared" si="21"/>
        <v>0</v>
      </c>
      <c r="BF191" s="144">
        <f t="shared" si="22"/>
        <v>0</v>
      </c>
      <c r="BG191" s="144">
        <f t="shared" si="23"/>
        <v>0</v>
      </c>
      <c r="BH191" s="144">
        <f t="shared" si="24"/>
        <v>0</v>
      </c>
      <c r="BI191" s="144">
        <f t="shared" si="25"/>
        <v>0</v>
      </c>
      <c r="BJ191" s="13" t="s">
        <v>84</v>
      </c>
      <c r="BK191" s="144">
        <f t="shared" si="26"/>
        <v>0</v>
      </c>
      <c r="BL191" s="13" t="s">
        <v>169</v>
      </c>
      <c r="BM191" s="143" t="s">
        <v>743</v>
      </c>
    </row>
    <row r="192" spans="2:65" s="1" customFormat="1" ht="24.2" customHeight="1">
      <c r="B192" s="131"/>
      <c r="C192" s="132" t="s">
        <v>549</v>
      </c>
      <c r="D192" s="132" t="s">
        <v>165</v>
      </c>
      <c r="E192" s="133" t="s">
        <v>1675</v>
      </c>
      <c r="F192" s="134" t="s">
        <v>1676</v>
      </c>
      <c r="G192" s="135" t="s">
        <v>1606</v>
      </c>
      <c r="H192" s="136">
        <v>5</v>
      </c>
      <c r="I192" s="137"/>
      <c r="J192" s="137"/>
      <c r="K192" s="138"/>
      <c r="L192" s="25"/>
      <c r="M192" s="139" t="s">
        <v>1</v>
      </c>
      <c r="N192" s="140" t="s">
        <v>38</v>
      </c>
      <c r="O192" s="141">
        <v>0</v>
      </c>
      <c r="P192" s="141">
        <f t="shared" si="18"/>
        <v>0</v>
      </c>
      <c r="Q192" s="141">
        <v>0</v>
      </c>
      <c r="R192" s="141">
        <f t="shared" si="19"/>
        <v>0</v>
      </c>
      <c r="S192" s="141">
        <v>0</v>
      </c>
      <c r="T192" s="142">
        <f t="shared" si="20"/>
        <v>0</v>
      </c>
      <c r="AR192" s="143" t="s">
        <v>169</v>
      </c>
      <c r="AT192" s="143" t="s">
        <v>165</v>
      </c>
      <c r="AU192" s="143" t="s">
        <v>84</v>
      </c>
      <c r="AY192" s="13" t="s">
        <v>162</v>
      </c>
      <c r="BE192" s="144">
        <f t="shared" si="21"/>
        <v>0</v>
      </c>
      <c r="BF192" s="144">
        <f t="shared" si="22"/>
        <v>0</v>
      </c>
      <c r="BG192" s="144">
        <f t="shared" si="23"/>
        <v>0</v>
      </c>
      <c r="BH192" s="144">
        <f t="shared" si="24"/>
        <v>0</v>
      </c>
      <c r="BI192" s="144">
        <f t="shared" si="25"/>
        <v>0</v>
      </c>
      <c r="BJ192" s="13" t="s">
        <v>84</v>
      </c>
      <c r="BK192" s="144">
        <f t="shared" si="26"/>
        <v>0</v>
      </c>
      <c r="BL192" s="13" t="s">
        <v>169</v>
      </c>
      <c r="BM192" s="143" t="s">
        <v>751</v>
      </c>
    </row>
    <row r="193" spans="2:65" s="1" customFormat="1" ht="24.2" customHeight="1">
      <c r="B193" s="131"/>
      <c r="C193" s="132" t="s">
        <v>553</v>
      </c>
      <c r="D193" s="132" t="s">
        <v>165</v>
      </c>
      <c r="E193" s="133" t="s">
        <v>1677</v>
      </c>
      <c r="F193" s="134" t="s">
        <v>1678</v>
      </c>
      <c r="G193" s="135" t="s">
        <v>1606</v>
      </c>
      <c r="H193" s="136">
        <v>10</v>
      </c>
      <c r="I193" s="137"/>
      <c r="J193" s="137"/>
      <c r="K193" s="138"/>
      <c r="L193" s="25"/>
      <c r="M193" s="139" t="s">
        <v>1</v>
      </c>
      <c r="N193" s="140" t="s">
        <v>38</v>
      </c>
      <c r="O193" s="141">
        <v>0</v>
      </c>
      <c r="P193" s="141">
        <f t="shared" si="18"/>
        <v>0</v>
      </c>
      <c r="Q193" s="141">
        <v>0</v>
      </c>
      <c r="R193" s="141">
        <f t="shared" si="19"/>
        <v>0</v>
      </c>
      <c r="S193" s="141">
        <v>0</v>
      </c>
      <c r="T193" s="142">
        <f t="shared" si="20"/>
        <v>0</v>
      </c>
      <c r="AR193" s="143" t="s">
        <v>169</v>
      </c>
      <c r="AT193" s="143" t="s">
        <v>165</v>
      </c>
      <c r="AU193" s="143" t="s">
        <v>84</v>
      </c>
      <c r="AY193" s="13" t="s">
        <v>162</v>
      </c>
      <c r="BE193" s="144">
        <f t="shared" si="21"/>
        <v>0</v>
      </c>
      <c r="BF193" s="144">
        <f t="shared" si="22"/>
        <v>0</v>
      </c>
      <c r="BG193" s="144">
        <f t="shared" si="23"/>
        <v>0</v>
      </c>
      <c r="BH193" s="144">
        <f t="shared" si="24"/>
        <v>0</v>
      </c>
      <c r="BI193" s="144">
        <f t="shared" si="25"/>
        <v>0</v>
      </c>
      <c r="BJ193" s="13" t="s">
        <v>84</v>
      </c>
      <c r="BK193" s="144">
        <f t="shared" si="26"/>
        <v>0</v>
      </c>
      <c r="BL193" s="13" t="s">
        <v>169</v>
      </c>
      <c r="BM193" s="143" t="s">
        <v>759</v>
      </c>
    </row>
    <row r="194" spans="2:65" s="1" customFormat="1" ht="24.2" customHeight="1">
      <c r="B194" s="131"/>
      <c r="C194" s="132" t="s">
        <v>557</v>
      </c>
      <c r="D194" s="132" t="s">
        <v>165</v>
      </c>
      <c r="E194" s="133" t="s">
        <v>1679</v>
      </c>
      <c r="F194" s="134" t="s">
        <v>1680</v>
      </c>
      <c r="G194" s="135" t="s">
        <v>1606</v>
      </c>
      <c r="H194" s="136">
        <v>10</v>
      </c>
      <c r="I194" s="137"/>
      <c r="J194" s="137"/>
      <c r="K194" s="138"/>
      <c r="L194" s="25"/>
      <c r="M194" s="139" t="s">
        <v>1</v>
      </c>
      <c r="N194" s="140" t="s">
        <v>38</v>
      </c>
      <c r="O194" s="141">
        <v>0</v>
      </c>
      <c r="P194" s="141">
        <f t="shared" si="18"/>
        <v>0</v>
      </c>
      <c r="Q194" s="141">
        <v>0</v>
      </c>
      <c r="R194" s="141">
        <f t="shared" si="19"/>
        <v>0</v>
      </c>
      <c r="S194" s="141">
        <v>0</v>
      </c>
      <c r="T194" s="142">
        <f t="shared" si="20"/>
        <v>0</v>
      </c>
      <c r="AR194" s="143" t="s">
        <v>169</v>
      </c>
      <c r="AT194" s="143" t="s">
        <v>165</v>
      </c>
      <c r="AU194" s="143" t="s">
        <v>84</v>
      </c>
      <c r="AY194" s="13" t="s">
        <v>162</v>
      </c>
      <c r="BE194" s="144">
        <f t="shared" si="21"/>
        <v>0</v>
      </c>
      <c r="BF194" s="144">
        <f t="shared" si="22"/>
        <v>0</v>
      </c>
      <c r="BG194" s="144">
        <f t="shared" si="23"/>
        <v>0</v>
      </c>
      <c r="BH194" s="144">
        <f t="shared" si="24"/>
        <v>0</v>
      </c>
      <c r="BI194" s="144">
        <f t="shared" si="25"/>
        <v>0</v>
      </c>
      <c r="BJ194" s="13" t="s">
        <v>84</v>
      </c>
      <c r="BK194" s="144">
        <f t="shared" si="26"/>
        <v>0</v>
      </c>
      <c r="BL194" s="13" t="s">
        <v>169</v>
      </c>
      <c r="BM194" s="143" t="s">
        <v>767</v>
      </c>
    </row>
    <row r="195" spans="2:65" s="1" customFormat="1" ht="24.95" customHeight="1">
      <c r="B195" s="131"/>
      <c r="C195" s="132" t="s">
        <v>561</v>
      </c>
      <c r="D195" s="132" t="s">
        <v>165</v>
      </c>
      <c r="E195" s="133" t="s">
        <v>1681</v>
      </c>
      <c r="F195" s="134" t="s">
        <v>2731</v>
      </c>
      <c r="G195" s="135" t="s">
        <v>1606</v>
      </c>
      <c r="H195" s="136">
        <v>20</v>
      </c>
      <c r="I195" s="137"/>
      <c r="J195" s="137"/>
      <c r="K195" s="138"/>
      <c r="L195" s="25"/>
      <c r="M195" s="139" t="s">
        <v>1</v>
      </c>
      <c r="N195" s="140" t="s">
        <v>38</v>
      </c>
      <c r="O195" s="141">
        <v>0</v>
      </c>
      <c r="P195" s="141">
        <f t="shared" si="18"/>
        <v>0</v>
      </c>
      <c r="Q195" s="141">
        <v>0</v>
      </c>
      <c r="R195" s="141">
        <f t="shared" si="19"/>
        <v>0</v>
      </c>
      <c r="S195" s="141">
        <v>0</v>
      </c>
      <c r="T195" s="142">
        <f t="shared" si="20"/>
        <v>0</v>
      </c>
      <c r="AR195" s="143" t="s">
        <v>169</v>
      </c>
      <c r="AT195" s="143" t="s">
        <v>165</v>
      </c>
      <c r="AU195" s="143" t="s">
        <v>84</v>
      </c>
      <c r="AY195" s="13" t="s">
        <v>162</v>
      </c>
      <c r="BE195" s="144">
        <f t="shared" si="21"/>
        <v>0</v>
      </c>
      <c r="BF195" s="144">
        <f t="shared" si="22"/>
        <v>0</v>
      </c>
      <c r="BG195" s="144">
        <f t="shared" si="23"/>
        <v>0</v>
      </c>
      <c r="BH195" s="144">
        <f t="shared" si="24"/>
        <v>0</v>
      </c>
      <c r="BI195" s="144">
        <f t="shared" si="25"/>
        <v>0</v>
      </c>
      <c r="BJ195" s="13" t="s">
        <v>84</v>
      </c>
      <c r="BK195" s="144">
        <f t="shared" si="26"/>
        <v>0</v>
      </c>
      <c r="BL195" s="13" t="s">
        <v>169</v>
      </c>
      <c r="BM195" s="143" t="s">
        <v>776</v>
      </c>
    </row>
    <row r="196" spans="2:65" s="1" customFormat="1" ht="24.95" customHeight="1">
      <c r="B196" s="131"/>
      <c r="C196" s="132" t="s">
        <v>564</v>
      </c>
      <c r="D196" s="132" t="s">
        <v>165</v>
      </c>
      <c r="E196" s="133" t="s">
        <v>1682</v>
      </c>
      <c r="F196" s="134" t="s">
        <v>2732</v>
      </c>
      <c r="G196" s="135" t="s">
        <v>1606</v>
      </c>
      <c r="H196" s="136">
        <v>2</v>
      </c>
      <c r="I196" s="137"/>
      <c r="J196" s="137"/>
      <c r="K196" s="138"/>
      <c r="L196" s="25"/>
      <c r="M196" s="139" t="s">
        <v>1</v>
      </c>
      <c r="N196" s="140" t="s">
        <v>38</v>
      </c>
      <c r="O196" s="141">
        <v>0</v>
      </c>
      <c r="P196" s="141">
        <f t="shared" si="18"/>
        <v>0</v>
      </c>
      <c r="Q196" s="141">
        <v>0</v>
      </c>
      <c r="R196" s="141">
        <f t="shared" si="19"/>
        <v>0</v>
      </c>
      <c r="S196" s="141">
        <v>0</v>
      </c>
      <c r="T196" s="142">
        <f t="shared" si="20"/>
        <v>0</v>
      </c>
      <c r="AR196" s="143" t="s">
        <v>169</v>
      </c>
      <c r="AT196" s="143" t="s">
        <v>165</v>
      </c>
      <c r="AU196" s="143" t="s">
        <v>84</v>
      </c>
      <c r="AY196" s="13" t="s">
        <v>162</v>
      </c>
      <c r="BE196" s="144">
        <f t="shared" si="21"/>
        <v>0</v>
      </c>
      <c r="BF196" s="144">
        <f t="shared" si="22"/>
        <v>0</v>
      </c>
      <c r="BG196" s="144">
        <f t="shared" si="23"/>
        <v>0</v>
      </c>
      <c r="BH196" s="144">
        <f t="shared" si="24"/>
        <v>0</v>
      </c>
      <c r="BI196" s="144">
        <f t="shared" si="25"/>
        <v>0</v>
      </c>
      <c r="BJ196" s="13" t="s">
        <v>84</v>
      </c>
      <c r="BK196" s="144">
        <f t="shared" si="26"/>
        <v>0</v>
      </c>
      <c r="BL196" s="13" t="s">
        <v>169</v>
      </c>
      <c r="BM196" s="143" t="s">
        <v>784</v>
      </c>
    </row>
    <row r="197" spans="2:65" s="1" customFormat="1" ht="51" customHeight="1">
      <c r="B197" s="131"/>
      <c r="C197" s="132" t="s">
        <v>568</v>
      </c>
      <c r="D197" s="132" t="s">
        <v>165</v>
      </c>
      <c r="E197" s="133" t="s">
        <v>1683</v>
      </c>
      <c r="F197" s="134" t="s">
        <v>2682</v>
      </c>
      <c r="G197" s="135" t="s">
        <v>168</v>
      </c>
      <c r="H197" s="136">
        <v>5</v>
      </c>
      <c r="I197" s="137"/>
      <c r="J197" s="137"/>
      <c r="K197" s="138"/>
      <c r="L197" s="25"/>
      <c r="M197" s="139" t="s">
        <v>1</v>
      </c>
      <c r="N197" s="140" t="s">
        <v>38</v>
      </c>
      <c r="O197" s="141">
        <v>0</v>
      </c>
      <c r="P197" s="141">
        <f t="shared" si="18"/>
        <v>0</v>
      </c>
      <c r="Q197" s="141">
        <v>0</v>
      </c>
      <c r="R197" s="141">
        <f t="shared" si="19"/>
        <v>0</v>
      </c>
      <c r="S197" s="141">
        <v>0</v>
      </c>
      <c r="T197" s="142">
        <f t="shared" si="20"/>
        <v>0</v>
      </c>
      <c r="AR197" s="143" t="s">
        <v>169</v>
      </c>
      <c r="AT197" s="143" t="s">
        <v>165</v>
      </c>
      <c r="AU197" s="143" t="s">
        <v>84</v>
      </c>
      <c r="AY197" s="13" t="s">
        <v>162</v>
      </c>
      <c r="BE197" s="144">
        <f t="shared" si="21"/>
        <v>0</v>
      </c>
      <c r="BF197" s="144">
        <f t="shared" si="22"/>
        <v>0</v>
      </c>
      <c r="BG197" s="144">
        <f t="shared" si="23"/>
        <v>0</v>
      </c>
      <c r="BH197" s="144">
        <f t="shared" si="24"/>
        <v>0</v>
      </c>
      <c r="BI197" s="144">
        <f t="shared" si="25"/>
        <v>0</v>
      </c>
      <c r="BJ197" s="13" t="s">
        <v>84</v>
      </c>
      <c r="BK197" s="144">
        <f t="shared" si="26"/>
        <v>0</v>
      </c>
      <c r="BL197" s="13" t="s">
        <v>169</v>
      </c>
      <c r="BM197" s="143" t="s">
        <v>792</v>
      </c>
    </row>
    <row r="198" spans="2:65" s="1" customFormat="1" ht="24.95" customHeight="1">
      <c r="B198" s="131"/>
      <c r="C198" s="132" t="s">
        <v>574</v>
      </c>
      <c r="D198" s="132" t="s">
        <v>165</v>
      </c>
      <c r="E198" s="133" t="s">
        <v>1684</v>
      </c>
      <c r="F198" s="134" t="s">
        <v>2780</v>
      </c>
      <c r="G198" s="135" t="s">
        <v>1686</v>
      </c>
      <c r="H198" s="136">
        <v>1</v>
      </c>
      <c r="I198" s="137"/>
      <c r="J198" s="137"/>
      <c r="K198" s="138"/>
      <c r="L198" s="25"/>
      <c r="M198" s="139" t="s">
        <v>1</v>
      </c>
      <c r="N198" s="140" t="s">
        <v>38</v>
      </c>
      <c r="O198" s="141">
        <v>0</v>
      </c>
      <c r="P198" s="141">
        <f t="shared" si="18"/>
        <v>0</v>
      </c>
      <c r="Q198" s="141">
        <v>0</v>
      </c>
      <c r="R198" s="141">
        <f t="shared" si="19"/>
        <v>0</v>
      </c>
      <c r="S198" s="141">
        <v>0</v>
      </c>
      <c r="T198" s="142">
        <f t="shared" si="20"/>
        <v>0</v>
      </c>
      <c r="AR198" s="143" t="s">
        <v>169</v>
      </c>
      <c r="AT198" s="143" t="s">
        <v>165</v>
      </c>
      <c r="AU198" s="143" t="s">
        <v>84</v>
      </c>
      <c r="AY198" s="13" t="s">
        <v>162</v>
      </c>
      <c r="BE198" s="144">
        <f t="shared" si="21"/>
        <v>0</v>
      </c>
      <c r="BF198" s="144">
        <f t="shared" si="22"/>
        <v>0</v>
      </c>
      <c r="BG198" s="144">
        <f t="shared" si="23"/>
        <v>0</v>
      </c>
      <c r="BH198" s="144">
        <f t="shared" si="24"/>
        <v>0</v>
      </c>
      <c r="BI198" s="144">
        <f t="shared" si="25"/>
        <v>0</v>
      </c>
      <c r="BJ198" s="13" t="s">
        <v>84</v>
      </c>
      <c r="BK198" s="144">
        <f t="shared" si="26"/>
        <v>0</v>
      </c>
      <c r="BL198" s="13" t="s">
        <v>169</v>
      </c>
      <c r="BM198" s="143" t="s">
        <v>800</v>
      </c>
    </row>
    <row r="199" spans="2:65" s="1" customFormat="1" ht="16.5" customHeight="1">
      <c r="B199" s="131"/>
      <c r="C199" s="132" t="s">
        <v>580</v>
      </c>
      <c r="D199" s="132" t="s">
        <v>165</v>
      </c>
      <c r="E199" s="133" t="s">
        <v>1687</v>
      </c>
      <c r="F199" s="134" t="s">
        <v>2781</v>
      </c>
      <c r="G199" s="135" t="s">
        <v>1686</v>
      </c>
      <c r="H199" s="136">
        <v>1</v>
      </c>
      <c r="I199" s="137"/>
      <c r="J199" s="137"/>
      <c r="K199" s="138"/>
      <c r="L199" s="25"/>
      <c r="M199" s="145" t="s">
        <v>1</v>
      </c>
      <c r="N199" s="146" t="s">
        <v>38</v>
      </c>
      <c r="O199" s="147">
        <v>0</v>
      </c>
      <c r="P199" s="147">
        <f t="shared" si="18"/>
        <v>0</v>
      </c>
      <c r="Q199" s="147">
        <v>0</v>
      </c>
      <c r="R199" s="147">
        <f t="shared" si="19"/>
        <v>0</v>
      </c>
      <c r="S199" s="147">
        <v>0</v>
      </c>
      <c r="T199" s="148">
        <f t="shared" si="20"/>
        <v>0</v>
      </c>
      <c r="AR199" s="143" t="s">
        <v>169</v>
      </c>
      <c r="AT199" s="143" t="s">
        <v>165</v>
      </c>
      <c r="AU199" s="143" t="s">
        <v>84</v>
      </c>
      <c r="AY199" s="13" t="s">
        <v>162</v>
      </c>
      <c r="BE199" s="144">
        <f t="shared" si="21"/>
        <v>0</v>
      </c>
      <c r="BF199" s="144">
        <f t="shared" si="22"/>
        <v>0</v>
      </c>
      <c r="BG199" s="144">
        <f t="shared" si="23"/>
        <v>0</v>
      </c>
      <c r="BH199" s="144">
        <f t="shared" si="24"/>
        <v>0</v>
      </c>
      <c r="BI199" s="144">
        <f t="shared" si="25"/>
        <v>0</v>
      </c>
      <c r="BJ199" s="13" t="s">
        <v>84</v>
      </c>
      <c r="BK199" s="144">
        <f t="shared" si="26"/>
        <v>0</v>
      </c>
      <c r="BL199" s="13" t="s">
        <v>169</v>
      </c>
      <c r="BM199" s="143" t="s">
        <v>810</v>
      </c>
    </row>
    <row r="200" spans="2:65" s="1" customFormat="1" ht="6.95" customHeight="1">
      <c r="B200" s="40"/>
      <c r="C200" s="41"/>
      <c r="D200" s="41"/>
      <c r="E200" s="41"/>
      <c r="F200" s="41"/>
      <c r="G200" s="41"/>
      <c r="H200" s="41"/>
      <c r="I200" s="41"/>
      <c r="J200" s="41"/>
      <c r="K200" s="41"/>
      <c r="L200" s="25"/>
    </row>
    <row r="202" spans="2:65" ht="12">
      <c r="F202" s="174"/>
      <c r="G202" s="170"/>
      <c r="H202" s="169"/>
    </row>
  </sheetData>
  <autoFilter ref="C124:K199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31"/>
  <sheetViews>
    <sheetView showGridLines="0" topLeftCell="A223" zoomScale="106" zoomScaleNormal="106" workbookViewId="0">
      <selection activeCell="E26" sqref="E2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3" t="s">
        <v>109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125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26.25" customHeight="1">
      <c r="B7" s="16"/>
      <c r="E7" s="227" t="str">
        <f>'Rekapitulácia stavby'!K6</f>
        <v>Košice, ÚKT, Rampová 7 - Rekonštrukcia budovy U1 a výstavba garáže</v>
      </c>
      <c r="F7" s="228"/>
      <c r="G7" s="228"/>
      <c r="H7" s="228"/>
      <c r="L7" s="16"/>
    </row>
    <row r="8" spans="2:46" ht="12" customHeight="1">
      <c r="B8" s="16"/>
      <c r="D8" s="22" t="s">
        <v>126</v>
      </c>
      <c r="L8" s="16"/>
    </row>
    <row r="9" spans="2:46" s="1" customFormat="1" ht="16.5" customHeight="1">
      <c r="B9" s="25"/>
      <c r="E9" s="227" t="s">
        <v>1689</v>
      </c>
      <c r="F9" s="229"/>
      <c r="G9" s="229"/>
      <c r="H9" s="229"/>
      <c r="L9" s="25"/>
    </row>
    <row r="10" spans="2:46" s="1" customFormat="1" ht="12" customHeight="1">
      <c r="B10" s="25"/>
      <c r="D10" s="22" t="s">
        <v>128</v>
      </c>
      <c r="L10" s="25"/>
    </row>
    <row r="11" spans="2:46" s="1" customFormat="1" ht="16.5" customHeight="1">
      <c r="B11" s="25"/>
      <c r="E11" s="185" t="s">
        <v>2096</v>
      </c>
      <c r="F11" s="229"/>
      <c r="G11" s="229"/>
      <c r="H11" s="229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customHeight="1">
      <c r="B14" s="25"/>
      <c r="D14" s="22" t="s">
        <v>17</v>
      </c>
      <c r="F14" s="20" t="s">
        <v>18</v>
      </c>
      <c r="I14" s="22" t="s">
        <v>19</v>
      </c>
      <c r="J14" s="48"/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20</v>
      </c>
      <c r="I16" s="22" t="s">
        <v>21</v>
      </c>
      <c r="J16" s="20" t="s">
        <v>1</v>
      </c>
      <c r="L16" s="25"/>
    </row>
    <row r="17" spans="2:12" s="1" customFormat="1" ht="18" customHeight="1">
      <c r="B17" s="25"/>
      <c r="E17" s="20" t="s">
        <v>22</v>
      </c>
      <c r="I17" s="22" t="s">
        <v>23</v>
      </c>
      <c r="J17" s="20" t="s">
        <v>1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24</v>
      </c>
      <c r="I19" s="22" t="s">
        <v>21</v>
      </c>
      <c r="J19" s="20" t="str">
        <f>'Rekapitulácia stavby'!AN13</f>
        <v/>
      </c>
      <c r="L19" s="25"/>
    </row>
    <row r="20" spans="2:12" s="1" customFormat="1" ht="18" customHeight="1">
      <c r="B20" s="25"/>
      <c r="E20" s="221" t="str">
        <f>'Rekapitulácia stavby'!E14</f>
        <v xml:space="preserve"> </v>
      </c>
      <c r="F20" s="221"/>
      <c r="G20" s="221"/>
      <c r="H20" s="221"/>
      <c r="I20" s="22" t="s">
        <v>23</v>
      </c>
      <c r="J20" s="20" t="str">
        <f>'Rekapitulácia stavby'!AN14</f>
        <v/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26</v>
      </c>
      <c r="I22" s="22" t="s">
        <v>21</v>
      </c>
      <c r="J22" s="20" t="s">
        <v>1</v>
      </c>
      <c r="L22" s="25"/>
    </row>
    <row r="23" spans="2:12" s="1" customFormat="1" ht="18" customHeight="1">
      <c r="B23" s="25"/>
      <c r="E23" s="20" t="s">
        <v>27</v>
      </c>
      <c r="I23" s="22" t="s">
        <v>23</v>
      </c>
      <c r="J23" s="20" t="s">
        <v>1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29</v>
      </c>
      <c r="I25" s="22" t="s">
        <v>21</v>
      </c>
      <c r="J25" s="20" t="s">
        <v>1</v>
      </c>
      <c r="L25" s="25"/>
    </row>
    <row r="26" spans="2:12" s="1" customFormat="1" ht="18" customHeight="1">
      <c r="B26" s="25"/>
      <c r="E26" s="20"/>
      <c r="I26" s="22" t="s">
        <v>23</v>
      </c>
      <c r="J26" s="20" t="s">
        <v>1</v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30</v>
      </c>
      <c r="L28" s="25"/>
    </row>
    <row r="29" spans="2:12" s="7" customFormat="1" ht="59.25" customHeight="1">
      <c r="B29" s="86"/>
      <c r="E29" s="223" t="s">
        <v>132</v>
      </c>
      <c r="F29" s="223"/>
      <c r="G29" s="223"/>
      <c r="H29" s="223"/>
      <c r="L29" s="86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customHeight="1">
      <c r="B32" s="25"/>
      <c r="D32" s="87" t="s">
        <v>32</v>
      </c>
      <c r="J32" s="61"/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customHeight="1">
      <c r="B34" s="25"/>
      <c r="F34" s="28" t="s">
        <v>34</v>
      </c>
      <c r="I34" s="28" t="s">
        <v>33</v>
      </c>
      <c r="J34" s="28" t="s">
        <v>35</v>
      </c>
      <c r="L34" s="25"/>
    </row>
    <row r="35" spans="2:12" s="1" customFormat="1" ht="14.45" customHeight="1">
      <c r="B35" s="25"/>
      <c r="D35" s="85" t="s">
        <v>36</v>
      </c>
      <c r="E35" s="30" t="s">
        <v>37</v>
      </c>
      <c r="F35" s="88">
        <f>ROUND((SUM(BE128:BE230)),  2)</f>
        <v>0</v>
      </c>
      <c r="G35" s="89"/>
      <c r="H35" s="89"/>
      <c r="I35" s="90">
        <v>0.2</v>
      </c>
      <c r="J35" s="88">
        <f>ROUND(((SUM(BE128:BE230))*I35),  2)</f>
        <v>0</v>
      </c>
      <c r="L35" s="25"/>
    </row>
    <row r="36" spans="2:12" s="1" customFormat="1" ht="14.45" customHeight="1">
      <c r="B36" s="25"/>
      <c r="E36" s="30" t="s">
        <v>38</v>
      </c>
      <c r="F36" s="80"/>
      <c r="I36" s="91">
        <v>0.2</v>
      </c>
      <c r="J36" s="80"/>
      <c r="L36" s="25"/>
    </row>
    <row r="37" spans="2:12" s="1" customFormat="1" ht="14.45" hidden="1" customHeight="1">
      <c r="B37" s="25"/>
      <c r="E37" s="22" t="s">
        <v>39</v>
      </c>
      <c r="F37" s="80">
        <f>ROUND((SUM(BG128:BG230)),  2)</f>
        <v>0</v>
      </c>
      <c r="I37" s="91">
        <v>0.2</v>
      </c>
      <c r="J37" s="80">
        <f>0</f>
        <v>0</v>
      </c>
      <c r="L37" s="25"/>
    </row>
    <row r="38" spans="2:12" s="1" customFormat="1" ht="14.45" hidden="1" customHeight="1">
      <c r="B38" s="25"/>
      <c r="E38" s="22" t="s">
        <v>40</v>
      </c>
      <c r="F38" s="80">
        <f>ROUND((SUM(BH128:BH230)),  2)</f>
        <v>0</v>
      </c>
      <c r="I38" s="91">
        <v>0.2</v>
      </c>
      <c r="J38" s="80">
        <f>0</f>
        <v>0</v>
      </c>
      <c r="L38" s="25"/>
    </row>
    <row r="39" spans="2:12" s="1" customFormat="1" ht="14.45" hidden="1" customHeight="1">
      <c r="B39" s="25"/>
      <c r="E39" s="30" t="s">
        <v>41</v>
      </c>
      <c r="F39" s="88">
        <f>ROUND((SUM(BI128:BI230)),  2)</f>
        <v>0</v>
      </c>
      <c r="G39" s="89"/>
      <c r="H39" s="89"/>
      <c r="I39" s="90">
        <v>0</v>
      </c>
      <c r="J39" s="88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2"/>
      <c r="D41" s="93" t="s">
        <v>42</v>
      </c>
      <c r="E41" s="52"/>
      <c r="F41" s="52"/>
      <c r="G41" s="94" t="s">
        <v>43</v>
      </c>
      <c r="H41" s="95" t="s">
        <v>44</v>
      </c>
      <c r="I41" s="52"/>
      <c r="J41" s="96"/>
      <c r="K41" s="97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133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13</v>
      </c>
      <c r="L84" s="25"/>
    </row>
    <row r="85" spans="2:12" s="1" customFormat="1" ht="26.25" customHeight="1">
      <c r="B85" s="25"/>
      <c r="E85" s="227" t="str">
        <f>E7</f>
        <v>Košice, ÚKT, Rampová 7 - Rekonštrukcia budovy U1 a výstavba garáže</v>
      </c>
      <c r="F85" s="228"/>
      <c r="G85" s="228"/>
      <c r="H85" s="228"/>
      <c r="L85" s="25"/>
    </row>
    <row r="86" spans="2:12" ht="12" customHeight="1">
      <c r="B86" s="16"/>
      <c r="C86" s="22" t="s">
        <v>126</v>
      </c>
      <c r="L86" s="16"/>
    </row>
    <row r="87" spans="2:12" s="1" customFormat="1" ht="16.5" customHeight="1">
      <c r="B87" s="25"/>
      <c r="E87" s="227" t="s">
        <v>1689</v>
      </c>
      <c r="F87" s="229"/>
      <c r="G87" s="229"/>
      <c r="H87" s="229"/>
      <c r="L87" s="25"/>
    </row>
    <row r="88" spans="2:12" s="1" customFormat="1" ht="12" customHeight="1">
      <c r="B88" s="25"/>
      <c r="C88" s="22" t="s">
        <v>128</v>
      </c>
      <c r="L88" s="25"/>
    </row>
    <row r="89" spans="2:12" s="1" customFormat="1" ht="16.5" customHeight="1">
      <c r="B89" s="25"/>
      <c r="E89" s="185" t="str">
        <f>E11</f>
        <v>002.2 - 2. časť ZTI</v>
      </c>
      <c r="F89" s="229"/>
      <c r="G89" s="229"/>
      <c r="H89" s="229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17</v>
      </c>
      <c r="F91" s="20" t="str">
        <f>F14</f>
        <v>Košice</v>
      </c>
      <c r="I91" s="22" t="s">
        <v>19</v>
      </c>
      <c r="J91" s="48"/>
      <c r="L91" s="25"/>
    </row>
    <row r="92" spans="2:12" s="1" customFormat="1" ht="6.95" customHeight="1">
      <c r="B92" s="25"/>
      <c r="L92" s="25"/>
    </row>
    <row r="93" spans="2:12" s="1" customFormat="1" ht="15.2" customHeight="1">
      <c r="B93" s="25"/>
      <c r="C93" s="22" t="s">
        <v>20</v>
      </c>
      <c r="F93" s="20" t="str">
        <f>E17</f>
        <v>Ministerstvo vnútra SR, Bratislava</v>
      </c>
      <c r="I93" s="22" t="s">
        <v>26</v>
      </c>
      <c r="J93" s="23" t="str">
        <f>E23</f>
        <v>KApAR, s.r.o., Prešov</v>
      </c>
      <c r="L93" s="25"/>
    </row>
    <row r="94" spans="2:12" s="1" customFormat="1" ht="15.2" customHeight="1">
      <c r="B94" s="25"/>
      <c r="C94" s="22" t="s">
        <v>24</v>
      </c>
      <c r="F94" s="20" t="str">
        <f>IF(E20="","",E20)</f>
        <v xml:space="preserve"> </v>
      </c>
      <c r="I94" s="22" t="s">
        <v>29</v>
      </c>
      <c r="J94" s="23"/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100" t="s">
        <v>134</v>
      </c>
      <c r="D96" s="92"/>
      <c r="E96" s="92"/>
      <c r="F96" s="92"/>
      <c r="G96" s="92"/>
      <c r="H96" s="92"/>
      <c r="I96" s="92"/>
      <c r="J96" s="101" t="s">
        <v>135</v>
      </c>
      <c r="K96" s="92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2" t="s">
        <v>136</v>
      </c>
      <c r="J98" s="61"/>
      <c r="L98" s="25"/>
      <c r="AU98" s="13" t="s">
        <v>137</v>
      </c>
    </row>
    <row r="99" spans="2:47" s="8" customFormat="1" ht="24.95" customHeight="1">
      <c r="B99" s="103"/>
      <c r="D99" s="104" t="s">
        <v>2097</v>
      </c>
      <c r="E99" s="105"/>
      <c r="F99" s="105"/>
      <c r="G99" s="105"/>
      <c r="H99" s="105"/>
      <c r="I99" s="105"/>
      <c r="J99" s="106"/>
      <c r="L99" s="103"/>
    </row>
    <row r="100" spans="2:47" s="8" customFormat="1" ht="24.95" customHeight="1">
      <c r="B100" s="103"/>
      <c r="D100" s="104" t="s">
        <v>2098</v>
      </c>
      <c r="E100" s="105"/>
      <c r="F100" s="105"/>
      <c r="G100" s="105"/>
      <c r="H100" s="105"/>
      <c r="I100" s="105"/>
      <c r="J100" s="106"/>
      <c r="L100" s="103"/>
    </row>
    <row r="101" spans="2:47" s="8" customFormat="1" ht="24.95" customHeight="1">
      <c r="B101" s="103"/>
      <c r="D101" s="104" t="s">
        <v>2099</v>
      </c>
      <c r="E101" s="105"/>
      <c r="F101" s="105"/>
      <c r="G101" s="105"/>
      <c r="H101" s="105"/>
      <c r="I101" s="105"/>
      <c r="J101" s="106"/>
      <c r="L101" s="103"/>
    </row>
    <row r="102" spans="2:47" s="8" customFormat="1" ht="24.95" customHeight="1">
      <c r="B102" s="103"/>
      <c r="D102" s="104" t="s">
        <v>2100</v>
      </c>
      <c r="E102" s="105"/>
      <c r="F102" s="105"/>
      <c r="G102" s="105"/>
      <c r="H102" s="105"/>
      <c r="I102" s="105"/>
      <c r="J102" s="106"/>
      <c r="L102" s="103"/>
    </row>
    <row r="103" spans="2:47" s="8" customFormat="1" ht="24.95" customHeight="1">
      <c r="B103" s="103"/>
      <c r="D103" s="104" t="s">
        <v>2101</v>
      </c>
      <c r="E103" s="105"/>
      <c r="F103" s="105"/>
      <c r="G103" s="105"/>
      <c r="H103" s="105"/>
      <c r="I103" s="105"/>
      <c r="J103" s="106"/>
      <c r="L103" s="103"/>
    </row>
    <row r="104" spans="2:47" s="8" customFormat="1" ht="24.95" customHeight="1">
      <c r="B104" s="103"/>
      <c r="D104" s="104" t="s">
        <v>2102</v>
      </c>
      <c r="E104" s="105"/>
      <c r="F104" s="105"/>
      <c r="G104" s="105"/>
      <c r="H104" s="105"/>
      <c r="I104" s="105"/>
      <c r="J104" s="106"/>
      <c r="L104" s="103"/>
    </row>
    <row r="105" spans="2:47" s="8" customFormat="1" ht="24.95" customHeight="1">
      <c r="B105" s="103"/>
      <c r="D105" s="104" t="s">
        <v>2103</v>
      </c>
      <c r="E105" s="105"/>
      <c r="F105" s="105"/>
      <c r="G105" s="105"/>
      <c r="H105" s="105"/>
      <c r="I105" s="105"/>
      <c r="J105" s="106"/>
      <c r="L105" s="103"/>
    </row>
    <row r="106" spans="2:47" s="8" customFormat="1" ht="24.95" customHeight="1">
      <c r="B106" s="103"/>
      <c r="D106" s="104" t="s">
        <v>2104</v>
      </c>
      <c r="E106" s="105"/>
      <c r="F106" s="105"/>
      <c r="G106" s="105"/>
      <c r="H106" s="105"/>
      <c r="I106" s="105"/>
      <c r="J106" s="106"/>
      <c r="L106" s="103"/>
    </row>
    <row r="107" spans="2:47" s="1" customFormat="1" ht="21.75" customHeight="1">
      <c r="B107" s="25"/>
      <c r="L107" s="25"/>
    </row>
    <row r="108" spans="2:47" s="1" customFormat="1" ht="6.95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5"/>
    </row>
    <row r="112" spans="2:47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5"/>
    </row>
    <row r="113" spans="2:63" s="1" customFormat="1" ht="24.95" customHeight="1">
      <c r="B113" s="25"/>
      <c r="C113" s="17" t="s">
        <v>148</v>
      </c>
      <c r="L113" s="25"/>
    </row>
    <row r="114" spans="2:63" s="1" customFormat="1" ht="6.95" customHeight="1">
      <c r="B114" s="25"/>
      <c r="L114" s="25"/>
    </row>
    <row r="115" spans="2:63" s="1" customFormat="1" ht="12" customHeight="1">
      <c r="B115" s="25"/>
      <c r="C115" s="22" t="s">
        <v>13</v>
      </c>
      <c r="L115" s="25"/>
    </row>
    <row r="116" spans="2:63" s="1" customFormat="1" ht="26.25" customHeight="1">
      <c r="B116" s="25"/>
      <c r="E116" s="227" t="str">
        <f>E7</f>
        <v>Košice, ÚKT, Rampová 7 - Rekonštrukcia budovy U1 a výstavba garáže</v>
      </c>
      <c r="F116" s="228"/>
      <c r="G116" s="228"/>
      <c r="H116" s="228"/>
      <c r="L116" s="25"/>
    </row>
    <row r="117" spans="2:63" ht="12" customHeight="1">
      <c r="B117" s="16"/>
      <c r="C117" s="22" t="s">
        <v>126</v>
      </c>
      <c r="L117" s="16"/>
    </row>
    <row r="118" spans="2:63" s="1" customFormat="1" ht="16.5" customHeight="1">
      <c r="B118" s="25"/>
      <c r="E118" s="227" t="s">
        <v>1689</v>
      </c>
      <c r="F118" s="229"/>
      <c r="G118" s="229"/>
      <c r="H118" s="229"/>
      <c r="L118" s="25"/>
    </row>
    <row r="119" spans="2:63" s="1" customFormat="1" ht="12" customHeight="1">
      <c r="B119" s="25"/>
      <c r="C119" s="22" t="s">
        <v>128</v>
      </c>
      <c r="L119" s="25"/>
    </row>
    <row r="120" spans="2:63" s="1" customFormat="1" ht="16.5" customHeight="1">
      <c r="B120" s="25"/>
      <c r="E120" s="185" t="str">
        <f>E11</f>
        <v>002.2 - 2. časť ZTI</v>
      </c>
      <c r="F120" s="229"/>
      <c r="G120" s="229"/>
      <c r="H120" s="229"/>
      <c r="L120" s="25"/>
    </row>
    <row r="121" spans="2:63" s="1" customFormat="1" ht="6.95" customHeight="1">
      <c r="B121" s="25"/>
      <c r="L121" s="25"/>
    </row>
    <row r="122" spans="2:63" s="1" customFormat="1" ht="12" customHeight="1">
      <c r="B122" s="25"/>
      <c r="C122" s="22" t="s">
        <v>17</v>
      </c>
      <c r="F122" s="20" t="str">
        <f>F14</f>
        <v>Košice</v>
      </c>
      <c r="I122" s="22" t="s">
        <v>19</v>
      </c>
      <c r="J122" s="48"/>
      <c r="L122" s="25"/>
    </row>
    <row r="123" spans="2:63" s="1" customFormat="1" ht="6.95" customHeight="1">
      <c r="B123" s="25"/>
      <c r="L123" s="25"/>
    </row>
    <row r="124" spans="2:63" s="1" customFormat="1" ht="15.2" customHeight="1">
      <c r="B124" s="25"/>
      <c r="C124" s="22" t="s">
        <v>20</v>
      </c>
      <c r="F124" s="20" t="str">
        <f>E17</f>
        <v>Ministerstvo vnútra SR, Bratislava</v>
      </c>
      <c r="I124" s="22" t="s">
        <v>26</v>
      </c>
      <c r="J124" s="23" t="str">
        <f>E23</f>
        <v>KApAR, s.r.o., Prešov</v>
      </c>
      <c r="L124" s="25"/>
    </row>
    <row r="125" spans="2:63" s="1" customFormat="1" ht="15.2" customHeight="1">
      <c r="B125" s="25"/>
      <c r="C125" s="22" t="s">
        <v>24</v>
      </c>
      <c r="F125" s="20" t="str">
        <f>IF(E20="","",E20)</f>
        <v xml:space="preserve"> </v>
      </c>
      <c r="I125" s="22" t="s">
        <v>29</v>
      </c>
      <c r="J125" s="23"/>
      <c r="L125" s="25"/>
    </row>
    <row r="126" spans="2:63" s="1" customFormat="1" ht="10.35" customHeight="1">
      <c r="B126" s="25"/>
      <c r="L126" s="25"/>
    </row>
    <row r="127" spans="2:63" s="10" customFormat="1" ht="29.25" customHeight="1">
      <c r="B127" s="111"/>
      <c r="C127" s="112" t="s">
        <v>149</v>
      </c>
      <c r="D127" s="113" t="s">
        <v>57</v>
      </c>
      <c r="E127" s="113" t="s">
        <v>53</v>
      </c>
      <c r="F127" s="113" t="s">
        <v>54</v>
      </c>
      <c r="G127" s="113" t="s">
        <v>150</v>
      </c>
      <c r="H127" s="113" t="s">
        <v>151</v>
      </c>
      <c r="I127" s="113" t="s">
        <v>152</v>
      </c>
      <c r="J127" s="114" t="s">
        <v>135</v>
      </c>
      <c r="K127" s="115" t="s">
        <v>153</v>
      </c>
      <c r="L127" s="111"/>
      <c r="M127" s="54" t="s">
        <v>1</v>
      </c>
      <c r="N127" s="55" t="s">
        <v>36</v>
      </c>
      <c r="O127" s="55" t="s">
        <v>154</v>
      </c>
      <c r="P127" s="55" t="s">
        <v>155</v>
      </c>
      <c r="Q127" s="55" t="s">
        <v>156</v>
      </c>
      <c r="R127" s="55" t="s">
        <v>157</v>
      </c>
      <c r="S127" s="55" t="s">
        <v>158</v>
      </c>
      <c r="T127" s="56" t="s">
        <v>159</v>
      </c>
    </row>
    <row r="128" spans="2:63" s="1" customFormat="1" ht="22.9" customHeight="1">
      <c r="B128" s="25"/>
      <c r="C128" s="59" t="s">
        <v>136</v>
      </c>
      <c r="J128" s="116"/>
      <c r="L128" s="25"/>
      <c r="M128" s="57"/>
      <c r="N128" s="49"/>
      <c r="O128" s="49"/>
      <c r="P128" s="117">
        <f>P129+P137+P139+P147+P149+P156+P179+P197</f>
        <v>0</v>
      </c>
      <c r="Q128" s="49"/>
      <c r="R128" s="117">
        <f>R129+R137+R139+R147+R149+R156+R179+R197</f>
        <v>0</v>
      </c>
      <c r="S128" s="49"/>
      <c r="T128" s="118">
        <f>T129+T137+T139+T147+T149+T156+T179+T197</f>
        <v>0</v>
      </c>
      <c r="AT128" s="13" t="s">
        <v>71</v>
      </c>
      <c r="AU128" s="13" t="s">
        <v>137</v>
      </c>
      <c r="BK128" s="119">
        <f>BK129+BK137+BK139+BK147+BK149+BK156+BK179+BK197</f>
        <v>0</v>
      </c>
    </row>
    <row r="129" spans="2:65" s="11" customFormat="1" ht="25.9" customHeight="1">
      <c r="B129" s="120"/>
      <c r="D129" s="121" t="s">
        <v>71</v>
      </c>
      <c r="E129" s="122" t="s">
        <v>960</v>
      </c>
      <c r="F129" s="122" t="s">
        <v>2105</v>
      </c>
      <c r="J129" s="123"/>
      <c r="L129" s="120"/>
      <c r="M129" s="124"/>
      <c r="P129" s="125">
        <f>SUM(P130:P136)</f>
        <v>0</v>
      </c>
      <c r="R129" s="125">
        <f>SUM(R130:R136)</f>
        <v>0</v>
      </c>
      <c r="T129" s="126">
        <f>SUM(T130:T136)</f>
        <v>0</v>
      </c>
      <c r="AR129" s="121" t="s">
        <v>79</v>
      </c>
      <c r="AT129" s="127" t="s">
        <v>71</v>
      </c>
      <c r="AU129" s="127" t="s">
        <v>72</v>
      </c>
      <c r="AY129" s="121" t="s">
        <v>162</v>
      </c>
      <c r="BK129" s="128">
        <f>SUM(BK130:BK136)</f>
        <v>0</v>
      </c>
    </row>
    <row r="130" spans="2:65" s="1" customFormat="1" ht="21.75" customHeight="1">
      <c r="B130" s="131"/>
      <c r="C130" s="132" t="s">
        <v>79</v>
      </c>
      <c r="D130" s="132" t="s">
        <v>165</v>
      </c>
      <c r="E130" s="133" t="s">
        <v>2106</v>
      </c>
      <c r="F130" s="134" t="s">
        <v>2107</v>
      </c>
      <c r="G130" s="135" t="s">
        <v>173</v>
      </c>
      <c r="H130" s="136">
        <v>4.75</v>
      </c>
      <c r="I130" s="137"/>
      <c r="J130" s="137"/>
      <c r="K130" s="138"/>
      <c r="L130" s="25"/>
      <c r="M130" s="139" t="s">
        <v>1</v>
      </c>
      <c r="N130" s="140" t="s">
        <v>38</v>
      </c>
      <c r="O130" s="141">
        <v>0</v>
      </c>
      <c r="P130" s="141">
        <f t="shared" ref="P130:P136" si="0">O130*H130</f>
        <v>0</v>
      </c>
      <c r="Q130" s="141">
        <v>0</v>
      </c>
      <c r="R130" s="141">
        <f t="shared" ref="R130:R136" si="1">Q130*H130</f>
        <v>0</v>
      </c>
      <c r="S130" s="141">
        <v>0</v>
      </c>
      <c r="T130" s="142">
        <f t="shared" ref="T130:T136" si="2">S130*H130</f>
        <v>0</v>
      </c>
      <c r="AR130" s="143" t="s">
        <v>169</v>
      </c>
      <c r="AT130" s="143" t="s">
        <v>165</v>
      </c>
      <c r="AU130" s="143" t="s">
        <v>79</v>
      </c>
      <c r="AY130" s="13" t="s">
        <v>162</v>
      </c>
      <c r="BE130" s="144">
        <f t="shared" ref="BE130:BE136" si="3">IF(N130="základná",J130,0)</f>
        <v>0</v>
      </c>
      <c r="BF130" s="144">
        <f t="shared" ref="BF130:BF136" si="4">IF(N130="znížená",J130,0)</f>
        <v>0</v>
      </c>
      <c r="BG130" s="144">
        <f t="shared" ref="BG130:BG136" si="5">IF(N130="zákl. prenesená",J130,0)</f>
        <v>0</v>
      </c>
      <c r="BH130" s="144">
        <f t="shared" ref="BH130:BH136" si="6">IF(N130="zníž. prenesená",J130,0)</f>
        <v>0</v>
      </c>
      <c r="BI130" s="144">
        <f t="shared" ref="BI130:BI136" si="7">IF(N130="nulová",J130,0)</f>
        <v>0</v>
      </c>
      <c r="BJ130" s="13" t="s">
        <v>84</v>
      </c>
      <c r="BK130" s="144">
        <f t="shared" ref="BK130:BK136" si="8">ROUND(I130*H130,2)</f>
        <v>0</v>
      </c>
      <c r="BL130" s="13" t="s">
        <v>169</v>
      </c>
      <c r="BM130" s="143" t="s">
        <v>2108</v>
      </c>
    </row>
    <row r="131" spans="2:65" s="1" customFormat="1" ht="16.5" customHeight="1">
      <c r="B131" s="131"/>
      <c r="C131" s="132" t="s">
        <v>84</v>
      </c>
      <c r="D131" s="132" t="s">
        <v>165</v>
      </c>
      <c r="E131" s="133" t="s">
        <v>2109</v>
      </c>
      <c r="F131" s="134" t="s">
        <v>2110</v>
      </c>
      <c r="G131" s="135" t="s">
        <v>595</v>
      </c>
      <c r="H131" s="136">
        <v>1.425</v>
      </c>
      <c r="I131" s="137"/>
      <c r="J131" s="137"/>
      <c r="K131" s="138"/>
      <c r="L131" s="25"/>
      <c r="M131" s="139" t="s">
        <v>1</v>
      </c>
      <c r="N131" s="140" t="s">
        <v>38</v>
      </c>
      <c r="O131" s="141">
        <v>0</v>
      </c>
      <c r="P131" s="141">
        <f t="shared" si="0"/>
        <v>0</v>
      </c>
      <c r="Q131" s="141">
        <v>0</v>
      </c>
      <c r="R131" s="141">
        <f t="shared" si="1"/>
        <v>0</v>
      </c>
      <c r="S131" s="141">
        <v>0</v>
      </c>
      <c r="T131" s="142">
        <f t="shared" si="2"/>
        <v>0</v>
      </c>
      <c r="AR131" s="143" t="s">
        <v>169</v>
      </c>
      <c r="AT131" s="143" t="s">
        <v>165</v>
      </c>
      <c r="AU131" s="143" t="s">
        <v>79</v>
      </c>
      <c r="AY131" s="13" t="s">
        <v>162</v>
      </c>
      <c r="BE131" s="144">
        <f t="shared" si="3"/>
        <v>0</v>
      </c>
      <c r="BF131" s="144">
        <f t="shared" si="4"/>
        <v>0</v>
      </c>
      <c r="BG131" s="144">
        <f t="shared" si="5"/>
        <v>0</v>
      </c>
      <c r="BH131" s="144">
        <f t="shared" si="6"/>
        <v>0</v>
      </c>
      <c r="BI131" s="144">
        <f t="shared" si="7"/>
        <v>0</v>
      </c>
      <c r="BJ131" s="13" t="s">
        <v>84</v>
      </c>
      <c r="BK131" s="144">
        <f t="shared" si="8"/>
        <v>0</v>
      </c>
      <c r="BL131" s="13" t="s">
        <v>169</v>
      </c>
      <c r="BM131" s="143" t="s">
        <v>2111</v>
      </c>
    </row>
    <row r="132" spans="2:65" s="1" customFormat="1" ht="24.2" customHeight="1">
      <c r="B132" s="131"/>
      <c r="C132" s="132" t="s">
        <v>89</v>
      </c>
      <c r="D132" s="132" t="s">
        <v>165</v>
      </c>
      <c r="E132" s="133" t="s">
        <v>2112</v>
      </c>
      <c r="F132" s="134" t="s">
        <v>2113</v>
      </c>
      <c r="G132" s="135" t="s">
        <v>173</v>
      </c>
      <c r="H132" s="136">
        <v>2.2799999999999998</v>
      </c>
      <c r="I132" s="137"/>
      <c r="J132" s="137"/>
      <c r="K132" s="138"/>
      <c r="L132" s="25"/>
      <c r="M132" s="139" t="s">
        <v>1</v>
      </c>
      <c r="N132" s="140" t="s">
        <v>38</v>
      </c>
      <c r="O132" s="141">
        <v>0</v>
      </c>
      <c r="P132" s="141">
        <f t="shared" si="0"/>
        <v>0</v>
      </c>
      <c r="Q132" s="141">
        <v>0</v>
      </c>
      <c r="R132" s="141">
        <f t="shared" si="1"/>
        <v>0</v>
      </c>
      <c r="S132" s="141">
        <v>0</v>
      </c>
      <c r="T132" s="142">
        <f t="shared" si="2"/>
        <v>0</v>
      </c>
      <c r="AR132" s="143" t="s">
        <v>169</v>
      </c>
      <c r="AT132" s="143" t="s">
        <v>165</v>
      </c>
      <c r="AU132" s="143" t="s">
        <v>79</v>
      </c>
      <c r="AY132" s="13" t="s">
        <v>162</v>
      </c>
      <c r="BE132" s="144">
        <f t="shared" si="3"/>
        <v>0</v>
      </c>
      <c r="BF132" s="144">
        <f t="shared" si="4"/>
        <v>0</v>
      </c>
      <c r="BG132" s="144">
        <f t="shared" si="5"/>
        <v>0</v>
      </c>
      <c r="BH132" s="144">
        <f t="shared" si="6"/>
        <v>0</v>
      </c>
      <c r="BI132" s="144">
        <f t="shared" si="7"/>
        <v>0</v>
      </c>
      <c r="BJ132" s="13" t="s">
        <v>84</v>
      </c>
      <c r="BK132" s="144">
        <f t="shared" si="8"/>
        <v>0</v>
      </c>
      <c r="BL132" s="13" t="s">
        <v>169</v>
      </c>
      <c r="BM132" s="143" t="s">
        <v>2114</v>
      </c>
    </row>
    <row r="133" spans="2:65" s="1" customFormat="1" ht="16.5" customHeight="1">
      <c r="B133" s="131"/>
      <c r="C133" s="132" t="s">
        <v>169</v>
      </c>
      <c r="D133" s="132" t="s">
        <v>165</v>
      </c>
      <c r="E133" s="133" t="s">
        <v>2115</v>
      </c>
      <c r="F133" s="134" t="s">
        <v>2116</v>
      </c>
      <c r="G133" s="135" t="s">
        <v>173</v>
      </c>
      <c r="H133" s="136">
        <v>2.2799999999999998</v>
      </c>
      <c r="I133" s="137"/>
      <c r="J133" s="137"/>
      <c r="K133" s="138"/>
      <c r="L133" s="25"/>
      <c r="M133" s="139" t="s">
        <v>1</v>
      </c>
      <c r="N133" s="140" t="s">
        <v>38</v>
      </c>
      <c r="O133" s="141">
        <v>0</v>
      </c>
      <c r="P133" s="141">
        <f t="shared" si="0"/>
        <v>0</v>
      </c>
      <c r="Q133" s="141">
        <v>0</v>
      </c>
      <c r="R133" s="141">
        <f t="shared" si="1"/>
        <v>0</v>
      </c>
      <c r="S133" s="141">
        <v>0</v>
      </c>
      <c r="T133" s="142">
        <f t="shared" si="2"/>
        <v>0</v>
      </c>
      <c r="AR133" s="143" t="s">
        <v>169</v>
      </c>
      <c r="AT133" s="143" t="s">
        <v>165</v>
      </c>
      <c r="AU133" s="143" t="s">
        <v>79</v>
      </c>
      <c r="AY133" s="13" t="s">
        <v>162</v>
      </c>
      <c r="BE133" s="144">
        <f t="shared" si="3"/>
        <v>0</v>
      </c>
      <c r="BF133" s="144">
        <f t="shared" si="4"/>
        <v>0</v>
      </c>
      <c r="BG133" s="144">
        <f t="shared" si="5"/>
        <v>0</v>
      </c>
      <c r="BH133" s="144">
        <f t="shared" si="6"/>
        <v>0</v>
      </c>
      <c r="BI133" s="144">
        <f t="shared" si="7"/>
        <v>0</v>
      </c>
      <c r="BJ133" s="13" t="s">
        <v>84</v>
      </c>
      <c r="BK133" s="144">
        <f t="shared" si="8"/>
        <v>0</v>
      </c>
      <c r="BL133" s="13" t="s">
        <v>169</v>
      </c>
      <c r="BM133" s="143" t="s">
        <v>2117</v>
      </c>
    </row>
    <row r="134" spans="2:65" s="1" customFormat="1" ht="24.2" customHeight="1">
      <c r="B134" s="131"/>
      <c r="C134" s="132" t="s">
        <v>181</v>
      </c>
      <c r="D134" s="132" t="s">
        <v>165</v>
      </c>
      <c r="E134" s="133" t="s">
        <v>2118</v>
      </c>
      <c r="F134" s="134" t="s">
        <v>2119</v>
      </c>
      <c r="G134" s="135" t="s">
        <v>173</v>
      </c>
      <c r="H134" s="136">
        <v>2.4700000000000002</v>
      </c>
      <c r="I134" s="137"/>
      <c r="J134" s="137"/>
      <c r="K134" s="138"/>
      <c r="L134" s="25"/>
      <c r="M134" s="139" t="s">
        <v>1</v>
      </c>
      <c r="N134" s="140" t="s">
        <v>38</v>
      </c>
      <c r="O134" s="141">
        <v>0</v>
      </c>
      <c r="P134" s="141">
        <f t="shared" si="0"/>
        <v>0</v>
      </c>
      <c r="Q134" s="141">
        <v>0</v>
      </c>
      <c r="R134" s="141">
        <f t="shared" si="1"/>
        <v>0</v>
      </c>
      <c r="S134" s="141">
        <v>0</v>
      </c>
      <c r="T134" s="142">
        <f t="shared" si="2"/>
        <v>0</v>
      </c>
      <c r="AR134" s="143" t="s">
        <v>169</v>
      </c>
      <c r="AT134" s="143" t="s">
        <v>165</v>
      </c>
      <c r="AU134" s="143" t="s">
        <v>79</v>
      </c>
      <c r="AY134" s="13" t="s">
        <v>162</v>
      </c>
      <c r="BE134" s="144">
        <f t="shared" si="3"/>
        <v>0</v>
      </c>
      <c r="BF134" s="144">
        <f t="shared" si="4"/>
        <v>0</v>
      </c>
      <c r="BG134" s="144">
        <f t="shared" si="5"/>
        <v>0</v>
      </c>
      <c r="BH134" s="144">
        <f t="shared" si="6"/>
        <v>0</v>
      </c>
      <c r="BI134" s="144">
        <f t="shared" si="7"/>
        <v>0</v>
      </c>
      <c r="BJ134" s="13" t="s">
        <v>84</v>
      </c>
      <c r="BK134" s="144">
        <f t="shared" si="8"/>
        <v>0</v>
      </c>
      <c r="BL134" s="13" t="s">
        <v>169</v>
      </c>
      <c r="BM134" s="143" t="s">
        <v>2120</v>
      </c>
    </row>
    <row r="135" spans="2:65" s="1" customFormat="1" ht="24.2" customHeight="1">
      <c r="B135" s="131"/>
      <c r="C135" s="132" t="s">
        <v>185</v>
      </c>
      <c r="D135" s="132" t="s">
        <v>165</v>
      </c>
      <c r="E135" s="133" t="s">
        <v>2121</v>
      </c>
      <c r="F135" s="134" t="s">
        <v>2122</v>
      </c>
      <c r="G135" s="135" t="s">
        <v>173</v>
      </c>
      <c r="H135" s="136">
        <v>1.71</v>
      </c>
      <c r="I135" s="137"/>
      <c r="J135" s="137"/>
      <c r="K135" s="138"/>
      <c r="L135" s="25"/>
      <c r="M135" s="139" t="s">
        <v>1</v>
      </c>
      <c r="N135" s="140" t="s">
        <v>38</v>
      </c>
      <c r="O135" s="141">
        <v>0</v>
      </c>
      <c r="P135" s="141">
        <f t="shared" si="0"/>
        <v>0</v>
      </c>
      <c r="Q135" s="141">
        <v>0</v>
      </c>
      <c r="R135" s="141">
        <f t="shared" si="1"/>
        <v>0</v>
      </c>
      <c r="S135" s="141">
        <v>0</v>
      </c>
      <c r="T135" s="142">
        <f t="shared" si="2"/>
        <v>0</v>
      </c>
      <c r="AR135" s="143" t="s">
        <v>169</v>
      </c>
      <c r="AT135" s="143" t="s">
        <v>165</v>
      </c>
      <c r="AU135" s="143" t="s">
        <v>79</v>
      </c>
      <c r="AY135" s="13" t="s">
        <v>162</v>
      </c>
      <c r="BE135" s="144">
        <f t="shared" si="3"/>
        <v>0</v>
      </c>
      <c r="BF135" s="144">
        <f t="shared" si="4"/>
        <v>0</v>
      </c>
      <c r="BG135" s="144">
        <f t="shared" si="5"/>
        <v>0</v>
      </c>
      <c r="BH135" s="144">
        <f t="shared" si="6"/>
        <v>0</v>
      </c>
      <c r="BI135" s="144">
        <f t="shared" si="7"/>
        <v>0</v>
      </c>
      <c r="BJ135" s="13" t="s">
        <v>84</v>
      </c>
      <c r="BK135" s="144">
        <f t="shared" si="8"/>
        <v>0</v>
      </c>
      <c r="BL135" s="13" t="s">
        <v>169</v>
      </c>
      <c r="BM135" s="143" t="s">
        <v>2123</v>
      </c>
    </row>
    <row r="136" spans="2:65" s="1" customFormat="1" ht="16.5" customHeight="1">
      <c r="B136" s="131"/>
      <c r="C136" s="149" t="s">
        <v>189</v>
      </c>
      <c r="D136" s="149" t="s">
        <v>492</v>
      </c>
      <c r="E136" s="150" t="s">
        <v>2124</v>
      </c>
      <c r="F136" s="151" t="s">
        <v>2125</v>
      </c>
      <c r="G136" s="152" t="s">
        <v>300</v>
      </c>
      <c r="H136" s="153">
        <v>3.173</v>
      </c>
      <c r="I136" s="154"/>
      <c r="J136" s="154"/>
      <c r="K136" s="155"/>
      <c r="L136" s="156"/>
      <c r="M136" s="157" t="s">
        <v>1</v>
      </c>
      <c r="N136" s="158" t="s">
        <v>38</v>
      </c>
      <c r="O136" s="141">
        <v>0</v>
      </c>
      <c r="P136" s="141">
        <f t="shared" si="0"/>
        <v>0</v>
      </c>
      <c r="Q136" s="141">
        <v>0</v>
      </c>
      <c r="R136" s="141">
        <f t="shared" si="1"/>
        <v>0</v>
      </c>
      <c r="S136" s="141">
        <v>0</v>
      </c>
      <c r="T136" s="142">
        <f t="shared" si="2"/>
        <v>0</v>
      </c>
      <c r="AR136" s="143" t="s">
        <v>193</v>
      </c>
      <c r="AT136" s="143" t="s">
        <v>492</v>
      </c>
      <c r="AU136" s="143" t="s">
        <v>79</v>
      </c>
      <c r="AY136" s="13" t="s">
        <v>162</v>
      </c>
      <c r="BE136" s="144">
        <f t="shared" si="3"/>
        <v>0</v>
      </c>
      <c r="BF136" s="144">
        <f t="shared" si="4"/>
        <v>0</v>
      </c>
      <c r="BG136" s="144">
        <f t="shared" si="5"/>
        <v>0</v>
      </c>
      <c r="BH136" s="144">
        <f t="shared" si="6"/>
        <v>0</v>
      </c>
      <c r="BI136" s="144">
        <f t="shared" si="7"/>
        <v>0</v>
      </c>
      <c r="BJ136" s="13" t="s">
        <v>84</v>
      </c>
      <c r="BK136" s="144">
        <f t="shared" si="8"/>
        <v>0</v>
      </c>
      <c r="BL136" s="13" t="s">
        <v>169</v>
      </c>
      <c r="BM136" s="143" t="s">
        <v>2126</v>
      </c>
    </row>
    <row r="137" spans="2:65" s="11" customFormat="1" ht="25.9" customHeight="1">
      <c r="B137" s="120"/>
      <c r="D137" s="121" t="s">
        <v>71</v>
      </c>
      <c r="E137" s="122" t="s">
        <v>998</v>
      </c>
      <c r="F137" s="122" t="s">
        <v>2127</v>
      </c>
      <c r="J137" s="123"/>
      <c r="L137" s="120"/>
      <c r="M137" s="124"/>
      <c r="P137" s="125">
        <f>P138</f>
        <v>0</v>
      </c>
      <c r="R137" s="125">
        <f>R138</f>
        <v>0</v>
      </c>
      <c r="T137" s="126">
        <f>T138</f>
        <v>0</v>
      </c>
      <c r="AR137" s="121" t="s">
        <v>79</v>
      </c>
      <c r="AT137" s="127" t="s">
        <v>71</v>
      </c>
      <c r="AU137" s="127" t="s">
        <v>72</v>
      </c>
      <c r="AY137" s="121" t="s">
        <v>162</v>
      </c>
      <c r="BK137" s="128">
        <f>BK138</f>
        <v>0</v>
      </c>
    </row>
    <row r="138" spans="2:65" s="1" customFormat="1" ht="16.5" customHeight="1">
      <c r="B138" s="131"/>
      <c r="C138" s="132" t="s">
        <v>193</v>
      </c>
      <c r="D138" s="132" t="s">
        <v>165</v>
      </c>
      <c r="E138" s="133" t="s">
        <v>2128</v>
      </c>
      <c r="F138" s="134" t="s">
        <v>2129</v>
      </c>
      <c r="G138" s="135" t="s">
        <v>173</v>
      </c>
      <c r="H138" s="136">
        <v>0.56999999999999995</v>
      </c>
      <c r="I138" s="137"/>
      <c r="J138" s="137"/>
      <c r="K138" s="138"/>
      <c r="L138" s="25"/>
      <c r="M138" s="139" t="s">
        <v>1</v>
      </c>
      <c r="N138" s="140" t="s">
        <v>38</v>
      </c>
      <c r="O138" s="141">
        <v>0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169</v>
      </c>
      <c r="AT138" s="143" t="s">
        <v>165</v>
      </c>
      <c r="AU138" s="143" t="s">
        <v>79</v>
      </c>
      <c r="AY138" s="13" t="s">
        <v>162</v>
      </c>
      <c r="BE138" s="144">
        <f>IF(N138="základná",J138,0)</f>
        <v>0</v>
      </c>
      <c r="BF138" s="144">
        <f>IF(N138="znížená",J138,0)</f>
        <v>0</v>
      </c>
      <c r="BG138" s="144">
        <f>IF(N138="zákl. prenesená",J138,0)</f>
        <v>0</v>
      </c>
      <c r="BH138" s="144">
        <f>IF(N138="zníž. prenesená",J138,0)</f>
        <v>0</v>
      </c>
      <c r="BI138" s="144">
        <f>IF(N138="nulová",J138,0)</f>
        <v>0</v>
      </c>
      <c r="BJ138" s="13" t="s">
        <v>84</v>
      </c>
      <c r="BK138" s="144">
        <f>ROUND(I138*H138,2)</f>
        <v>0</v>
      </c>
      <c r="BL138" s="13" t="s">
        <v>169</v>
      </c>
      <c r="BM138" s="143" t="s">
        <v>2130</v>
      </c>
    </row>
    <row r="139" spans="2:65" s="11" customFormat="1" ht="25.9" customHeight="1">
      <c r="B139" s="120"/>
      <c r="D139" s="121" t="s">
        <v>71</v>
      </c>
      <c r="E139" s="122" t="s">
        <v>1072</v>
      </c>
      <c r="F139" s="122" t="s">
        <v>2131</v>
      </c>
      <c r="J139" s="123"/>
      <c r="L139" s="120"/>
      <c r="M139" s="124"/>
      <c r="P139" s="125">
        <f>SUM(P140:P146)</f>
        <v>0</v>
      </c>
      <c r="R139" s="125">
        <f>SUM(R140:R146)</f>
        <v>0</v>
      </c>
      <c r="T139" s="126">
        <f>SUM(T140:T146)</f>
        <v>0</v>
      </c>
      <c r="AR139" s="121" t="s">
        <v>79</v>
      </c>
      <c r="AT139" s="127" t="s">
        <v>71</v>
      </c>
      <c r="AU139" s="127" t="s">
        <v>72</v>
      </c>
      <c r="AY139" s="121" t="s">
        <v>162</v>
      </c>
      <c r="BK139" s="128">
        <f>SUM(BK140:BK146)</f>
        <v>0</v>
      </c>
    </row>
    <row r="140" spans="2:65" s="1" customFormat="1" ht="24.2" customHeight="1">
      <c r="B140" s="131"/>
      <c r="C140" s="132" t="s">
        <v>163</v>
      </c>
      <c r="D140" s="132" t="s">
        <v>165</v>
      </c>
      <c r="E140" s="133" t="s">
        <v>2132</v>
      </c>
      <c r="F140" s="134" t="s">
        <v>2133</v>
      </c>
      <c r="G140" s="135" t="s">
        <v>212</v>
      </c>
      <c r="H140" s="136">
        <v>3.8</v>
      </c>
      <c r="I140" s="137"/>
      <c r="J140" s="137"/>
      <c r="K140" s="138"/>
      <c r="L140" s="25"/>
      <c r="M140" s="139" t="s">
        <v>1</v>
      </c>
      <c r="N140" s="140" t="s">
        <v>38</v>
      </c>
      <c r="O140" s="141">
        <v>0</v>
      </c>
      <c r="P140" s="141">
        <f t="shared" ref="P140:P146" si="9">O140*H140</f>
        <v>0</v>
      </c>
      <c r="Q140" s="141">
        <v>0</v>
      </c>
      <c r="R140" s="141">
        <f t="shared" ref="R140:R146" si="10">Q140*H140</f>
        <v>0</v>
      </c>
      <c r="S140" s="141">
        <v>0</v>
      </c>
      <c r="T140" s="142">
        <f t="shared" ref="T140:T146" si="11">S140*H140</f>
        <v>0</v>
      </c>
      <c r="AR140" s="143" t="s">
        <v>169</v>
      </c>
      <c r="AT140" s="143" t="s">
        <v>165</v>
      </c>
      <c r="AU140" s="143" t="s">
        <v>79</v>
      </c>
      <c r="AY140" s="13" t="s">
        <v>162</v>
      </c>
      <c r="BE140" s="144">
        <f t="shared" ref="BE140:BE146" si="12">IF(N140="základná",J140,0)</f>
        <v>0</v>
      </c>
      <c r="BF140" s="144">
        <f t="shared" ref="BF140:BF146" si="13">IF(N140="znížená",J140,0)</f>
        <v>0</v>
      </c>
      <c r="BG140" s="144">
        <f t="shared" ref="BG140:BG146" si="14">IF(N140="zákl. prenesená",J140,0)</f>
        <v>0</v>
      </c>
      <c r="BH140" s="144">
        <f t="shared" ref="BH140:BH146" si="15">IF(N140="zníž. prenesená",J140,0)</f>
        <v>0</v>
      </c>
      <c r="BI140" s="144">
        <f t="shared" ref="BI140:BI146" si="16">IF(N140="nulová",J140,0)</f>
        <v>0</v>
      </c>
      <c r="BJ140" s="13" t="s">
        <v>84</v>
      </c>
      <c r="BK140" s="144">
        <f t="shared" ref="BK140:BK146" si="17">ROUND(I140*H140,2)</f>
        <v>0</v>
      </c>
      <c r="BL140" s="13" t="s">
        <v>169</v>
      </c>
      <c r="BM140" s="143" t="s">
        <v>2134</v>
      </c>
    </row>
    <row r="141" spans="2:65" s="1" customFormat="1" ht="16.5" customHeight="1">
      <c r="B141" s="131"/>
      <c r="C141" s="149" t="s">
        <v>201</v>
      </c>
      <c r="D141" s="149" t="s">
        <v>492</v>
      </c>
      <c r="E141" s="150" t="s">
        <v>962</v>
      </c>
      <c r="F141" s="151" t="s">
        <v>2135</v>
      </c>
      <c r="G141" s="152" t="s">
        <v>212</v>
      </c>
      <c r="H141" s="153">
        <v>3.8</v>
      </c>
      <c r="I141" s="154"/>
      <c r="J141" s="154"/>
      <c r="K141" s="155"/>
      <c r="L141" s="156"/>
      <c r="M141" s="157" t="s">
        <v>1</v>
      </c>
      <c r="N141" s="158" t="s">
        <v>38</v>
      </c>
      <c r="O141" s="141">
        <v>0</v>
      </c>
      <c r="P141" s="141">
        <f t="shared" si="9"/>
        <v>0</v>
      </c>
      <c r="Q141" s="141">
        <v>0</v>
      </c>
      <c r="R141" s="141">
        <f t="shared" si="10"/>
        <v>0</v>
      </c>
      <c r="S141" s="141">
        <v>0</v>
      </c>
      <c r="T141" s="142">
        <f t="shared" si="11"/>
        <v>0</v>
      </c>
      <c r="AR141" s="143" t="s">
        <v>193</v>
      </c>
      <c r="AT141" s="143" t="s">
        <v>492</v>
      </c>
      <c r="AU141" s="143" t="s">
        <v>79</v>
      </c>
      <c r="AY141" s="13" t="s">
        <v>162</v>
      </c>
      <c r="BE141" s="144">
        <f t="shared" si="12"/>
        <v>0</v>
      </c>
      <c r="BF141" s="144">
        <f t="shared" si="13"/>
        <v>0</v>
      </c>
      <c r="BG141" s="144">
        <f t="shared" si="14"/>
        <v>0</v>
      </c>
      <c r="BH141" s="144">
        <f t="shared" si="15"/>
        <v>0</v>
      </c>
      <c r="BI141" s="144">
        <f t="shared" si="16"/>
        <v>0</v>
      </c>
      <c r="BJ141" s="13" t="s">
        <v>84</v>
      </c>
      <c r="BK141" s="144">
        <f t="shared" si="17"/>
        <v>0</v>
      </c>
      <c r="BL141" s="13" t="s">
        <v>169</v>
      </c>
      <c r="BM141" s="143" t="s">
        <v>2136</v>
      </c>
    </row>
    <row r="142" spans="2:65" s="1" customFormat="1" ht="21.75" customHeight="1">
      <c r="B142" s="131"/>
      <c r="C142" s="132" t="s">
        <v>205</v>
      </c>
      <c r="D142" s="132" t="s">
        <v>165</v>
      </c>
      <c r="E142" s="133" t="s">
        <v>2137</v>
      </c>
      <c r="F142" s="134" t="s">
        <v>2138</v>
      </c>
      <c r="G142" s="135" t="s">
        <v>196</v>
      </c>
      <c r="H142" s="136">
        <v>2</v>
      </c>
      <c r="I142" s="137"/>
      <c r="J142" s="137"/>
      <c r="K142" s="138"/>
      <c r="L142" s="25"/>
      <c r="M142" s="139" t="s">
        <v>1</v>
      </c>
      <c r="N142" s="140" t="s">
        <v>38</v>
      </c>
      <c r="O142" s="141">
        <v>0</v>
      </c>
      <c r="P142" s="141">
        <f t="shared" si="9"/>
        <v>0</v>
      </c>
      <c r="Q142" s="141">
        <v>0</v>
      </c>
      <c r="R142" s="141">
        <f t="shared" si="10"/>
        <v>0</v>
      </c>
      <c r="S142" s="141">
        <v>0</v>
      </c>
      <c r="T142" s="142">
        <f t="shared" si="11"/>
        <v>0</v>
      </c>
      <c r="AR142" s="143" t="s">
        <v>169</v>
      </c>
      <c r="AT142" s="143" t="s">
        <v>165</v>
      </c>
      <c r="AU142" s="143" t="s">
        <v>79</v>
      </c>
      <c r="AY142" s="13" t="s">
        <v>162</v>
      </c>
      <c r="BE142" s="144">
        <f t="shared" si="12"/>
        <v>0</v>
      </c>
      <c r="BF142" s="144">
        <f t="shared" si="13"/>
        <v>0</v>
      </c>
      <c r="BG142" s="144">
        <f t="shared" si="14"/>
        <v>0</v>
      </c>
      <c r="BH142" s="144">
        <f t="shared" si="15"/>
        <v>0</v>
      </c>
      <c r="BI142" s="144">
        <f t="shared" si="16"/>
        <v>0</v>
      </c>
      <c r="BJ142" s="13" t="s">
        <v>84</v>
      </c>
      <c r="BK142" s="144">
        <f t="shared" si="17"/>
        <v>0</v>
      </c>
      <c r="BL142" s="13" t="s">
        <v>169</v>
      </c>
      <c r="BM142" s="143" t="s">
        <v>2139</v>
      </c>
    </row>
    <row r="143" spans="2:65" s="1" customFormat="1" ht="16.5" customHeight="1">
      <c r="B143" s="131"/>
      <c r="C143" s="149" t="s">
        <v>209</v>
      </c>
      <c r="D143" s="149" t="s">
        <v>492</v>
      </c>
      <c r="E143" s="150" t="s">
        <v>964</v>
      </c>
      <c r="F143" s="151" t="s">
        <v>2140</v>
      </c>
      <c r="G143" s="152" t="s">
        <v>196</v>
      </c>
      <c r="H143" s="153">
        <v>1</v>
      </c>
      <c r="I143" s="154"/>
      <c r="J143" s="154"/>
      <c r="K143" s="155"/>
      <c r="L143" s="156"/>
      <c r="M143" s="157" t="s">
        <v>1</v>
      </c>
      <c r="N143" s="158" t="s">
        <v>38</v>
      </c>
      <c r="O143" s="141">
        <v>0</v>
      </c>
      <c r="P143" s="141">
        <f t="shared" si="9"/>
        <v>0</v>
      </c>
      <c r="Q143" s="141">
        <v>0</v>
      </c>
      <c r="R143" s="141">
        <f t="shared" si="10"/>
        <v>0</v>
      </c>
      <c r="S143" s="141">
        <v>0</v>
      </c>
      <c r="T143" s="142">
        <f t="shared" si="11"/>
        <v>0</v>
      </c>
      <c r="AR143" s="143" t="s">
        <v>193</v>
      </c>
      <c r="AT143" s="143" t="s">
        <v>492</v>
      </c>
      <c r="AU143" s="143" t="s">
        <v>79</v>
      </c>
      <c r="AY143" s="13" t="s">
        <v>162</v>
      </c>
      <c r="BE143" s="144">
        <f t="shared" si="12"/>
        <v>0</v>
      </c>
      <c r="BF143" s="144">
        <f t="shared" si="13"/>
        <v>0</v>
      </c>
      <c r="BG143" s="144">
        <f t="shared" si="14"/>
        <v>0</v>
      </c>
      <c r="BH143" s="144">
        <f t="shared" si="15"/>
        <v>0</v>
      </c>
      <c r="BI143" s="144">
        <f t="shared" si="16"/>
        <v>0</v>
      </c>
      <c r="BJ143" s="13" t="s">
        <v>84</v>
      </c>
      <c r="BK143" s="144">
        <f t="shared" si="17"/>
        <v>0</v>
      </c>
      <c r="BL143" s="13" t="s">
        <v>169</v>
      </c>
      <c r="BM143" s="143" t="s">
        <v>2141</v>
      </c>
    </row>
    <row r="144" spans="2:65" s="1" customFormat="1" ht="29.25" customHeight="1">
      <c r="B144" s="131"/>
      <c r="C144" s="149" t="s">
        <v>214</v>
      </c>
      <c r="D144" s="149" t="s">
        <v>492</v>
      </c>
      <c r="E144" s="150" t="s">
        <v>966</v>
      </c>
      <c r="F144" s="151" t="s">
        <v>2683</v>
      </c>
      <c r="G144" s="152" t="s">
        <v>196</v>
      </c>
      <c r="H144" s="153">
        <v>1</v>
      </c>
      <c r="I144" s="154"/>
      <c r="J144" s="154"/>
      <c r="K144" s="155"/>
      <c r="L144" s="156"/>
      <c r="M144" s="157" t="s">
        <v>1</v>
      </c>
      <c r="N144" s="158" t="s">
        <v>38</v>
      </c>
      <c r="O144" s="141">
        <v>0</v>
      </c>
      <c r="P144" s="141">
        <f t="shared" si="9"/>
        <v>0</v>
      </c>
      <c r="Q144" s="141">
        <v>0</v>
      </c>
      <c r="R144" s="141">
        <f t="shared" si="10"/>
        <v>0</v>
      </c>
      <c r="S144" s="141">
        <v>0</v>
      </c>
      <c r="T144" s="142">
        <f t="shared" si="11"/>
        <v>0</v>
      </c>
      <c r="AR144" s="143" t="s">
        <v>193</v>
      </c>
      <c r="AT144" s="143" t="s">
        <v>492</v>
      </c>
      <c r="AU144" s="143" t="s">
        <v>79</v>
      </c>
      <c r="AY144" s="13" t="s">
        <v>162</v>
      </c>
      <c r="BE144" s="144">
        <f t="shared" si="12"/>
        <v>0</v>
      </c>
      <c r="BF144" s="144">
        <f t="shared" si="13"/>
        <v>0</v>
      </c>
      <c r="BG144" s="144">
        <f t="shared" si="14"/>
        <v>0</v>
      </c>
      <c r="BH144" s="144">
        <f t="shared" si="15"/>
        <v>0</v>
      </c>
      <c r="BI144" s="144">
        <f t="shared" si="16"/>
        <v>0</v>
      </c>
      <c r="BJ144" s="13" t="s">
        <v>84</v>
      </c>
      <c r="BK144" s="144">
        <f t="shared" si="17"/>
        <v>0</v>
      </c>
      <c r="BL144" s="13" t="s">
        <v>169</v>
      </c>
      <c r="BM144" s="143" t="s">
        <v>2142</v>
      </c>
    </row>
    <row r="145" spans="2:65" s="1" customFormat="1" ht="16.5" customHeight="1">
      <c r="B145" s="131"/>
      <c r="C145" s="132" t="s">
        <v>218</v>
      </c>
      <c r="D145" s="132" t="s">
        <v>165</v>
      </c>
      <c r="E145" s="133" t="s">
        <v>2143</v>
      </c>
      <c r="F145" s="134" t="s">
        <v>2144</v>
      </c>
      <c r="G145" s="135" t="s">
        <v>212</v>
      </c>
      <c r="H145" s="136">
        <v>3.8</v>
      </c>
      <c r="I145" s="137"/>
      <c r="J145" s="137"/>
      <c r="K145" s="138"/>
      <c r="L145" s="25"/>
      <c r="M145" s="139" t="s">
        <v>1</v>
      </c>
      <c r="N145" s="140" t="s">
        <v>38</v>
      </c>
      <c r="O145" s="141">
        <v>0</v>
      </c>
      <c r="P145" s="141">
        <f t="shared" si="9"/>
        <v>0</v>
      </c>
      <c r="Q145" s="141">
        <v>0</v>
      </c>
      <c r="R145" s="141">
        <f t="shared" si="10"/>
        <v>0</v>
      </c>
      <c r="S145" s="141">
        <v>0</v>
      </c>
      <c r="T145" s="142">
        <f t="shared" si="11"/>
        <v>0</v>
      </c>
      <c r="AR145" s="143" t="s">
        <v>169</v>
      </c>
      <c r="AT145" s="143" t="s">
        <v>165</v>
      </c>
      <c r="AU145" s="143" t="s">
        <v>79</v>
      </c>
      <c r="AY145" s="13" t="s">
        <v>162</v>
      </c>
      <c r="BE145" s="144">
        <f t="shared" si="12"/>
        <v>0</v>
      </c>
      <c r="BF145" s="144">
        <f t="shared" si="13"/>
        <v>0</v>
      </c>
      <c r="BG145" s="144">
        <f t="shared" si="14"/>
        <v>0</v>
      </c>
      <c r="BH145" s="144">
        <f t="shared" si="15"/>
        <v>0</v>
      </c>
      <c r="BI145" s="144">
        <f t="shared" si="16"/>
        <v>0</v>
      </c>
      <c r="BJ145" s="13" t="s">
        <v>84</v>
      </c>
      <c r="BK145" s="144">
        <f t="shared" si="17"/>
        <v>0</v>
      </c>
      <c r="BL145" s="13" t="s">
        <v>169</v>
      </c>
      <c r="BM145" s="143" t="s">
        <v>2145</v>
      </c>
    </row>
    <row r="146" spans="2:65" s="1" customFormat="1" ht="16.5" customHeight="1">
      <c r="B146" s="131"/>
      <c r="C146" s="132" t="s">
        <v>222</v>
      </c>
      <c r="D146" s="132" t="s">
        <v>165</v>
      </c>
      <c r="E146" s="133" t="s">
        <v>2124</v>
      </c>
      <c r="F146" s="134" t="s">
        <v>2146</v>
      </c>
      <c r="G146" s="135" t="s">
        <v>196</v>
      </c>
      <c r="H146" s="136">
        <v>1</v>
      </c>
      <c r="I146" s="137"/>
      <c r="J146" s="137"/>
      <c r="K146" s="138"/>
      <c r="L146" s="25"/>
      <c r="M146" s="139" t="s">
        <v>1</v>
      </c>
      <c r="N146" s="140" t="s">
        <v>38</v>
      </c>
      <c r="O146" s="141">
        <v>0</v>
      </c>
      <c r="P146" s="141">
        <f t="shared" si="9"/>
        <v>0</v>
      </c>
      <c r="Q146" s="141">
        <v>0</v>
      </c>
      <c r="R146" s="141">
        <f t="shared" si="10"/>
        <v>0</v>
      </c>
      <c r="S146" s="141">
        <v>0</v>
      </c>
      <c r="T146" s="142">
        <f t="shared" si="11"/>
        <v>0</v>
      </c>
      <c r="AR146" s="143" t="s">
        <v>169</v>
      </c>
      <c r="AT146" s="143" t="s">
        <v>165</v>
      </c>
      <c r="AU146" s="143" t="s">
        <v>79</v>
      </c>
      <c r="AY146" s="13" t="s">
        <v>162</v>
      </c>
      <c r="BE146" s="144">
        <f t="shared" si="12"/>
        <v>0</v>
      </c>
      <c r="BF146" s="144">
        <f t="shared" si="13"/>
        <v>0</v>
      </c>
      <c r="BG146" s="144">
        <f t="shared" si="14"/>
        <v>0</v>
      </c>
      <c r="BH146" s="144">
        <f t="shared" si="15"/>
        <v>0</v>
      </c>
      <c r="BI146" s="144">
        <f t="shared" si="16"/>
        <v>0</v>
      </c>
      <c r="BJ146" s="13" t="s">
        <v>84</v>
      </c>
      <c r="BK146" s="144">
        <f t="shared" si="17"/>
        <v>0</v>
      </c>
      <c r="BL146" s="13" t="s">
        <v>169</v>
      </c>
      <c r="BM146" s="143" t="s">
        <v>2147</v>
      </c>
    </row>
    <row r="147" spans="2:65" s="11" customFormat="1" ht="25.9" customHeight="1">
      <c r="B147" s="120"/>
      <c r="D147" s="121" t="s">
        <v>71</v>
      </c>
      <c r="E147" s="122" t="s">
        <v>1124</v>
      </c>
      <c r="F147" s="122" t="s">
        <v>2148</v>
      </c>
      <c r="J147" s="123"/>
      <c r="L147" s="120"/>
      <c r="M147" s="124"/>
      <c r="P147" s="125">
        <f>P148</f>
        <v>0</v>
      </c>
      <c r="R147" s="125">
        <f>R148</f>
        <v>0</v>
      </c>
      <c r="T147" s="126">
        <f>T148</f>
        <v>0</v>
      </c>
      <c r="AR147" s="121" t="s">
        <v>79</v>
      </c>
      <c r="AT147" s="127" t="s">
        <v>71</v>
      </c>
      <c r="AU147" s="127" t="s">
        <v>72</v>
      </c>
      <c r="AY147" s="121" t="s">
        <v>162</v>
      </c>
      <c r="BK147" s="128">
        <f>BK148</f>
        <v>0</v>
      </c>
    </row>
    <row r="148" spans="2:65" s="1" customFormat="1" ht="21.75" customHeight="1">
      <c r="B148" s="131"/>
      <c r="C148" s="132" t="s">
        <v>226</v>
      </c>
      <c r="D148" s="132" t="s">
        <v>165</v>
      </c>
      <c r="E148" s="133" t="s">
        <v>2149</v>
      </c>
      <c r="F148" s="134" t="s">
        <v>2150</v>
      </c>
      <c r="G148" s="135" t="s">
        <v>300</v>
      </c>
      <c r="H148" s="136">
        <v>4.2610000000000001</v>
      </c>
      <c r="I148" s="137"/>
      <c r="J148" s="137"/>
      <c r="K148" s="138"/>
      <c r="L148" s="25"/>
      <c r="M148" s="139" t="s">
        <v>1</v>
      </c>
      <c r="N148" s="140" t="s">
        <v>38</v>
      </c>
      <c r="O148" s="141">
        <v>0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169</v>
      </c>
      <c r="AT148" s="143" t="s">
        <v>165</v>
      </c>
      <c r="AU148" s="143" t="s">
        <v>79</v>
      </c>
      <c r="AY148" s="13" t="s">
        <v>162</v>
      </c>
      <c r="BE148" s="144">
        <f>IF(N148="základná",J148,0)</f>
        <v>0</v>
      </c>
      <c r="BF148" s="144">
        <f>IF(N148="znížená",J148,0)</f>
        <v>0</v>
      </c>
      <c r="BG148" s="144">
        <f>IF(N148="zákl. prenesená",J148,0)</f>
        <v>0</v>
      </c>
      <c r="BH148" s="144">
        <f>IF(N148="zníž. prenesená",J148,0)</f>
        <v>0</v>
      </c>
      <c r="BI148" s="144">
        <f>IF(N148="nulová",J148,0)</f>
        <v>0</v>
      </c>
      <c r="BJ148" s="13" t="s">
        <v>84</v>
      </c>
      <c r="BK148" s="144">
        <f>ROUND(I148*H148,2)</f>
        <v>0</v>
      </c>
      <c r="BL148" s="13" t="s">
        <v>169</v>
      </c>
      <c r="BM148" s="143" t="s">
        <v>2151</v>
      </c>
    </row>
    <row r="149" spans="2:65" s="11" customFormat="1" ht="25.9" customHeight="1">
      <c r="B149" s="120"/>
      <c r="D149" s="121" t="s">
        <v>71</v>
      </c>
      <c r="E149" s="122" t="s">
        <v>1260</v>
      </c>
      <c r="F149" s="122" t="s">
        <v>2152</v>
      </c>
      <c r="J149" s="123"/>
      <c r="L149" s="120"/>
      <c r="M149" s="124"/>
      <c r="P149" s="125">
        <f>SUM(P150:P155)</f>
        <v>0</v>
      </c>
      <c r="R149" s="125">
        <f>SUM(R150:R155)</f>
        <v>0</v>
      </c>
      <c r="T149" s="126">
        <f>SUM(T150:T155)</f>
        <v>0</v>
      </c>
      <c r="AR149" s="121" t="s">
        <v>79</v>
      </c>
      <c r="AT149" s="127" t="s">
        <v>71</v>
      </c>
      <c r="AU149" s="127" t="s">
        <v>72</v>
      </c>
      <c r="AY149" s="121" t="s">
        <v>162</v>
      </c>
      <c r="BK149" s="128">
        <f>SUM(BK150:BK155)</f>
        <v>0</v>
      </c>
    </row>
    <row r="150" spans="2:65" s="1" customFormat="1" ht="28.5" customHeight="1">
      <c r="B150" s="131"/>
      <c r="C150" s="149" t="s">
        <v>230</v>
      </c>
      <c r="D150" s="149" t="s">
        <v>492</v>
      </c>
      <c r="E150" s="150" t="s">
        <v>968</v>
      </c>
      <c r="F150" s="151" t="s">
        <v>2684</v>
      </c>
      <c r="G150" s="152" t="s">
        <v>212</v>
      </c>
      <c r="H150" s="153">
        <v>10</v>
      </c>
      <c r="I150" s="154"/>
      <c r="J150" s="154"/>
      <c r="K150" s="155"/>
      <c r="L150" s="156"/>
      <c r="M150" s="157" t="s">
        <v>1</v>
      </c>
      <c r="N150" s="158" t="s">
        <v>38</v>
      </c>
      <c r="O150" s="141">
        <v>0</v>
      </c>
      <c r="P150" s="141">
        <f t="shared" ref="P150:P155" si="18">O150*H150</f>
        <v>0</v>
      </c>
      <c r="Q150" s="141">
        <v>0</v>
      </c>
      <c r="R150" s="141">
        <f t="shared" ref="R150:R155" si="19">Q150*H150</f>
        <v>0</v>
      </c>
      <c r="S150" s="141">
        <v>0</v>
      </c>
      <c r="T150" s="142">
        <f t="shared" ref="T150:T155" si="20">S150*H150</f>
        <v>0</v>
      </c>
      <c r="AR150" s="143" t="s">
        <v>193</v>
      </c>
      <c r="AT150" s="143" t="s">
        <v>492</v>
      </c>
      <c r="AU150" s="143" t="s">
        <v>79</v>
      </c>
      <c r="AY150" s="13" t="s">
        <v>162</v>
      </c>
      <c r="BE150" s="144">
        <f t="shared" ref="BE150:BE155" si="21">IF(N150="základná",J150,0)</f>
        <v>0</v>
      </c>
      <c r="BF150" s="144">
        <f t="shared" ref="BF150:BF155" si="22">IF(N150="znížená",J150,0)</f>
        <v>0</v>
      </c>
      <c r="BG150" s="144">
        <f t="shared" ref="BG150:BG155" si="23">IF(N150="zákl. prenesená",J150,0)</f>
        <v>0</v>
      </c>
      <c r="BH150" s="144">
        <f t="shared" ref="BH150:BH155" si="24">IF(N150="zníž. prenesená",J150,0)</f>
        <v>0</v>
      </c>
      <c r="BI150" s="144">
        <f t="shared" ref="BI150:BI155" si="25">IF(N150="nulová",J150,0)</f>
        <v>0</v>
      </c>
      <c r="BJ150" s="13" t="s">
        <v>84</v>
      </c>
      <c r="BK150" s="144">
        <f t="shared" ref="BK150:BK155" si="26">ROUND(I150*H150,2)</f>
        <v>0</v>
      </c>
      <c r="BL150" s="13" t="s">
        <v>169</v>
      </c>
      <c r="BM150" s="143" t="s">
        <v>2153</v>
      </c>
    </row>
    <row r="151" spans="2:65" s="1" customFormat="1" ht="28.5" customHeight="1">
      <c r="B151" s="131"/>
      <c r="C151" s="149" t="s">
        <v>234</v>
      </c>
      <c r="D151" s="149" t="s">
        <v>492</v>
      </c>
      <c r="E151" s="150" t="s">
        <v>970</v>
      </c>
      <c r="F151" s="151" t="s">
        <v>2685</v>
      </c>
      <c r="G151" s="152" t="s">
        <v>212</v>
      </c>
      <c r="H151" s="153">
        <v>16</v>
      </c>
      <c r="I151" s="154"/>
      <c r="J151" s="154"/>
      <c r="K151" s="155"/>
      <c r="L151" s="156"/>
      <c r="M151" s="157" t="s">
        <v>1</v>
      </c>
      <c r="N151" s="158" t="s">
        <v>38</v>
      </c>
      <c r="O151" s="141">
        <v>0</v>
      </c>
      <c r="P151" s="141">
        <f t="shared" si="18"/>
        <v>0</v>
      </c>
      <c r="Q151" s="141">
        <v>0</v>
      </c>
      <c r="R151" s="141">
        <f t="shared" si="19"/>
        <v>0</v>
      </c>
      <c r="S151" s="141">
        <v>0</v>
      </c>
      <c r="T151" s="142">
        <f t="shared" si="20"/>
        <v>0</v>
      </c>
      <c r="AR151" s="143" t="s">
        <v>193</v>
      </c>
      <c r="AT151" s="143" t="s">
        <v>492</v>
      </c>
      <c r="AU151" s="143" t="s">
        <v>79</v>
      </c>
      <c r="AY151" s="13" t="s">
        <v>162</v>
      </c>
      <c r="BE151" s="144">
        <f t="shared" si="21"/>
        <v>0</v>
      </c>
      <c r="BF151" s="144">
        <f t="shared" si="22"/>
        <v>0</v>
      </c>
      <c r="BG151" s="144">
        <f t="shared" si="23"/>
        <v>0</v>
      </c>
      <c r="BH151" s="144">
        <f t="shared" si="24"/>
        <v>0</v>
      </c>
      <c r="BI151" s="144">
        <f t="shared" si="25"/>
        <v>0</v>
      </c>
      <c r="BJ151" s="13" t="s">
        <v>84</v>
      </c>
      <c r="BK151" s="144">
        <f t="shared" si="26"/>
        <v>0</v>
      </c>
      <c r="BL151" s="13" t="s">
        <v>169</v>
      </c>
      <c r="BM151" s="143" t="s">
        <v>2154</v>
      </c>
    </row>
    <row r="152" spans="2:65" s="1" customFormat="1" ht="28.5" customHeight="1">
      <c r="B152" s="131"/>
      <c r="C152" s="149" t="s">
        <v>238</v>
      </c>
      <c r="D152" s="149" t="s">
        <v>492</v>
      </c>
      <c r="E152" s="150" t="s">
        <v>972</v>
      </c>
      <c r="F152" s="151" t="s">
        <v>2686</v>
      </c>
      <c r="G152" s="152" t="s">
        <v>212</v>
      </c>
      <c r="H152" s="153">
        <v>1</v>
      </c>
      <c r="I152" s="154"/>
      <c r="J152" s="154"/>
      <c r="K152" s="155"/>
      <c r="L152" s="156"/>
      <c r="M152" s="157" t="s">
        <v>1</v>
      </c>
      <c r="N152" s="158" t="s">
        <v>38</v>
      </c>
      <c r="O152" s="141">
        <v>0</v>
      </c>
      <c r="P152" s="141">
        <f t="shared" si="18"/>
        <v>0</v>
      </c>
      <c r="Q152" s="141">
        <v>0</v>
      </c>
      <c r="R152" s="141">
        <f t="shared" si="19"/>
        <v>0</v>
      </c>
      <c r="S152" s="141">
        <v>0</v>
      </c>
      <c r="T152" s="142">
        <f t="shared" si="20"/>
        <v>0</v>
      </c>
      <c r="AR152" s="143" t="s">
        <v>193</v>
      </c>
      <c r="AT152" s="143" t="s">
        <v>492</v>
      </c>
      <c r="AU152" s="143" t="s">
        <v>79</v>
      </c>
      <c r="AY152" s="13" t="s">
        <v>162</v>
      </c>
      <c r="BE152" s="144">
        <f t="shared" si="21"/>
        <v>0</v>
      </c>
      <c r="BF152" s="144">
        <f t="shared" si="22"/>
        <v>0</v>
      </c>
      <c r="BG152" s="144">
        <f t="shared" si="23"/>
        <v>0</v>
      </c>
      <c r="BH152" s="144">
        <f t="shared" si="24"/>
        <v>0</v>
      </c>
      <c r="BI152" s="144">
        <f t="shared" si="25"/>
        <v>0</v>
      </c>
      <c r="BJ152" s="13" t="s">
        <v>84</v>
      </c>
      <c r="BK152" s="144">
        <f t="shared" si="26"/>
        <v>0</v>
      </c>
      <c r="BL152" s="13" t="s">
        <v>169</v>
      </c>
      <c r="BM152" s="143" t="s">
        <v>2155</v>
      </c>
    </row>
    <row r="153" spans="2:65" s="1" customFormat="1" ht="24.2" customHeight="1">
      <c r="B153" s="131"/>
      <c r="C153" s="132" t="s">
        <v>7</v>
      </c>
      <c r="D153" s="132" t="s">
        <v>165</v>
      </c>
      <c r="E153" s="133" t="s">
        <v>980</v>
      </c>
      <c r="F153" s="134" t="s">
        <v>981</v>
      </c>
      <c r="G153" s="135" t="s">
        <v>212</v>
      </c>
      <c r="H153" s="136">
        <v>27</v>
      </c>
      <c r="I153" s="137"/>
      <c r="J153" s="137"/>
      <c r="K153" s="138"/>
      <c r="L153" s="25"/>
      <c r="M153" s="139" t="s">
        <v>1</v>
      </c>
      <c r="N153" s="140" t="s">
        <v>38</v>
      </c>
      <c r="O153" s="141">
        <v>0</v>
      </c>
      <c r="P153" s="141">
        <f t="shared" si="18"/>
        <v>0</v>
      </c>
      <c r="Q153" s="141">
        <v>0</v>
      </c>
      <c r="R153" s="141">
        <f t="shared" si="19"/>
        <v>0</v>
      </c>
      <c r="S153" s="141">
        <v>0</v>
      </c>
      <c r="T153" s="142">
        <f t="shared" si="20"/>
        <v>0</v>
      </c>
      <c r="AR153" s="143" t="s">
        <v>169</v>
      </c>
      <c r="AT153" s="143" t="s">
        <v>165</v>
      </c>
      <c r="AU153" s="143" t="s">
        <v>79</v>
      </c>
      <c r="AY153" s="13" t="s">
        <v>162</v>
      </c>
      <c r="BE153" s="144">
        <f t="shared" si="21"/>
        <v>0</v>
      </c>
      <c r="BF153" s="144">
        <f t="shared" si="22"/>
        <v>0</v>
      </c>
      <c r="BG153" s="144">
        <f t="shared" si="23"/>
        <v>0</v>
      </c>
      <c r="BH153" s="144">
        <f t="shared" si="24"/>
        <v>0</v>
      </c>
      <c r="BI153" s="144">
        <f t="shared" si="25"/>
        <v>0</v>
      </c>
      <c r="BJ153" s="13" t="s">
        <v>84</v>
      </c>
      <c r="BK153" s="144">
        <f t="shared" si="26"/>
        <v>0</v>
      </c>
      <c r="BL153" s="13" t="s">
        <v>169</v>
      </c>
      <c r="BM153" s="143" t="s">
        <v>2156</v>
      </c>
    </row>
    <row r="154" spans="2:65" s="1" customFormat="1" ht="21.75" customHeight="1">
      <c r="B154" s="131"/>
      <c r="C154" s="132" t="s">
        <v>245</v>
      </c>
      <c r="D154" s="132" t="s">
        <v>165</v>
      </c>
      <c r="E154" s="133" t="s">
        <v>992</v>
      </c>
      <c r="F154" s="134" t="s">
        <v>2157</v>
      </c>
      <c r="G154" s="135" t="s">
        <v>595</v>
      </c>
      <c r="H154" s="136">
        <v>1.0669999999999999</v>
      </c>
      <c r="I154" s="137"/>
      <c r="J154" s="137"/>
      <c r="K154" s="138"/>
      <c r="L154" s="25"/>
      <c r="M154" s="139" t="s">
        <v>1</v>
      </c>
      <c r="N154" s="140" t="s">
        <v>38</v>
      </c>
      <c r="O154" s="141">
        <v>0</v>
      </c>
      <c r="P154" s="141">
        <f t="shared" si="18"/>
        <v>0</v>
      </c>
      <c r="Q154" s="141">
        <v>0</v>
      </c>
      <c r="R154" s="141">
        <f t="shared" si="19"/>
        <v>0</v>
      </c>
      <c r="S154" s="141">
        <v>0</v>
      </c>
      <c r="T154" s="142">
        <f t="shared" si="20"/>
        <v>0</v>
      </c>
      <c r="AR154" s="143" t="s">
        <v>169</v>
      </c>
      <c r="AT154" s="143" t="s">
        <v>165</v>
      </c>
      <c r="AU154" s="143" t="s">
        <v>79</v>
      </c>
      <c r="AY154" s="13" t="s">
        <v>162</v>
      </c>
      <c r="BE154" s="144">
        <f t="shared" si="21"/>
        <v>0</v>
      </c>
      <c r="BF154" s="144">
        <f t="shared" si="22"/>
        <v>0</v>
      </c>
      <c r="BG154" s="144">
        <f t="shared" si="23"/>
        <v>0</v>
      </c>
      <c r="BH154" s="144">
        <f t="shared" si="24"/>
        <v>0</v>
      </c>
      <c r="BI154" s="144">
        <f t="shared" si="25"/>
        <v>0</v>
      </c>
      <c r="BJ154" s="13" t="s">
        <v>84</v>
      </c>
      <c r="BK154" s="144">
        <f t="shared" si="26"/>
        <v>0</v>
      </c>
      <c r="BL154" s="13" t="s">
        <v>169</v>
      </c>
      <c r="BM154" s="143" t="s">
        <v>2158</v>
      </c>
    </row>
    <row r="155" spans="2:65" s="1" customFormat="1" ht="24.2" customHeight="1">
      <c r="B155" s="131"/>
      <c r="C155" s="132" t="s">
        <v>249</v>
      </c>
      <c r="D155" s="132" t="s">
        <v>165</v>
      </c>
      <c r="E155" s="133" t="s">
        <v>995</v>
      </c>
      <c r="F155" s="134" t="s">
        <v>1070</v>
      </c>
      <c r="G155" s="135" t="s">
        <v>595</v>
      </c>
      <c r="H155" s="136">
        <v>1.0669999999999999</v>
      </c>
      <c r="I155" s="137"/>
      <c r="J155" s="137"/>
      <c r="K155" s="138"/>
      <c r="L155" s="25"/>
      <c r="M155" s="139" t="s">
        <v>1</v>
      </c>
      <c r="N155" s="140" t="s">
        <v>38</v>
      </c>
      <c r="O155" s="141">
        <v>0</v>
      </c>
      <c r="P155" s="141">
        <f t="shared" si="18"/>
        <v>0</v>
      </c>
      <c r="Q155" s="141">
        <v>0</v>
      </c>
      <c r="R155" s="141">
        <f t="shared" si="19"/>
        <v>0</v>
      </c>
      <c r="S155" s="141">
        <v>0</v>
      </c>
      <c r="T155" s="142">
        <f t="shared" si="20"/>
        <v>0</v>
      </c>
      <c r="AR155" s="143" t="s">
        <v>169</v>
      </c>
      <c r="AT155" s="143" t="s">
        <v>165</v>
      </c>
      <c r="AU155" s="143" t="s">
        <v>79</v>
      </c>
      <c r="AY155" s="13" t="s">
        <v>162</v>
      </c>
      <c r="BE155" s="144">
        <f t="shared" si="21"/>
        <v>0</v>
      </c>
      <c r="BF155" s="144">
        <f t="shared" si="22"/>
        <v>0</v>
      </c>
      <c r="BG155" s="144">
        <f t="shared" si="23"/>
        <v>0</v>
      </c>
      <c r="BH155" s="144">
        <f t="shared" si="24"/>
        <v>0</v>
      </c>
      <c r="BI155" s="144">
        <f t="shared" si="25"/>
        <v>0</v>
      </c>
      <c r="BJ155" s="13" t="s">
        <v>84</v>
      </c>
      <c r="BK155" s="144">
        <f t="shared" si="26"/>
        <v>0</v>
      </c>
      <c r="BL155" s="13" t="s">
        <v>169</v>
      </c>
      <c r="BM155" s="143" t="s">
        <v>2159</v>
      </c>
    </row>
    <row r="156" spans="2:65" s="11" customFormat="1" ht="25.9" customHeight="1">
      <c r="B156" s="120"/>
      <c r="D156" s="121" t="s">
        <v>71</v>
      </c>
      <c r="E156" s="122" t="s">
        <v>1277</v>
      </c>
      <c r="F156" s="122" t="s">
        <v>2160</v>
      </c>
      <c r="J156" s="123"/>
      <c r="L156" s="120"/>
      <c r="M156" s="124"/>
      <c r="P156" s="125">
        <f>SUM(P157:P178)</f>
        <v>0</v>
      </c>
      <c r="R156" s="125">
        <f>SUM(R157:R178)</f>
        <v>0</v>
      </c>
      <c r="T156" s="126">
        <f>SUM(T157:T178)</f>
        <v>0</v>
      </c>
      <c r="AR156" s="121" t="s">
        <v>79</v>
      </c>
      <c r="AT156" s="127" t="s">
        <v>71</v>
      </c>
      <c r="AU156" s="127" t="s">
        <v>72</v>
      </c>
      <c r="AY156" s="121" t="s">
        <v>162</v>
      </c>
      <c r="BK156" s="128">
        <f>SUM(BK157:BK178)</f>
        <v>0</v>
      </c>
    </row>
    <row r="157" spans="2:65" s="1" customFormat="1" ht="24.95" customHeight="1">
      <c r="B157" s="131"/>
      <c r="C157" s="149" t="s">
        <v>253</v>
      </c>
      <c r="D157" s="149" t="s">
        <v>492</v>
      </c>
      <c r="E157" s="150" t="s">
        <v>974</v>
      </c>
      <c r="F157" s="151" t="s">
        <v>2687</v>
      </c>
      <c r="G157" s="152" t="s">
        <v>212</v>
      </c>
      <c r="H157" s="153">
        <v>13</v>
      </c>
      <c r="I157" s="154"/>
      <c r="J157" s="154"/>
      <c r="K157" s="155"/>
      <c r="L157" s="156"/>
      <c r="M157" s="157" t="s">
        <v>1</v>
      </c>
      <c r="N157" s="158" t="s">
        <v>38</v>
      </c>
      <c r="O157" s="141">
        <v>0</v>
      </c>
      <c r="P157" s="141">
        <f t="shared" ref="P157:P178" si="27">O157*H157</f>
        <v>0</v>
      </c>
      <c r="Q157" s="141">
        <v>0</v>
      </c>
      <c r="R157" s="141">
        <f t="shared" ref="R157:R178" si="28">Q157*H157</f>
        <v>0</v>
      </c>
      <c r="S157" s="141">
        <v>0</v>
      </c>
      <c r="T157" s="142">
        <f t="shared" ref="T157:T178" si="29">S157*H157</f>
        <v>0</v>
      </c>
      <c r="AR157" s="143" t="s">
        <v>193</v>
      </c>
      <c r="AT157" s="143" t="s">
        <v>492</v>
      </c>
      <c r="AU157" s="143" t="s">
        <v>79</v>
      </c>
      <c r="AY157" s="13" t="s">
        <v>162</v>
      </c>
      <c r="BE157" s="144">
        <f t="shared" ref="BE157:BE178" si="30">IF(N157="základná",J157,0)</f>
        <v>0</v>
      </c>
      <c r="BF157" s="144">
        <f t="shared" ref="BF157:BF178" si="31">IF(N157="znížená",J157,0)</f>
        <v>0</v>
      </c>
      <c r="BG157" s="144">
        <f t="shared" ref="BG157:BG178" si="32">IF(N157="zákl. prenesená",J157,0)</f>
        <v>0</v>
      </c>
      <c r="BH157" s="144">
        <f t="shared" ref="BH157:BH178" si="33">IF(N157="zníž. prenesená",J157,0)</f>
        <v>0</v>
      </c>
      <c r="BI157" s="144">
        <f t="shared" ref="BI157:BI178" si="34">IF(N157="nulová",J157,0)</f>
        <v>0</v>
      </c>
      <c r="BJ157" s="13" t="s">
        <v>84</v>
      </c>
      <c r="BK157" s="144">
        <f t="shared" ref="BK157:BK178" si="35">ROUND(I157*H157,2)</f>
        <v>0</v>
      </c>
      <c r="BL157" s="13" t="s">
        <v>169</v>
      </c>
      <c r="BM157" s="143" t="s">
        <v>2161</v>
      </c>
    </row>
    <row r="158" spans="2:65" s="1" customFormat="1" ht="24.95" customHeight="1">
      <c r="B158" s="131"/>
      <c r="C158" s="149" t="s">
        <v>257</v>
      </c>
      <c r="D158" s="149" t="s">
        <v>492</v>
      </c>
      <c r="E158" s="150" t="s">
        <v>976</v>
      </c>
      <c r="F158" s="151" t="s">
        <v>2688</v>
      </c>
      <c r="G158" s="152" t="s">
        <v>212</v>
      </c>
      <c r="H158" s="153">
        <v>2</v>
      </c>
      <c r="I158" s="154"/>
      <c r="J158" s="154"/>
      <c r="K158" s="155"/>
      <c r="L158" s="156"/>
      <c r="M158" s="157" t="s">
        <v>1</v>
      </c>
      <c r="N158" s="158" t="s">
        <v>38</v>
      </c>
      <c r="O158" s="141">
        <v>0</v>
      </c>
      <c r="P158" s="141">
        <f t="shared" si="27"/>
        <v>0</v>
      </c>
      <c r="Q158" s="141">
        <v>0</v>
      </c>
      <c r="R158" s="141">
        <f t="shared" si="28"/>
        <v>0</v>
      </c>
      <c r="S158" s="141">
        <v>0</v>
      </c>
      <c r="T158" s="142">
        <f t="shared" si="29"/>
        <v>0</v>
      </c>
      <c r="AR158" s="143" t="s">
        <v>193</v>
      </c>
      <c r="AT158" s="143" t="s">
        <v>492</v>
      </c>
      <c r="AU158" s="143" t="s">
        <v>79</v>
      </c>
      <c r="AY158" s="13" t="s">
        <v>162</v>
      </c>
      <c r="BE158" s="144">
        <f t="shared" si="30"/>
        <v>0</v>
      </c>
      <c r="BF158" s="144">
        <f t="shared" si="31"/>
        <v>0</v>
      </c>
      <c r="BG158" s="144">
        <f t="shared" si="32"/>
        <v>0</v>
      </c>
      <c r="BH158" s="144">
        <f t="shared" si="33"/>
        <v>0</v>
      </c>
      <c r="BI158" s="144">
        <f t="shared" si="34"/>
        <v>0</v>
      </c>
      <c r="BJ158" s="13" t="s">
        <v>84</v>
      </c>
      <c r="BK158" s="144">
        <f t="shared" si="35"/>
        <v>0</v>
      </c>
      <c r="BL158" s="13" t="s">
        <v>169</v>
      </c>
      <c r="BM158" s="143" t="s">
        <v>2162</v>
      </c>
    </row>
    <row r="159" spans="2:65" s="1" customFormat="1" ht="24.95" customHeight="1">
      <c r="B159" s="131"/>
      <c r="C159" s="149" t="s">
        <v>261</v>
      </c>
      <c r="D159" s="149" t="s">
        <v>492</v>
      </c>
      <c r="E159" s="150" t="s">
        <v>978</v>
      </c>
      <c r="F159" s="151" t="s">
        <v>2689</v>
      </c>
      <c r="G159" s="152" t="s">
        <v>212</v>
      </c>
      <c r="H159" s="153">
        <v>21</v>
      </c>
      <c r="I159" s="154"/>
      <c r="J159" s="154"/>
      <c r="K159" s="155"/>
      <c r="L159" s="156"/>
      <c r="M159" s="157" t="s">
        <v>1</v>
      </c>
      <c r="N159" s="158" t="s">
        <v>38</v>
      </c>
      <c r="O159" s="141">
        <v>0</v>
      </c>
      <c r="P159" s="141">
        <f t="shared" si="27"/>
        <v>0</v>
      </c>
      <c r="Q159" s="141">
        <v>0</v>
      </c>
      <c r="R159" s="141">
        <f t="shared" si="28"/>
        <v>0</v>
      </c>
      <c r="S159" s="141">
        <v>0</v>
      </c>
      <c r="T159" s="142">
        <f t="shared" si="29"/>
        <v>0</v>
      </c>
      <c r="AR159" s="143" t="s">
        <v>193</v>
      </c>
      <c r="AT159" s="143" t="s">
        <v>492</v>
      </c>
      <c r="AU159" s="143" t="s">
        <v>79</v>
      </c>
      <c r="AY159" s="13" t="s">
        <v>162</v>
      </c>
      <c r="BE159" s="144">
        <f t="shared" si="30"/>
        <v>0</v>
      </c>
      <c r="BF159" s="144">
        <f t="shared" si="31"/>
        <v>0</v>
      </c>
      <c r="BG159" s="144">
        <f t="shared" si="32"/>
        <v>0</v>
      </c>
      <c r="BH159" s="144">
        <f t="shared" si="33"/>
        <v>0</v>
      </c>
      <c r="BI159" s="144">
        <f t="shared" si="34"/>
        <v>0</v>
      </c>
      <c r="BJ159" s="13" t="s">
        <v>84</v>
      </c>
      <c r="BK159" s="144">
        <f t="shared" si="35"/>
        <v>0</v>
      </c>
      <c r="BL159" s="13" t="s">
        <v>169</v>
      </c>
      <c r="BM159" s="143" t="s">
        <v>2163</v>
      </c>
    </row>
    <row r="160" spans="2:65" s="1" customFormat="1" ht="21.75" customHeight="1">
      <c r="B160" s="131"/>
      <c r="C160" s="149" t="s">
        <v>265</v>
      </c>
      <c r="D160" s="149" t="s">
        <v>492</v>
      </c>
      <c r="E160" s="150" t="s">
        <v>1048</v>
      </c>
      <c r="F160" s="151" t="s">
        <v>1004</v>
      </c>
      <c r="G160" s="152" t="s">
        <v>212</v>
      </c>
      <c r="H160" s="153">
        <v>3</v>
      </c>
      <c r="I160" s="154"/>
      <c r="J160" s="154"/>
      <c r="K160" s="155"/>
      <c r="L160" s="156"/>
      <c r="M160" s="157" t="s">
        <v>1</v>
      </c>
      <c r="N160" s="158" t="s">
        <v>38</v>
      </c>
      <c r="O160" s="141">
        <v>0</v>
      </c>
      <c r="P160" s="141">
        <f t="shared" si="27"/>
        <v>0</v>
      </c>
      <c r="Q160" s="141">
        <v>0</v>
      </c>
      <c r="R160" s="141">
        <f t="shared" si="28"/>
        <v>0</v>
      </c>
      <c r="S160" s="141">
        <v>0</v>
      </c>
      <c r="T160" s="142">
        <f t="shared" si="29"/>
        <v>0</v>
      </c>
      <c r="AR160" s="143" t="s">
        <v>193</v>
      </c>
      <c r="AT160" s="143" t="s">
        <v>492</v>
      </c>
      <c r="AU160" s="143" t="s">
        <v>79</v>
      </c>
      <c r="AY160" s="13" t="s">
        <v>162</v>
      </c>
      <c r="BE160" s="144">
        <f t="shared" si="30"/>
        <v>0</v>
      </c>
      <c r="BF160" s="144">
        <f t="shared" si="31"/>
        <v>0</v>
      </c>
      <c r="BG160" s="144">
        <f t="shared" si="32"/>
        <v>0</v>
      </c>
      <c r="BH160" s="144">
        <f t="shared" si="33"/>
        <v>0</v>
      </c>
      <c r="BI160" s="144">
        <f t="shared" si="34"/>
        <v>0</v>
      </c>
      <c r="BJ160" s="13" t="s">
        <v>84</v>
      </c>
      <c r="BK160" s="144">
        <f t="shared" si="35"/>
        <v>0</v>
      </c>
      <c r="BL160" s="13" t="s">
        <v>169</v>
      </c>
      <c r="BM160" s="143" t="s">
        <v>2164</v>
      </c>
    </row>
    <row r="161" spans="2:65" s="1" customFormat="1" ht="21.75" customHeight="1">
      <c r="B161" s="131"/>
      <c r="C161" s="149" t="s">
        <v>269</v>
      </c>
      <c r="D161" s="149" t="s">
        <v>492</v>
      </c>
      <c r="E161" s="150" t="s">
        <v>1053</v>
      </c>
      <c r="F161" s="151" t="s">
        <v>1007</v>
      </c>
      <c r="G161" s="152" t="s">
        <v>212</v>
      </c>
      <c r="H161" s="153">
        <v>6</v>
      </c>
      <c r="I161" s="154"/>
      <c r="J161" s="154"/>
      <c r="K161" s="155"/>
      <c r="L161" s="156"/>
      <c r="M161" s="157" t="s">
        <v>1</v>
      </c>
      <c r="N161" s="158" t="s">
        <v>38</v>
      </c>
      <c r="O161" s="141">
        <v>0</v>
      </c>
      <c r="P161" s="141">
        <f t="shared" si="27"/>
        <v>0</v>
      </c>
      <c r="Q161" s="141">
        <v>0</v>
      </c>
      <c r="R161" s="141">
        <f t="shared" si="28"/>
        <v>0</v>
      </c>
      <c r="S161" s="141">
        <v>0</v>
      </c>
      <c r="T161" s="142">
        <f t="shared" si="29"/>
        <v>0</v>
      </c>
      <c r="AR161" s="143" t="s">
        <v>193</v>
      </c>
      <c r="AT161" s="143" t="s">
        <v>492</v>
      </c>
      <c r="AU161" s="143" t="s">
        <v>79</v>
      </c>
      <c r="AY161" s="13" t="s">
        <v>162</v>
      </c>
      <c r="BE161" s="144">
        <f t="shared" si="30"/>
        <v>0</v>
      </c>
      <c r="BF161" s="144">
        <f t="shared" si="31"/>
        <v>0</v>
      </c>
      <c r="BG161" s="144">
        <f t="shared" si="32"/>
        <v>0</v>
      </c>
      <c r="BH161" s="144">
        <f t="shared" si="33"/>
        <v>0</v>
      </c>
      <c r="BI161" s="144">
        <f t="shared" si="34"/>
        <v>0</v>
      </c>
      <c r="BJ161" s="13" t="s">
        <v>84</v>
      </c>
      <c r="BK161" s="144">
        <f t="shared" si="35"/>
        <v>0</v>
      </c>
      <c r="BL161" s="13" t="s">
        <v>169</v>
      </c>
      <c r="BM161" s="143" t="s">
        <v>2165</v>
      </c>
    </row>
    <row r="162" spans="2:65" s="1" customFormat="1" ht="16.5" customHeight="1">
      <c r="B162" s="131"/>
      <c r="C162" s="149" t="s">
        <v>273</v>
      </c>
      <c r="D162" s="149" t="s">
        <v>492</v>
      </c>
      <c r="E162" s="150" t="s">
        <v>1058</v>
      </c>
      <c r="F162" s="151" t="s">
        <v>1019</v>
      </c>
      <c r="G162" s="152" t="s">
        <v>196</v>
      </c>
      <c r="H162" s="153">
        <v>1</v>
      </c>
      <c r="I162" s="154"/>
      <c r="J162" s="154"/>
      <c r="K162" s="155"/>
      <c r="L162" s="156"/>
      <c r="M162" s="157" t="s">
        <v>1</v>
      </c>
      <c r="N162" s="158" t="s">
        <v>38</v>
      </c>
      <c r="O162" s="141">
        <v>0</v>
      </c>
      <c r="P162" s="141">
        <f t="shared" si="27"/>
        <v>0</v>
      </c>
      <c r="Q162" s="141">
        <v>0</v>
      </c>
      <c r="R162" s="141">
        <f t="shared" si="28"/>
        <v>0</v>
      </c>
      <c r="S162" s="141">
        <v>0</v>
      </c>
      <c r="T162" s="142">
        <f t="shared" si="29"/>
        <v>0</v>
      </c>
      <c r="AR162" s="143" t="s">
        <v>193</v>
      </c>
      <c r="AT162" s="143" t="s">
        <v>492</v>
      </c>
      <c r="AU162" s="143" t="s">
        <v>79</v>
      </c>
      <c r="AY162" s="13" t="s">
        <v>162</v>
      </c>
      <c r="BE162" s="144">
        <f t="shared" si="30"/>
        <v>0</v>
      </c>
      <c r="BF162" s="144">
        <f t="shared" si="31"/>
        <v>0</v>
      </c>
      <c r="BG162" s="144">
        <f t="shared" si="32"/>
        <v>0</v>
      </c>
      <c r="BH162" s="144">
        <f t="shared" si="33"/>
        <v>0</v>
      </c>
      <c r="BI162" s="144">
        <f t="shared" si="34"/>
        <v>0</v>
      </c>
      <c r="BJ162" s="13" t="s">
        <v>84</v>
      </c>
      <c r="BK162" s="144">
        <f t="shared" si="35"/>
        <v>0</v>
      </c>
      <c r="BL162" s="13" t="s">
        <v>169</v>
      </c>
      <c r="BM162" s="143" t="s">
        <v>2166</v>
      </c>
    </row>
    <row r="163" spans="2:65" s="1" customFormat="1" ht="24.2" customHeight="1">
      <c r="B163" s="131"/>
      <c r="C163" s="132" t="s">
        <v>277</v>
      </c>
      <c r="D163" s="132" t="s">
        <v>165</v>
      </c>
      <c r="E163" s="133" t="s">
        <v>1021</v>
      </c>
      <c r="F163" s="134" t="s">
        <v>1022</v>
      </c>
      <c r="G163" s="135" t="s">
        <v>196</v>
      </c>
      <c r="H163" s="136">
        <v>1</v>
      </c>
      <c r="I163" s="137"/>
      <c r="J163" s="137"/>
      <c r="K163" s="138"/>
      <c r="L163" s="25"/>
      <c r="M163" s="139" t="s">
        <v>1</v>
      </c>
      <c r="N163" s="140" t="s">
        <v>38</v>
      </c>
      <c r="O163" s="141">
        <v>0</v>
      </c>
      <c r="P163" s="141">
        <f t="shared" si="27"/>
        <v>0</v>
      </c>
      <c r="Q163" s="141">
        <v>0</v>
      </c>
      <c r="R163" s="141">
        <f t="shared" si="28"/>
        <v>0</v>
      </c>
      <c r="S163" s="141">
        <v>0</v>
      </c>
      <c r="T163" s="142">
        <f t="shared" si="29"/>
        <v>0</v>
      </c>
      <c r="AR163" s="143" t="s">
        <v>169</v>
      </c>
      <c r="AT163" s="143" t="s">
        <v>165</v>
      </c>
      <c r="AU163" s="143" t="s">
        <v>79</v>
      </c>
      <c r="AY163" s="13" t="s">
        <v>162</v>
      </c>
      <c r="BE163" s="144">
        <f t="shared" si="30"/>
        <v>0</v>
      </c>
      <c r="BF163" s="144">
        <f t="shared" si="31"/>
        <v>0</v>
      </c>
      <c r="BG163" s="144">
        <f t="shared" si="32"/>
        <v>0</v>
      </c>
      <c r="BH163" s="144">
        <f t="shared" si="33"/>
        <v>0</v>
      </c>
      <c r="BI163" s="144">
        <f t="shared" si="34"/>
        <v>0</v>
      </c>
      <c r="BJ163" s="13" t="s">
        <v>84</v>
      </c>
      <c r="BK163" s="144">
        <f t="shared" si="35"/>
        <v>0</v>
      </c>
      <c r="BL163" s="13" t="s">
        <v>169</v>
      </c>
      <c r="BM163" s="143" t="s">
        <v>2167</v>
      </c>
    </row>
    <row r="164" spans="2:65" s="1" customFormat="1" ht="24.2" customHeight="1">
      <c r="B164" s="131"/>
      <c r="C164" s="132" t="s">
        <v>281</v>
      </c>
      <c r="D164" s="132" t="s">
        <v>165</v>
      </c>
      <c r="E164" s="133" t="s">
        <v>1042</v>
      </c>
      <c r="F164" s="134" t="s">
        <v>1043</v>
      </c>
      <c r="G164" s="135" t="s">
        <v>196</v>
      </c>
      <c r="H164" s="136">
        <v>2</v>
      </c>
      <c r="I164" s="137"/>
      <c r="J164" s="137"/>
      <c r="K164" s="138"/>
      <c r="L164" s="25"/>
      <c r="M164" s="139" t="s">
        <v>1</v>
      </c>
      <c r="N164" s="140" t="s">
        <v>38</v>
      </c>
      <c r="O164" s="141">
        <v>0</v>
      </c>
      <c r="P164" s="141">
        <f t="shared" si="27"/>
        <v>0</v>
      </c>
      <c r="Q164" s="141">
        <v>0</v>
      </c>
      <c r="R164" s="141">
        <f t="shared" si="28"/>
        <v>0</v>
      </c>
      <c r="S164" s="141">
        <v>0</v>
      </c>
      <c r="T164" s="142">
        <f t="shared" si="29"/>
        <v>0</v>
      </c>
      <c r="AR164" s="143" t="s">
        <v>169</v>
      </c>
      <c r="AT164" s="143" t="s">
        <v>165</v>
      </c>
      <c r="AU164" s="143" t="s">
        <v>79</v>
      </c>
      <c r="AY164" s="13" t="s">
        <v>162</v>
      </c>
      <c r="BE164" s="144">
        <f t="shared" si="30"/>
        <v>0</v>
      </c>
      <c r="BF164" s="144">
        <f t="shared" si="31"/>
        <v>0</v>
      </c>
      <c r="BG164" s="144">
        <f t="shared" si="32"/>
        <v>0</v>
      </c>
      <c r="BH164" s="144">
        <f t="shared" si="33"/>
        <v>0</v>
      </c>
      <c r="BI164" s="144">
        <f t="shared" si="34"/>
        <v>0</v>
      </c>
      <c r="BJ164" s="13" t="s">
        <v>84</v>
      </c>
      <c r="BK164" s="144">
        <f t="shared" si="35"/>
        <v>0</v>
      </c>
      <c r="BL164" s="13" t="s">
        <v>169</v>
      </c>
      <c r="BM164" s="143" t="s">
        <v>2168</v>
      </c>
    </row>
    <row r="165" spans="2:65" s="1" customFormat="1" ht="24.2" customHeight="1">
      <c r="B165" s="131"/>
      <c r="C165" s="132" t="s">
        <v>285</v>
      </c>
      <c r="D165" s="132" t="s">
        <v>165</v>
      </c>
      <c r="E165" s="133" t="s">
        <v>1045</v>
      </c>
      <c r="F165" s="134" t="s">
        <v>1046</v>
      </c>
      <c r="G165" s="135" t="s">
        <v>196</v>
      </c>
      <c r="H165" s="136">
        <v>1</v>
      </c>
      <c r="I165" s="137"/>
      <c r="J165" s="137"/>
      <c r="K165" s="138"/>
      <c r="L165" s="25"/>
      <c r="M165" s="139" t="s">
        <v>1</v>
      </c>
      <c r="N165" s="140" t="s">
        <v>38</v>
      </c>
      <c r="O165" s="141">
        <v>0</v>
      </c>
      <c r="P165" s="141">
        <f t="shared" si="27"/>
        <v>0</v>
      </c>
      <c r="Q165" s="141">
        <v>0</v>
      </c>
      <c r="R165" s="141">
        <f t="shared" si="28"/>
        <v>0</v>
      </c>
      <c r="S165" s="141">
        <v>0</v>
      </c>
      <c r="T165" s="142">
        <f t="shared" si="29"/>
        <v>0</v>
      </c>
      <c r="AR165" s="143" t="s">
        <v>169</v>
      </c>
      <c r="AT165" s="143" t="s">
        <v>165</v>
      </c>
      <c r="AU165" s="143" t="s">
        <v>79</v>
      </c>
      <c r="AY165" s="13" t="s">
        <v>162</v>
      </c>
      <c r="BE165" s="144">
        <f t="shared" si="30"/>
        <v>0</v>
      </c>
      <c r="BF165" s="144">
        <f t="shared" si="31"/>
        <v>0</v>
      </c>
      <c r="BG165" s="144">
        <f t="shared" si="32"/>
        <v>0</v>
      </c>
      <c r="BH165" s="144">
        <f t="shared" si="33"/>
        <v>0</v>
      </c>
      <c r="BI165" s="144">
        <f t="shared" si="34"/>
        <v>0</v>
      </c>
      <c r="BJ165" s="13" t="s">
        <v>84</v>
      </c>
      <c r="BK165" s="144">
        <f t="shared" si="35"/>
        <v>0</v>
      </c>
      <c r="BL165" s="13" t="s">
        <v>169</v>
      </c>
      <c r="BM165" s="143" t="s">
        <v>2169</v>
      </c>
    </row>
    <row r="166" spans="2:65" s="1" customFormat="1" ht="49.15" customHeight="1">
      <c r="B166" s="131"/>
      <c r="C166" s="149" t="s">
        <v>289</v>
      </c>
      <c r="D166" s="149" t="s">
        <v>492</v>
      </c>
      <c r="E166" s="150" t="s">
        <v>1074</v>
      </c>
      <c r="F166" s="151" t="s">
        <v>2741</v>
      </c>
      <c r="G166" s="152" t="s">
        <v>196</v>
      </c>
      <c r="H166" s="153">
        <v>1</v>
      </c>
      <c r="I166" s="154"/>
      <c r="J166" s="154"/>
      <c r="K166" s="155"/>
      <c r="L166" s="156"/>
      <c r="M166" s="157" t="s">
        <v>1</v>
      </c>
      <c r="N166" s="158" t="s">
        <v>38</v>
      </c>
      <c r="O166" s="141">
        <v>0</v>
      </c>
      <c r="P166" s="141">
        <f t="shared" si="27"/>
        <v>0</v>
      </c>
      <c r="Q166" s="141">
        <v>0</v>
      </c>
      <c r="R166" s="141">
        <f t="shared" si="28"/>
        <v>0</v>
      </c>
      <c r="S166" s="141">
        <v>0</v>
      </c>
      <c r="T166" s="142">
        <f t="shared" si="29"/>
        <v>0</v>
      </c>
      <c r="AR166" s="143" t="s">
        <v>193</v>
      </c>
      <c r="AT166" s="143" t="s">
        <v>492</v>
      </c>
      <c r="AU166" s="143" t="s">
        <v>79</v>
      </c>
      <c r="AY166" s="13" t="s">
        <v>162</v>
      </c>
      <c r="BE166" s="144">
        <f t="shared" si="30"/>
        <v>0</v>
      </c>
      <c r="BF166" s="144">
        <f t="shared" si="31"/>
        <v>0</v>
      </c>
      <c r="BG166" s="144">
        <f t="shared" si="32"/>
        <v>0</v>
      </c>
      <c r="BH166" s="144">
        <f t="shared" si="33"/>
        <v>0</v>
      </c>
      <c r="BI166" s="144">
        <f t="shared" si="34"/>
        <v>0</v>
      </c>
      <c r="BJ166" s="13" t="s">
        <v>84</v>
      </c>
      <c r="BK166" s="144">
        <f t="shared" si="35"/>
        <v>0</v>
      </c>
      <c r="BL166" s="13" t="s">
        <v>169</v>
      </c>
      <c r="BM166" s="143" t="s">
        <v>2170</v>
      </c>
    </row>
    <row r="167" spans="2:65" s="1" customFormat="1" ht="24.2" customHeight="1">
      <c r="B167" s="131"/>
      <c r="C167" s="132" t="s">
        <v>293</v>
      </c>
      <c r="D167" s="132" t="s">
        <v>165</v>
      </c>
      <c r="E167" s="133" t="s">
        <v>1050</v>
      </c>
      <c r="F167" s="134" t="s">
        <v>1051</v>
      </c>
      <c r="G167" s="135" t="s">
        <v>196</v>
      </c>
      <c r="H167" s="136">
        <v>1</v>
      </c>
      <c r="I167" s="137"/>
      <c r="J167" s="137"/>
      <c r="K167" s="138"/>
      <c r="L167" s="25"/>
      <c r="M167" s="139" t="s">
        <v>1</v>
      </c>
      <c r="N167" s="140" t="s">
        <v>38</v>
      </c>
      <c r="O167" s="141">
        <v>0</v>
      </c>
      <c r="P167" s="141">
        <f t="shared" si="27"/>
        <v>0</v>
      </c>
      <c r="Q167" s="141">
        <v>0</v>
      </c>
      <c r="R167" s="141">
        <f t="shared" si="28"/>
        <v>0</v>
      </c>
      <c r="S167" s="141">
        <v>0</v>
      </c>
      <c r="T167" s="142">
        <f t="shared" si="29"/>
        <v>0</v>
      </c>
      <c r="AR167" s="143" t="s">
        <v>169</v>
      </c>
      <c r="AT167" s="143" t="s">
        <v>165</v>
      </c>
      <c r="AU167" s="143" t="s">
        <v>79</v>
      </c>
      <c r="AY167" s="13" t="s">
        <v>162</v>
      </c>
      <c r="BE167" s="144">
        <f t="shared" si="30"/>
        <v>0</v>
      </c>
      <c r="BF167" s="144">
        <f t="shared" si="31"/>
        <v>0</v>
      </c>
      <c r="BG167" s="144">
        <f t="shared" si="32"/>
        <v>0</v>
      </c>
      <c r="BH167" s="144">
        <f t="shared" si="33"/>
        <v>0</v>
      </c>
      <c r="BI167" s="144">
        <f t="shared" si="34"/>
        <v>0</v>
      </c>
      <c r="BJ167" s="13" t="s">
        <v>84</v>
      </c>
      <c r="BK167" s="144">
        <f t="shared" si="35"/>
        <v>0</v>
      </c>
      <c r="BL167" s="13" t="s">
        <v>169</v>
      </c>
      <c r="BM167" s="143" t="s">
        <v>2171</v>
      </c>
    </row>
    <row r="168" spans="2:65" s="1" customFormat="1" ht="39.950000000000003" customHeight="1">
      <c r="B168" s="131"/>
      <c r="C168" s="149" t="s">
        <v>297</v>
      </c>
      <c r="D168" s="149" t="s">
        <v>492</v>
      </c>
      <c r="E168" s="150" t="s">
        <v>2172</v>
      </c>
      <c r="F168" s="151" t="s">
        <v>2690</v>
      </c>
      <c r="G168" s="152" t="s">
        <v>196</v>
      </c>
      <c r="H168" s="153">
        <v>1</v>
      </c>
      <c r="I168" s="154"/>
      <c r="J168" s="154"/>
      <c r="K168" s="155"/>
      <c r="L168" s="156"/>
      <c r="M168" s="157" t="s">
        <v>1</v>
      </c>
      <c r="N168" s="158" t="s">
        <v>38</v>
      </c>
      <c r="O168" s="141">
        <v>0</v>
      </c>
      <c r="P168" s="141">
        <f t="shared" si="27"/>
        <v>0</v>
      </c>
      <c r="Q168" s="141">
        <v>0</v>
      </c>
      <c r="R168" s="141">
        <f t="shared" si="28"/>
        <v>0</v>
      </c>
      <c r="S168" s="141">
        <v>0</v>
      </c>
      <c r="T168" s="142">
        <f t="shared" si="29"/>
        <v>0</v>
      </c>
      <c r="AR168" s="143" t="s">
        <v>193</v>
      </c>
      <c r="AT168" s="143" t="s">
        <v>492</v>
      </c>
      <c r="AU168" s="143" t="s">
        <v>79</v>
      </c>
      <c r="AY168" s="13" t="s">
        <v>162</v>
      </c>
      <c r="BE168" s="144">
        <f t="shared" si="30"/>
        <v>0</v>
      </c>
      <c r="BF168" s="144">
        <f t="shared" si="31"/>
        <v>0</v>
      </c>
      <c r="BG168" s="144">
        <f t="shared" si="32"/>
        <v>0</v>
      </c>
      <c r="BH168" s="144">
        <f t="shared" si="33"/>
        <v>0</v>
      </c>
      <c r="BI168" s="144">
        <f t="shared" si="34"/>
        <v>0</v>
      </c>
      <c r="BJ168" s="13" t="s">
        <v>84</v>
      </c>
      <c r="BK168" s="144">
        <f t="shared" si="35"/>
        <v>0</v>
      </c>
      <c r="BL168" s="13" t="s">
        <v>169</v>
      </c>
      <c r="BM168" s="143" t="s">
        <v>2173</v>
      </c>
    </row>
    <row r="169" spans="2:65" s="1" customFormat="1" ht="24.2" customHeight="1">
      <c r="B169" s="131"/>
      <c r="C169" s="132" t="s">
        <v>302</v>
      </c>
      <c r="D169" s="132" t="s">
        <v>165</v>
      </c>
      <c r="E169" s="133" t="s">
        <v>1055</v>
      </c>
      <c r="F169" s="134" t="s">
        <v>1056</v>
      </c>
      <c r="G169" s="135" t="s">
        <v>196</v>
      </c>
      <c r="H169" s="136">
        <v>1</v>
      </c>
      <c r="I169" s="137"/>
      <c r="J169" s="137"/>
      <c r="K169" s="138"/>
      <c r="L169" s="25"/>
      <c r="M169" s="139" t="s">
        <v>1</v>
      </c>
      <c r="N169" s="140" t="s">
        <v>38</v>
      </c>
      <c r="O169" s="141">
        <v>0</v>
      </c>
      <c r="P169" s="141">
        <f t="shared" si="27"/>
        <v>0</v>
      </c>
      <c r="Q169" s="141">
        <v>0</v>
      </c>
      <c r="R169" s="141">
        <f t="shared" si="28"/>
        <v>0</v>
      </c>
      <c r="S169" s="141">
        <v>0</v>
      </c>
      <c r="T169" s="142">
        <f t="shared" si="29"/>
        <v>0</v>
      </c>
      <c r="AR169" s="143" t="s">
        <v>169</v>
      </c>
      <c r="AT169" s="143" t="s">
        <v>165</v>
      </c>
      <c r="AU169" s="143" t="s">
        <v>79</v>
      </c>
      <c r="AY169" s="13" t="s">
        <v>162</v>
      </c>
      <c r="BE169" s="144">
        <f t="shared" si="30"/>
        <v>0</v>
      </c>
      <c r="BF169" s="144">
        <f t="shared" si="31"/>
        <v>0</v>
      </c>
      <c r="BG169" s="144">
        <f t="shared" si="32"/>
        <v>0</v>
      </c>
      <c r="BH169" s="144">
        <f t="shared" si="33"/>
        <v>0</v>
      </c>
      <c r="BI169" s="144">
        <f t="shared" si="34"/>
        <v>0</v>
      </c>
      <c r="BJ169" s="13" t="s">
        <v>84</v>
      </c>
      <c r="BK169" s="144">
        <f t="shared" si="35"/>
        <v>0</v>
      </c>
      <c r="BL169" s="13" t="s">
        <v>169</v>
      </c>
      <c r="BM169" s="143" t="s">
        <v>2174</v>
      </c>
    </row>
    <row r="170" spans="2:65" s="1" customFormat="1" ht="24">
      <c r="B170" s="131"/>
      <c r="C170" s="149" t="s">
        <v>306</v>
      </c>
      <c r="D170" s="149" t="s">
        <v>492</v>
      </c>
      <c r="E170" s="150" t="s">
        <v>2175</v>
      </c>
      <c r="F170" s="151" t="s">
        <v>2691</v>
      </c>
      <c r="G170" s="152" t="s">
        <v>196</v>
      </c>
      <c r="H170" s="153">
        <v>2</v>
      </c>
      <c r="I170" s="154"/>
      <c r="J170" s="154"/>
      <c r="K170" s="155"/>
      <c r="L170" s="156"/>
      <c r="M170" s="157" t="s">
        <v>1</v>
      </c>
      <c r="N170" s="158" t="s">
        <v>38</v>
      </c>
      <c r="O170" s="141">
        <v>0</v>
      </c>
      <c r="P170" s="141">
        <f t="shared" si="27"/>
        <v>0</v>
      </c>
      <c r="Q170" s="141">
        <v>0</v>
      </c>
      <c r="R170" s="141">
        <f t="shared" si="28"/>
        <v>0</v>
      </c>
      <c r="S170" s="141">
        <v>0</v>
      </c>
      <c r="T170" s="142">
        <f t="shared" si="29"/>
        <v>0</v>
      </c>
      <c r="AR170" s="143" t="s">
        <v>193</v>
      </c>
      <c r="AT170" s="143" t="s">
        <v>492</v>
      </c>
      <c r="AU170" s="143" t="s">
        <v>79</v>
      </c>
      <c r="AY170" s="13" t="s">
        <v>162</v>
      </c>
      <c r="BE170" s="144">
        <f t="shared" si="30"/>
        <v>0</v>
      </c>
      <c r="BF170" s="144">
        <f t="shared" si="31"/>
        <v>0</v>
      </c>
      <c r="BG170" s="144">
        <f t="shared" si="32"/>
        <v>0</v>
      </c>
      <c r="BH170" s="144">
        <f t="shared" si="33"/>
        <v>0</v>
      </c>
      <c r="BI170" s="144">
        <f t="shared" si="34"/>
        <v>0</v>
      </c>
      <c r="BJ170" s="13" t="s">
        <v>84</v>
      </c>
      <c r="BK170" s="144">
        <f t="shared" si="35"/>
        <v>0</v>
      </c>
      <c r="BL170" s="13" t="s">
        <v>169</v>
      </c>
      <c r="BM170" s="143" t="s">
        <v>2176</v>
      </c>
    </row>
    <row r="171" spans="2:65" s="1" customFormat="1" ht="24.2" customHeight="1">
      <c r="B171" s="131"/>
      <c r="C171" s="132" t="s">
        <v>310</v>
      </c>
      <c r="D171" s="132" t="s">
        <v>165</v>
      </c>
      <c r="E171" s="133" t="s">
        <v>2177</v>
      </c>
      <c r="F171" s="134" t="s">
        <v>2178</v>
      </c>
      <c r="G171" s="135" t="s">
        <v>196</v>
      </c>
      <c r="H171" s="136">
        <v>2</v>
      </c>
      <c r="I171" s="137"/>
      <c r="J171" s="137"/>
      <c r="K171" s="138"/>
      <c r="L171" s="25"/>
      <c r="M171" s="139" t="s">
        <v>1</v>
      </c>
      <c r="N171" s="140" t="s">
        <v>38</v>
      </c>
      <c r="O171" s="141">
        <v>0</v>
      </c>
      <c r="P171" s="141">
        <f t="shared" si="27"/>
        <v>0</v>
      </c>
      <c r="Q171" s="141">
        <v>0</v>
      </c>
      <c r="R171" s="141">
        <f t="shared" si="28"/>
        <v>0</v>
      </c>
      <c r="S171" s="141">
        <v>0</v>
      </c>
      <c r="T171" s="142">
        <f t="shared" si="29"/>
        <v>0</v>
      </c>
      <c r="AR171" s="143" t="s">
        <v>169</v>
      </c>
      <c r="AT171" s="143" t="s">
        <v>165</v>
      </c>
      <c r="AU171" s="143" t="s">
        <v>79</v>
      </c>
      <c r="AY171" s="13" t="s">
        <v>162</v>
      </c>
      <c r="BE171" s="144">
        <f t="shared" si="30"/>
        <v>0</v>
      </c>
      <c r="BF171" s="144">
        <f t="shared" si="31"/>
        <v>0</v>
      </c>
      <c r="BG171" s="144">
        <f t="shared" si="32"/>
        <v>0</v>
      </c>
      <c r="BH171" s="144">
        <f t="shared" si="33"/>
        <v>0</v>
      </c>
      <c r="BI171" s="144">
        <f t="shared" si="34"/>
        <v>0</v>
      </c>
      <c r="BJ171" s="13" t="s">
        <v>84</v>
      </c>
      <c r="BK171" s="144">
        <f t="shared" si="35"/>
        <v>0</v>
      </c>
      <c r="BL171" s="13" t="s">
        <v>169</v>
      </c>
      <c r="BM171" s="143" t="s">
        <v>2179</v>
      </c>
    </row>
    <row r="172" spans="2:65" s="1" customFormat="1" ht="24">
      <c r="B172" s="131"/>
      <c r="C172" s="149" t="s">
        <v>314</v>
      </c>
      <c r="D172" s="149" t="s">
        <v>492</v>
      </c>
      <c r="E172" s="150" t="s">
        <v>1126</v>
      </c>
      <c r="F172" s="151" t="s">
        <v>2692</v>
      </c>
      <c r="G172" s="152" t="s">
        <v>196</v>
      </c>
      <c r="H172" s="153">
        <v>1</v>
      </c>
      <c r="I172" s="154"/>
      <c r="J172" s="154"/>
      <c r="K172" s="155"/>
      <c r="L172" s="156"/>
      <c r="M172" s="157" t="s">
        <v>1</v>
      </c>
      <c r="N172" s="158" t="s">
        <v>38</v>
      </c>
      <c r="O172" s="141">
        <v>0</v>
      </c>
      <c r="P172" s="141">
        <f t="shared" si="27"/>
        <v>0</v>
      </c>
      <c r="Q172" s="141">
        <v>0</v>
      </c>
      <c r="R172" s="141">
        <f t="shared" si="28"/>
        <v>0</v>
      </c>
      <c r="S172" s="141">
        <v>0</v>
      </c>
      <c r="T172" s="142">
        <f t="shared" si="29"/>
        <v>0</v>
      </c>
      <c r="AR172" s="143" t="s">
        <v>193</v>
      </c>
      <c r="AT172" s="143" t="s">
        <v>492</v>
      </c>
      <c r="AU172" s="143" t="s">
        <v>79</v>
      </c>
      <c r="AY172" s="13" t="s">
        <v>162</v>
      </c>
      <c r="BE172" s="144">
        <f t="shared" si="30"/>
        <v>0</v>
      </c>
      <c r="BF172" s="144">
        <f t="shared" si="31"/>
        <v>0</v>
      </c>
      <c r="BG172" s="144">
        <f t="shared" si="32"/>
        <v>0</v>
      </c>
      <c r="BH172" s="144">
        <f t="shared" si="33"/>
        <v>0</v>
      </c>
      <c r="BI172" s="144">
        <f t="shared" si="34"/>
        <v>0</v>
      </c>
      <c r="BJ172" s="13" t="s">
        <v>84</v>
      </c>
      <c r="BK172" s="144">
        <f t="shared" si="35"/>
        <v>0</v>
      </c>
      <c r="BL172" s="13" t="s">
        <v>169</v>
      </c>
      <c r="BM172" s="143" t="s">
        <v>2180</v>
      </c>
    </row>
    <row r="173" spans="2:65" s="1" customFormat="1" ht="16.5" customHeight="1">
      <c r="B173" s="131"/>
      <c r="C173" s="132" t="s">
        <v>318</v>
      </c>
      <c r="D173" s="132" t="s">
        <v>165</v>
      </c>
      <c r="E173" s="133" t="s">
        <v>2181</v>
      </c>
      <c r="F173" s="134" t="s">
        <v>2182</v>
      </c>
      <c r="G173" s="135" t="s">
        <v>196</v>
      </c>
      <c r="H173" s="136">
        <v>1</v>
      </c>
      <c r="I173" s="137"/>
      <c r="J173" s="137"/>
      <c r="K173" s="138"/>
      <c r="L173" s="25"/>
      <c r="M173" s="139" t="s">
        <v>1</v>
      </c>
      <c r="N173" s="140" t="s">
        <v>38</v>
      </c>
      <c r="O173" s="141">
        <v>0</v>
      </c>
      <c r="P173" s="141">
        <f t="shared" si="27"/>
        <v>0</v>
      </c>
      <c r="Q173" s="141">
        <v>0</v>
      </c>
      <c r="R173" s="141">
        <f t="shared" si="28"/>
        <v>0</v>
      </c>
      <c r="S173" s="141">
        <v>0</v>
      </c>
      <c r="T173" s="142">
        <f t="shared" si="29"/>
        <v>0</v>
      </c>
      <c r="AR173" s="143" t="s">
        <v>169</v>
      </c>
      <c r="AT173" s="143" t="s">
        <v>165</v>
      </c>
      <c r="AU173" s="143" t="s">
        <v>79</v>
      </c>
      <c r="AY173" s="13" t="s">
        <v>162</v>
      </c>
      <c r="BE173" s="144">
        <f t="shared" si="30"/>
        <v>0</v>
      </c>
      <c r="BF173" s="144">
        <f t="shared" si="31"/>
        <v>0</v>
      </c>
      <c r="BG173" s="144">
        <f t="shared" si="32"/>
        <v>0</v>
      </c>
      <c r="BH173" s="144">
        <f t="shared" si="33"/>
        <v>0</v>
      </c>
      <c r="BI173" s="144">
        <f t="shared" si="34"/>
        <v>0</v>
      </c>
      <c r="BJ173" s="13" t="s">
        <v>84</v>
      </c>
      <c r="BK173" s="144">
        <f t="shared" si="35"/>
        <v>0</v>
      </c>
      <c r="BL173" s="13" t="s">
        <v>169</v>
      </c>
      <c r="BM173" s="143" t="s">
        <v>2183</v>
      </c>
    </row>
    <row r="174" spans="2:65" s="1" customFormat="1" ht="24.2" customHeight="1">
      <c r="B174" s="131"/>
      <c r="C174" s="132" t="s">
        <v>326</v>
      </c>
      <c r="D174" s="132" t="s">
        <v>165</v>
      </c>
      <c r="E174" s="133" t="s">
        <v>2184</v>
      </c>
      <c r="F174" s="134" t="s">
        <v>2185</v>
      </c>
      <c r="G174" s="135" t="s">
        <v>212</v>
      </c>
      <c r="H174" s="136">
        <v>15</v>
      </c>
      <c r="I174" s="137"/>
      <c r="J174" s="137"/>
      <c r="K174" s="138"/>
      <c r="L174" s="25"/>
      <c r="M174" s="139" t="s">
        <v>1</v>
      </c>
      <c r="N174" s="140" t="s">
        <v>38</v>
      </c>
      <c r="O174" s="141">
        <v>0</v>
      </c>
      <c r="P174" s="141">
        <f t="shared" si="27"/>
        <v>0</v>
      </c>
      <c r="Q174" s="141">
        <v>0</v>
      </c>
      <c r="R174" s="141">
        <f t="shared" si="28"/>
        <v>0</v>
      </c>
      <c r="S174" s="141">
        <v>0</v>
      </c>
      <c r="T174" s="142">
        <f t="shared" si="29"/>
        <v>0</v>
      </c>
      <c r="AR174" s="143" t="s">
        <v>169</v>
      </c>
      <c r="AT174" s="143" t="s">
        <v>165</v>
      </c>
      <c r="AU174" s="143" t="s">
        <v>79</v>
      </c>
      <c r="AY174" s="13" t="s">
        <v>162</v>
      </c>
      <c r="BE174" s="144">
        <f t="shared" si="30"/>
        <v>0</v>
      </c>
      <c r="BF174" s="144">
        <f t="shared" si="31"/>
        <v>0</v>
      </c>
      <c r="BG174" s="144">
        <f t="shared" si="32"/>
        <v>0</v>
      </c>
      <c r="BH174" s="144">
        <f t="shared" si="33"/>
        <v>0</v>
      </c>
      <c r="BI174" s="144">
        <f t="shared" si="34"/>
        <v>0</v>
      </c>
      <c r="BJ174" s="13" t="s">
        <v>84</v>
      </c>
      <c r="BK174" s="144">
        <f t="shared" si="35"/>
        <v>0</v>
      </c>
      <c r="BL174" s="13" t="s">
        <v>169</v>
      </c>
      <c r="BM174" s="143" t="s">
        <v>2186</v>
      </c>
    </row>
    <row r="175" spans="2:65" s="1" customFormat="1" ht="24.2" customHeight="1">
      <c r="B175" s="131"/>
      <c r="C175" s="132" t="s">
        <v>332</v>
      </c>
      <c r="D175" s="132" t="s">
        <v>165</v>
      </c>
      <c r="E175" s="133" t="s">
        <v>2187</v>
      </c>
      <c r="F175" s="134" t="s">
        <v>2188</v>
      </c>
      <c r="G175" s="135" t="s">
        <v>212</v>
      </c>
      <c r="H175" s="136">
        <v>21</v>
      </c>
      <c r="I175" s="137"/>
      <c r="J175" s="137"/>
      <c r="K175" s="138"/>
      <c r="L175" s="25"/>
      <c r="M175" s="139" t="s">
        <v>1</v>
      </c>
      <c r="N175" s="140" t="s">
        <v>38</v>
      </c>
      <c r="O175" s="141">
        <v>0</v>
      </c>
      <c r="P175" s="141">
        <f t="shared" si="27"/>
        <v>0</v>
      </c>
      <c r="Q175" s="141">
        <v>0</v>
      </c>
      <c r="R175" s="141">
        <f t="shared" si="28"/>
        <v>0</v>
      </c>
      <c r="S175" s="141">
        <v>0</v>
      </c>
      <c r="T175" s="142">
        <f t="shared" si="29"/>
        <v>0</v>
      </c>
      <c r="AR175" s="143" t="s">
        <v>169</v>
      </c>
      <c r="AT175" s="143" t="s">
        <v>165</v>
      </c>
      <c r="AU175" s="143" t="s">
        <v>79</v>
      </c>
      <c r="AY175" s="13" t="s">
        <v>162</v>
      </c>
      <c r="BE175" s="144">
        <f t="shared" si="30"/>
        <v>0</v>
      </c>
      <c r="BF175" s="144">
        <f t="shared" si="31"/>
        <v>0</v>
      </c>
      <c r="BG175" s="144">
        <f t="shared" si="32"/>
        <v>0</v>
      </c>
      <c r="BH175" s="144">
        <f t="shared" si="33"/>
        <v>0</v>
      </c>
      <c r="BI175" s="144">
        <f t="shared" si="34"/>
        <v>0</v>
      </c>
      <c r="BJ175" s="13" t="s">
        <v>84</v>
      </c>
      <c r="BK175" s="144">
        <f t="shared" si="35"/>
        <v>0</v>
      </c>
      <c r="BL175" s="13" t="s">
        <v>169</v>
      </c>
      <c r="BM175" s="143" t="s">
        <v>2189</v>
      </c>
    </row>
    <row r="176" spans="2:65" s="1" customFormat="1" ht="24.2" customHeight="1">
      <c r="B176" s="131"/>
      <c r="C176" s="132" t="s">
        <v>336</v>
      </c>
      <c r="D176" s="132" t="s">
        <v>165</v>
      </c>
      <c r="E176" s="133" t="s">
        <v>1063</v>
      </c>
      <c r="F176" s="134" t="s">
        <v>2190</v>
      </c>
      <c r="G176" s="135" t="s">
        <v>212</v>
      </c>
      <c r="H176" s="136">
        <v>9</v>
      </c>
      <c r="I176" s="137"/>
      <c r="J176" s="137"/>
      <c r="K176" s="138"/>
      <c r="L176" s="25"/>
      <c r="M176" s="139" t="s">
        <v>1</v>
      </c>
      <c r="N176" s="140" t="s">
        <v>38</v>
      </c>
      <c r="O176" s="141">
        <v>0</v>
      </c>
      <c r="P176" s="141">
        <f t="shared" si="27"/>
        <v>0</v>
      </c>
      <c r="Q176" s="141">
        <v>0</v>
      </c>
      <c r="R176" s="141">
        <f t="shared" si="28"/>
        <v>0</v>
      </c>
      <c r="S176" s="141">
        <v>0</v>
      </c>
      <c r="T176" s="142">
        <f t="shared" si="29"/>
        <v>0</v>
      </c>
      <c r="AR176" s="143" t="s">
        <v>169</v>
      </c>
      <c r="AT176" s="143" t="s">
        <v>165</v>
      </c>
      <c r="AU176" s="143" t="s">
        <v>79</v>
      </c>
      <c r="AY176" s="13" t="s">
        <v>162</v>
      </c>
      <c r="BE176" s="144">
        <f t="shared" si="30"/>
        <v>0</v>
      </c>
      <c r="BF176" s="144">
        <f t="shared" si="31"/>
        <v>0</v>
      </c>
      <c r="BG176" s="144">
        <f t="shared" si="32"/>
        <v>0</v>
      </c>
      <c r="BH176" s="144">
        <f t="shared" si="33"/>
        <v>0</v>
      </c>
      <c r="BI176" s="144">
        <f t="shared" si="34"/>
        <v>0</v>
      </c>
      <c r="BJ176" s="13" t="s">
        <v>84</v>
      </c>
      <c r="BK176" s="144">
        <f t="shared" si="35"/>
        <v>0</v>
      </c>
      <c r="BL176" s="13" t="s">
        <v>169</v>
      </c>
      <c r="BM176" s="143" t="s">
        <v>2191</v>
      </c>
    </row>
    <row r="177" spans="2:65" s="1" customFormat="1" ht="21.75" customHeight="1">
      <c r="B177" s="131"/>
      <c r="C177" s="132" t="s">
        <v>342</v>
      </c>
      <c r="D177" s="132" t="s">
        <v>165</v>
      </c>
      <c r="E177" s="133" t="s">
        <v>1066</v>
      </c>
      <c r="F177" s="134" t="s">
        <v>2192</v>
      </c>
      <c r="G177" s="135" t="s">
        <v>595</v>
      </c>
      <c r="H177" s="136">
        <v>21.582999999999998</v>
      </c>
      <c r="I177" s="137"/>
      <c r="J177" s="137"/>
      <c r="K177" s="138"/>
      <c r="L177" s="25"/>
      <c r="M177" s="139" t="s">
        <v>1</v>
      </c>
      <c r="N177" s="140" t="s">
        <v>38</v>
      </c>
      <c r="O177" s="141">
        <v>0</v>
      </c>
      <c r="P177" s="141">
        <f t="shared" si="27"/>
        <v>0</v>
      </c>
      <c r="Q177" s="141">
        <v>0</v>
      </c>
      <c r="R177" s="141">
        <f t="shared" si="28"/>
        <v>0</v>
      </c>
      <c r="S177" s="141">
        <v>0</v>
      </c>
      <c r="T177" s="142">
        <f t="shared" si="29"/>
        <v>0</v>
      </c>
      <c r="AR177" s="143" t="s">
        <v>169</v>
      </c>
      <c r="AT177" s="143" t="s">
        <v>165</v>
      </c>
      <c r="AU177" s="143" t="s">
        <v>79</v>
      </c>
      <c r="AY177" s="13" t="s">
        <v>162</v>
      </c>
      <c r="BE177" s="144">
        <f t="shared" si="30"/>
        <v>0</v>
      </c>
      <c r="BF177" s="144">
        <f t="shared" si="31"/>
        <v>0</v>
      </c>
      <c r="BG177" s="144">
        <f t="shared" si="32"/>
        <v>0</v>
      </c>
      <c r="BH177" s="144">
        <f t="shared" si="33"/>
        <v>0</v>
      </c>
      <c r="BI177" s="144">
        <f t="shared" si="34"/>
        <v>0</v>
      </c>
      <c r="BJ177" s="13" t="s">
        <v>84</v>
      </c>
      <c r="BK177" s="144">
        <f t="shared" si="35"/>
        <v>0</v>
      </c>
      <c r="BL177" s="13" t="s">
        <v>169</v>
      </c>
      <c r="BM177" s="143" t="s">
        <v>2193</v>
      </c>
    </row>
    <row r="178" spans="2:65" s="1" customFormat="1" ht="24.2" customHeight="1">
      <c r="B178" s="131"/>
      <c r="C178" s="132" t="s">
        <v>348</v>
      </c>
      <c r="D178" s="132" t="s">
        <v>165</v>
      </c>
      <c r="E178" s="133" t="s">
        <v>1069</v>
      </c>
      <c r="F178" s="134" t="s">
        <v>1258</v>
      </c>
      <c r="G178" s="135" t="s">
        <v>595</v>
      </c>
      <c r="H178" s="136">
        <v>21.582999999999998</v>
      </c>
      <c r="I178" s="137"/>
      <c r="J178" s="137"/>
      <c r="K178" s="138"/>
      <c r="L178" s="25"/>
      <c r="M178" s="139" t="s">
        <v>1</v>
      </c>
      <c r="N178" s="140" t="s">
        <v>38</v>
      </c>
      <c r="O178" s="141">
        <v>0</v>
      </c>
      <c r="P178" s="141">
        <f t="shared" si="27"/>
        <v>0</v>
      </c>
      <c r="Q178" s="141">
        <v>0</v>
      </c>
      <c r="R178" s="141">
        <f t="shared" si="28"/>
        <v>0</v>
      </c>
      <c r="S178" s="141">
        <v>0</v>
      </c>
      <c r="T178" s="142">
        <f t="shared" si="29"/>
        <v>0</v>
      </c>
      <c r="AR178" s="143" t="s">
        <v>169</v>
      </c>
      <c r="AT178" s="143" t="s">
        <v>165</v>
      </c>
      <c r="AU178" s="143" t="s">
        <v>79</v>
      </c>
      <c r="AY178" s="13" t="s">
        <v>162</v>
      </c>
      <c r="BE178" s="144">
        <f t="shared" si="30"/>
        <v>0</v>
      </c>
      <c r="BF178" s="144">
        <f t="shared" si="31"/>
        <v>0</v>
      </c>
      <c r="BG178" s="144">
        <f t="shared" si="32"/>
        <v>0</v>
      </c>
      <c r="BH178" s="144">
        <f t="shared" si="33"/>
        <v>0</v>
      </c>
      <c r="BI178" s="144">
        <f t="shared" si="34"/>
        <v>0</v>
      </c>
      <c r="BJ178" s="13" t="s">
        <v>84</v>
      </c>
      <c r="BK178" s="144">
        <f t="shared" si="35"/>
        <v>0</v>
      </c>
      <c r="BL178" s="13" t="s">
        <v>169</v>
      </c>
      <c r="BM178" s="143" t="s">
        <v>2194</v>
      </c>
    </row>
    <row r="179" spans="2:65" s="11" customFormat="1" ht="25.9" customHeight="1">
      <c r="B179" s="120"/>
      <c r="D179" s="121" t="s">
        <v>71</v>
      </c>
      <c r="E179" s="122" t="s">
        <v>1288</v>
      </c>
      <c r="F179" s="122" t="s">
        <v>2195</v>
      </c>
      <c r="J179" s="123"/>
      <c r="L179" s="120"/>
      <c r="M179" s="124"/>
      <c r="P179" s="125">
        <f>SUM(P180:P196)</f>
        <v>0</v>
      </c>
      <c r="R179" s="125">
        <f>SUM(R180:R196)</f>
        <v>0</v>
      </c>
      <c r="T179" s="126">
        <f>SUM(T180:T196)</f>
        <v>0</v>
      </c>
      <c r="AR179" s="121" t="s">
        <v>79</v>
      </c>
      <c r="AT179" s="127" t="s">
        <v>71</v>
      </c>
      <c r="AU179" s="127" t="s">
        <v>72</v>
      </c>
      <c r="AY179" s="121" t="s">
        <v>162</v>
      </c>
      <c r="BK179" s="128">
        <f>SUM(BK180:BK196)</f>
        <v>0</v>
      </c>
    </row>
    <row r="180" spans="2:65" s="1" customFormat="1" ht="24.2" customHeight="1">
      <c r="B180" s="131"/>
      <c r="C180" s="149" t="s">
        <v>354</v>
      </c>
      <c r="D180" s="149" t="s">
        <v>492</v>
      </c>
      <c r="E180" s="150" t="s">
        <v>1076</v>
      </c>
      <c r="F180" s="151" t="s">
        <v>2693</v>
      </c>
      <c r="G180" s="152" t="s">
        <v>212</v>
      </c>
      <c r="H180" s="153">
        <v>10</v>
      </c>
      <c r="I180" s="154"/>
      <c r="J180" s="154"/>
      <c r="K180" s="155"/>
      <c r="L180" s="156"/>
      <c r="M180" s="157" t="s">
        <v>1</v>
      </c>
      <c r="N180" s="158" t="s">
        <v>38</v>
      </c>
      <c r="O180" s="141">
        <v>0</v>
      </c>
      <c r="P180" s="141">
        <f t="shared" ref="P180:P196" si="36">O180*H180</f>
        <v>0</v>
      </c>
      <c r="Q180" s="141">
        <v>0</v>
      </c>
      <c r="R180" s="141">
        <f t="shared" ref="R180:R196" si="37">Q180*H180</f>
        <v>0</v>
      </c>
      <c r="S180" s="141">
        <v>0</v>
      </c>
      <c r="T180" s="142">
        <f t="shared" ref="T180:T196" si="38">S180*H180</f>
        <v>0</v>
      </c>
      <c r="AR180" s="143" t="s">
        <v>193</v>
      </c>
      <c r="AT180" s="143" t="s">
        <v>492</v>
      </c>
      <c r="AU180" s="143" t="s">
        <v>79</v>
      </c>
      <c r="AY180" s="13" t="s">
        <v>162</v>
      </c>
      <c r="BE180" s="144">
        <f t="shared" ref="BE180:BE196" si="39">IF(N180="základná",J180,0)</f>
        <v>0</v>
      </c>
      <c r="BF180" s="144">
        <f t="shared" ref="BF180:BF196" si="40">IF(N180="znížená",J180,0)</f>
        <v>0</v>
      </c>
      <c r="BG180" s="144">
        <f t="shared" ref="BG180:BG196" si="41">IF(N180="zákl. prenesená",J180,0)</f>
        <v>0</v>
      </c>
      <c r="BH180" s="144">
        <f t="shared" ref="BH180:BH196" si="42">IF(N180="zníž. prenesená",J180,0)</f>
        <v>0</v>
      </c>
      <c r="BI180" s="144">
        <f t="shared" ref="BI180:BI196" si="43">IF(N180="nulová",J180,0)</f>
        <v>0</v>
      </c>
      <c r="BJ180" s="13" t="s">
        <v>84</v>
      </c>
      <c r="BK180" s="144">
        <f t="shared" ref="BK180:BK196" si="44">ROUND(I180*H180,2)</f>
        <v>0</v>
      </c>
      <c r="BL180" s="13" t="s">
        <v>169</v>
      </c>
      <c r="BM180" s="143" t="s">
        <v>2196</v>
      </c>
    </row>
    <row r="181" spans="2:65" s="1" customFormat="1" ht="24.2" customHeight="1">
      <c r="B181" s="131"/>
      <c r="C181" s="149" t="s">
        <v>358</v>
      </c>
      <c r="D181" s="149" t="s">
        <v>492</v>
      </c>
      <c r="E181" s="150" t="s">
        <v>1078</v>
      </c>
      <c r="F181" s="151" t="s">
        <v>2694</v>
      </c>
      <c r="G181" s="152" t="s">
        <v>212</v>
      </c>
      <c r="H181" s="153">
        <v>17</v>
      </c>
      <c r="I181" s="154"/>
      <c r="J181" s="154"/>
      <c r="K181" s="155"/>
      <c r="L181" s="156"/>
      <c r="M181" s="157" t="s">
        <v>1</v>
      </c>
      <c r="N181" s="158" t="s">
        <v>38</v>
      </c>
      <c r="O181" s="141">
        <v>0</v>
      </c>
      <c r="P181" s="141">
        <f t="shared" si="36"/>
        <v>0</v>
      </c>
      <c r="Q181" s="141">
        <v>0</v>
      </c>
      <c r="R181" s="141">
        <f t="shared" si="37"/>
        <v>0</v>
      </c>
      <c r="S181" s="141">
        <v>0</v>
      </c>
      <c r="T181" s="142">
        <f t="shared" si="38"/>
        <v>0</v>
      </c>
      <c r="AR181" s="143" t="s">
        <v>193</v>
      </c>
      <c r="AT181" s="143" t="s">
        <v>492</v>
      </c>
      <c r="AU181" s="143" t="s">
        <v>79</v>
      </c>
      <c r="AY181" s="13" t="s">
        <v>162</v>
      </c>
      <c r="BE181" s="144">
        <f t="shared" si="39"/>
        <v>0</v>
      </c>
      <c r="BF181" s="144">
        <f t="shared" si="40"/>
        <v>0</v>
      </c>
      <c r="BG181" s="144">
        <f t="shared" si="41"/>
        <v>0</v>
      </c>
      <c r="BH181" s="144">
        <f t="shared" si="42"/>
        <v>0</v>
      </c>
      <c r="BI181" s="144">
        <f t="shared" si="43"/>
        <v>0</v>
      </c>
      <c r="BJ181" s="13" t="s">
        <v>84</v>
      </c>
      <c r="BK181" s="144">
        <f t="shared" si="44"/>
        <v>0</v>
      </c>
      <c r="BL181" s="13" t="s">
        <v>169</v>
      </c>
      <c r="BM181" s="143" t="s">
        <v>2197</v>
      </c>
    </row>
    <row r="182" spans="2:65" s="1" customFormat="1" ht="21.75" customHeight="1">
      <c r="B182" s="131"/>
      <c r="C182" s="149" t="s">
        <v>364</v>
      </c>
      <c r="D182" s="149" t="s">
        <v>492</v>
      </c>
      <c r="E182" s="150" t="s">
        <v>1080</v>
      </c>
      <c r="F182" s="151" t="s">
        <v>2198</v>
      </c>
      <c r="G182" s="152" t="s">
        <v>212</v>
      </c>
      <c r="H182" s="153">
        <v>6</v>
      </c>
      <c r="I182" s="154"/>
      <c r="J182" s="154"/>
      <c r="K182" s="155"/>
      <c r="L182" s="156"/>
      <c r="M182" s="157" t="s">
        <v>1</v>
      </c>
      <c r="N182" s="158" t="s">
        <v>38</v>
      </c>
      <c r="O182" s="141">
        <v>0</v>
      </c>
      <c r="P182" s="141">
        <f t="shared" si="36"/>
        <v>0</v>
      </c>
      <c r="Q182" s="141">
        <v>0</v>
      </c>
      <c r="R182" s="141">
        <f t="shared" si="37"/>
        <v>0</v>
      </c>
      <c r="S182" s="141">
        <v>0</v>
      </c>
      <c r="T182" s="142">
        <f t="shared" si="38"/>
        <v>0</v>
      </c>
      <c r="AR182" s="143" t="s">
        <v>193</v>
      </c>
      <c r="AT182" s="143" t="s">
        <v>492</v>
      </c>
      <c r="AU182" s="143" t="s">
        <v>79</v>
      </c>
      <c r="AY182" s="13" t="s">
        <v>162</v>
      </c>
      <c r="BE182" s="144">
        <f t="shared" si="39"/>
        <v>0</v>
      </c>
      <c r="BF182" s="144">
        <f t="shared" si="40"/>
        <v>0</v>
      </c>
      <c r="BG182" s="144">
        <f t="shared" si="41"/>
        <v>0</v>
      </c>
      <c r="BH182" s="144">
        <f t="shared" si="42"/>
        <v>0</v>
      </c>
      <c r="BI182" s="144">
        <f t="shared" si="43"/>
        <v>0</v>
      </c>
      <c r="BJ182" s="13" t="s">
        <v>84</v>
      </c>
      <c r="BK182" s="144">
        <f t="shared" si="44"/>
        <v>0</v>
      </c>
      <c r="BL182" s="13" t="s">
        <v>169</v>
      </c>
      <c r="BM182" s="143" t="s">
        <v>2199</v>
      </c>
    </row>
    <row r="183" spans="2:65" s="1" customFormat="1" ht="16.5" customHeight="1">
      <c r="B183" s="131"/>
      <c r="C183" s="149" t="s">
        <v>368</v>
      </c>
      <c r="D183" s="149" t="s">
        <v>492</v>
      </c>
      <c r="E183" s="150" t="s">
        <v>1082</v>
      </c>
      <c r="F183" s="151" t="s">
        <v>2200</v>
      </c>
      <c r="G183" s="152" t="s">
        <v>212</v>
      </c>
      <c r="H183" s="153">
        <v>6</v>
      </c>
      <c r="I183" s="154"/>
      <c r="J183" s="154"/>
      <c r="K183" s="155"/>
      <c r="L183" s="156"/>
      <c r="M183" s="157" t="s">
        <v>1</v>
      </c>
      <c r="N183" s="158" t="s">
        <v>38</v>
      </c>
      <c r="O183" s="141">
        <v>0</v>
      </c>
      <c r="P183" s="141">
        <f t="shared" si="36"/>
        <v>0</v>
      </c>
      <c r="Q183" s="141">
        <v>0</v>
      </c>
      <c r="R183" s="141">
        <f t="shared" si="37"/>
        <v>0</v>
      </c>
      <c r="S183" s="141">
        <v>0</v>
      </c>
      <c r="T183" s="142">
        <f t="shared" si="38"/>
        <v>0</v>
      </c>
      <c r="AR183" s="143" t="s">
        <v>193</v>
      </c>
      <c r="AT183" s="143" t="s">
        <v>492</v>
      </c>
      <c r="AU183" s="143" t="s">
        <v>79</v>
      </c>
      <c r="AY183" s="13" t="s">
        <v>162</v>
      </c>
      <c r="BE183" s="144">
        <f t="shared" si="39"/>
        <v>0</v>
      </c>
      <c r="BF183" s="144">
        <f t="shared" si="40"/>
        <v>0</v>
      </c>
      <c r="BG183" s="144">
        <f t="shared" si="41"/>
        <v>0</v>
      </c>
      <c r="BH183" s="144">
        <f t="shared" si="42"/>
        <v>0</v>
      </c>
      <c r="BI183" s="144">
        <f t="shared" si="43"/>
        <v>0</v>
      </c>
      <c r="BJ183" s="13" t="s">
        <v>84</v>
      </c>
      <c r="BK183" s="144">
        <f t="shared" si="44"/>
        <v>0</v>
      </c>
      <c r="BL183" s="13" t="s">
        <v>169</v>
      </c>
      <c r="BM183" s="143" t="s">
        <v>2201</v>
      </c>
    </row>
    <row r="184" spans="2:65" s="1" customFormat="1" ht="24.2" customHeight="1">
      <c r="B184" s="131"/>
      <c r="C184" s="149" t="s">
        <v>374</v>
      </c>
      <c r="D184" s="149" t="s">
        <v>492</v>
      </c>
      <c r="E184" s="150" t="s">
        <v>1085</v>
      </c>
      <c r="F184" s="151" t="s">
        <v>2695</v>
      </c>
      <c r="G184" s="152" t="s">
        <v>196</v>
      </c>
      <c r="H184" s="153">
        <v>1</v>
      </c>
      <c r="I184" s="154"/>
      <c r="J184" s="154"/>
      <c r="K184" s="155"/>
      <c r="L184" s="156"/>
      <c r="M184" s="157" t="s">
        <v>1</v>
      </c>
      <c r="N184" s="158" t="s">
        <v>38</v>
      </c>
      <c r="O184" s="141">
        <v>0</v>
      </c>
      <c r="P184" s="141">
        <f t="shared" si="36"/>
        <v>0</v>
      </c>
      <c r="Q184" s="141">
        <v>0</v>
      </c>
      <c r="R184" s="141">
        <f t="shared" si="37"/>
        <v>0</v>
      </c>
      <c r="S184" s="141">
        <v>0</v>
      </c>
      <c r="T184" s="142">
        <f t="shared" si="38"/>
        <v>0</v>
      </c>
      <c r="AR184" s="143" t="s">
        <v>193</v>
      </c>
      <c r="AT184" s="143" t="s">
        <v>492</v>
      </c>
      <c r="AU184" s="143" t="s">
        <v>79</v>
      </c>
      <c r="AY184" s="13" t="s">
        <v>162</v>
      </c>
      <c r="BE184" s="144">
        <f t="shared" si="39"/>
        <v>0</v>
      </c>
      <c r="BF184" s="144">
        <f t="shared" si="40"/>
        <v>0</v>
      </c>
      <c r="BG184" s="144">
        <f t="shared" si="41"/>
        <v>0</v>
      </c>
      <c r="BH184" s="144">
        <f t="shared" si="42"/>
        <v>0</v>
      </c>
      <c r="BI184" s="144">
        <f t="shared" si="43"/>
        <v>0</v>
      </c>
      <c r="BJ184" s="13" t="s">
        <v>84</v>
      </c>
      <c r="BK184" s="144">
        <f t="shared" si="44"/>
        <v>0</v>
      </c>
      <c r="BL184" s="13" t="s">
        <v>169</v>
      </c>
      <c r="BM184" s="143" t="s">
        <v>2202</v>
      </c>
    </row>
    <row r="185" spans="2:65" s="1" customFormat="1" ht="24.2" customHeight="1">
      <c r="B185" s="131"/>
      <c r="C185" s="149" t="s">
        <v>545</v>
      </c>
      <c r="D185" s="149" t="s">
        <v>492</v>
      </c>
      <c r="E185" s="150" t="s">
        <v>1088</v>
      </c>
      <c r="F185" s="151" t="s">
        <v>2696</v>
      </c>
      <c r="G185" s="152" t="s">
        <v>196</v>
      </c>
      <c r="H185" s="153">
        <v>1</v>
      </c>
      <c r="I185" s="154"/>
      <c r="J185" s="154"/>
      <c r="K185" s="155"/>
      <c r="L185" s="156"/>
      <c r="M185" s="157" t="s">
        <v>1</v>
      </c>
      <c r="N185" s="158" t="s">
        <v>38</v>
      </c>
      <c r="O185" s="141">
        <v>0</v>
      </c>
      <c r="P185" s="141">
        <f t="shared" si="36"/>
        <v>0</v>
      </c>
      <c r="Q185" s="141">
        <v>0</v>
      </c>
      <c r="R185" s="141">
        <f t="shared" si="37"/>
        <v>0</v>
      </c>
      <c r="S185" s="141">
        <v>0</v>
      </c>
      <c r="T185" s="142">
        <f t="shared" si="38"/>
        <v>0</v>
      </c>
      <c r="AR185" s="143" t="s">
        <v>193</v>
      </c>
      <c r="AT185" s="143" t="s">
        <v>492</v>
      </c>
      <c r="AU185" s="143" t="s">
        <v>79</v>
      </c>
      <c r="AY185" s="13" t="s">
        <v>162</v>
      </c>
      <c r="BE185" s="144">
        <f t="shared" si="39"/>
        <v>0</v>
      </c>
      <c r="BF185" s="144">
        <f t="shared" si="40"/>
        <v>0</v>
      </c>
      <c r="BG185" s="144">
        <f t="shared" si="41"/>
        <v>0</v>
      </c>
      <c r="BH185" s="144">
        <f t="shared" si="42"/>
        <v>0</v>
      </c>
      <c r="BI185" s="144">
        <f t="shared" si="43"/>
        <v>0</v>
      </c>
      <c r="BJ185" s="13" t="s">
        <v>84</v>
      </c>
      <c r="BK185" s="144">
        <f t="shared" si="44"/>
        <v>0</v>
      </c>
      <c r="BL185" s="13" t="s">
        <v>169</v>
      </c>
      <c r="BM185" s="143" t="s">
        <v>2203</v>
      </c>
    </row>
    <row r="186" spans="2:65" s="1" customFormat="1" ht="16.5" customHeight="1">
      <c r="B186" s="131"/>
      <c r="C186" s="132" t="s">
        <v>549</v>
      </c>
      <c r="D186" s="132" t="s">
        <v>165</v>
      </c>
      <c r="E186" s="133" t="s">
        <v>1094</v>
      </c>
      <c r="F186" s="134" t="s">
        <v>1095</v>
      </c>
      <c r="G186" s="135" t="s">
        <v>196</v>
      </c>
      <c r="H186" s="136">
        <v>3</v>
      </c>
      <c r="I186" s="137"/>
      <c r="J186" s="137"/>
      <c r="K186" s="138"/>
      <c r="L186" s="25"/>
      <c r="M186" s="139" t="s">
        <v>1</v>
      </c>
      <c r="N186" s="140" t="s">
        <v>38</v>
      </c>
      <c r="O186" s="141">
        <v>0</v>
      </c>
      <c r="P186" s="141">
        <f t="shared" si="36"/>
        <v>0</v>
      </c>
      <c r="Q186" s="141">
        <v>0</v>
      </c>
      <c r="R186" s="141">
        <f t="shared" si="37"/>
        <v>0</v>
      </c>
      <c r="S186" s="141">
        <v>0</v>
      </c>
      <c r="T186" s="142">
        <f t="shared" si="38"/>
        <v>0</v>
      </c>
      <c r="AR186" s="143" t="s">
        <v>169</v>
      </c>
      <c r="AT186" s="143" t="s">
        <v>165</v>
      </c>
      <c r="AU186" s="143" t="s">
        <v>79</v>
      </c>
      <c r="AY186" s="13" t="s">
        <v>162</v>
      </c>
      <c r="BE186" s="144">
        <f t="shared" si="39"/>
        <v>0</v>
      </c>
      <c r="BF186" s="144">
        <f t="shared" si="40"/>
        <v>0</v>
      </c>
      <c r="BG186" s="144">
        <f t="shared" si="41"/>
        <v>0</v>
      </c>
      <c r="BH186" s="144">
        <f t="shared" si="42"/>
        <v>0</v>
      </c>
      <c r="BI186" s="144">
        <f t="shared" si="43"/>
        <v>0</v>
      </c>
      <c r="BJ186" s="13" t="s">
        <v>84</v>
      </c>
      <c r="BK186" s="144">
        <f t="shared" si="44"/>
        <v>0</v>
      </c>
      <c r="BL186" s="13" t="s">
        <v>169</v>
      </c>
      <c r="BM186" s="143" t="s">
        <v>2204</v>
      </c>
    </row>
    <row r="187" spans="2:65" s="1" customFormat="1" ht="16.5" customHeight="1">
      <c r="B187" s="131"/>
      <c r="C187" s="132" t="s">
        <v>553</v>
      </c>
      <c r="D187" s="132" t="s">
        <v>165</v>
      </c>
      <c r="E187" s="133" t="s">
        <v>1097</v>
      </c>
      <c r="F187" s="134" t="s">
        <v>1098</v>
      </c>
      <c r="G187" s="135" t="s">
        <v>1099</v>
      </c>
      <c r="H187" s="136">
        <v>2</v>
      </c>
      <c r="I187" s="137"/>
      <c r="J187" s="137"/>
      <c r="K187" s="138"/>
      <c r="L187" s="25"/>
      <c r="M187" s="139" t="s">
        <v>1</v>
      </c>
      <c r="N187" s="140" t="s">
        <v>38</v>
      </c>
      <c r="O187" s="141">
        <v>0</v>
      </c>
      <c r="P187" s="141">
        <f t="shared" si="36"/>
        <v>0</v>
      </c>
      <c r="Q187" s="141">
        <v>0</v>
      </c>
      <c r="R187" s="141">
        <f t="shared" si="37"/>
        <v>0</v>
      </c>
      <c r="S187" s="141">
        <v>0</v>
      </c>
      <c r="T187" s="142">
        <f t="shared" si="38"/>
        <v>0</v>
      </c>
      <c r="AR187" s="143" t="s">
        <v>169</v>
      </c>
      <c r="AT187" s="143" t="s">
        <v>165</v>
      </c>
      <c r="AU187" s="143" t="s">
        <v>79</v>
      </c>
      <c r="AY187" s="13" t="s">
        <v>162</v>
      </c>
      <c r="BE187" s="144">
        <f t="shared" si="39"/>
        <v>0</v>
      </c>
      <c r="BF187" s="144">
        <f t="shared" si="40"/>
        <v>0</v>
      </c>
      <c r="BG187" s="144">
        <f t="shared" si="41"/>
        <v>0</v>
      </c>
      <c r="BH187" s="144">
        <f t="shared" si="42"/>
        <v>0</v>
      </c>
      <c r="BI187" s="144">
        <f t="shared" si="43"/>
        <v>0</v>
      </c>
      <c r="BJ187" s="13" t="s">
        <v>84</v>
      </c>
      <c r="BK187" s="144">
        <f t="shared" si="44"/>
        <v>0</v>
      </c>
      <c r="BL187" s="13" t="s">
        <v>169</v>
      </c>
      <c r="BM187" s="143" t="s">
        <v>2205</v>
      </c>
    </row>
    <row r="188" spans="2:65" s="1" customFormat="1" ht="24.2" customHeight="1">
      <c r="B188" s="131"/>
      <c r="C188" s="132" t="s">
        <v>557</v>
      </c>
      <c r="D188" s="132" t="s">
        <v>165</v>
      </c>
      <c r="E188" s="133" t="s">
        <v>1104</v>
      </c>
      <c r="F188" s="134" t="s">
        <v>1105</v>
      </c>
      <c r="G188" s="135" t="s">
        <v>196</v>
      </c>
      <c r="H188" s="136">
        <v>2</v>
      </c>
      <c r="I188" s="137"/>
      <c r="J188" s="137"/>
      <c r="K188" s="138"/>
      <c r="L188" s="25"/>
      <c r="M188" s="139" t="s">
        <v>1</v>
      </c>
      <c r="N188" s="140" t="s">
        <v>38</v>
      </c>
      <c r="O188" s="141">
        <v>0</v>
      </c>
      <c r="P188" s="141">
        <f t="shared" si="36"/>
        <v>0</v>
      </c>
      <c r="Q188" s="141">
        <v>0</v>
      </c>
      <c r="R188" s="141">
        <f t="shared" si="37"/>
        <v>0</v>
      </c>
      <c r="S188" s="141">
        <v>0</v>
      </c>
      <c r="T188" s="142">
        <f t="shared" si="38"/>
        <v>0</v>
      </c>
      <c r="AR188" s="143" t="s">
        <v>169</v>
      </c>
      <c r="AT188" s="143" t="s">
        <v>165</v>
      </c>
      <c r="AU188" s="143" t="s">
        <v>79</v>
      </c>
      <c r="AY188" s="13" t="s">
        <v>162</v>
      </c>
      <c r="BE188" s="144">
        <f t="shared" si="39"/>
        <v>0</v>
      </c>
      <c r="BF188" s="144">
        <f t="shared" si="40"/>
        <v>0</v>
      </c>
      <c r="BG188" s="144">
        <f t="shared" si="41"/>
        <v>0</v>
      </c>
      <c r="BH188" s="144">
        <f t="shared" si="42"/>
        <v>0</v>
      </c>
      <c r="BI188" s="144">
        <f t="shared" si="43"/>
        <v>0</v>
      </c>
      <c r="BJ188" s="13" t="s">
        <v>84</v>
      </c>
      <c r="BK188" s="144">
        <f t="shared" si="44"/>
        <v>0</v>
      </c>
      <c r="BL188" s="13" t="s">
        <v>169</v>
      </c>
      <c r="BM188" s="143" t="s">
        <v>2206</v>
      </c>
    </row>
    <row r="189" spans="2:65" s="1" customFormat="1" ht="16.5" customHeight="1">
      <c r="B189" s="131"/>
      <c r="C189" s="149" t="s">
        <v>561</v>
      </c>
      <c r="D189" s="149" t="s">
        <v>492</v>
      </c>
      <c r="E189" s="150" t="s">
        <v>1152</v>
      </c>
      <c r="F189" s="151" t="s">
        <v>2207</v>
      </c>
      <c r="G189" s="152" t="s">
        <v>196</v>
      </c>
      <c r="H189" s="153">
        <v>1</v>
      </c>
      <c r="I189" s="154"/>
      <c r="J189" s="154"/>
      <c r="K189" s="155"/>
      <c r="L189" s="156"/>
      <c r="M189" s="157" t="s">
        <v>1</v>
      </c>
      <c r="N189" s="158" t="s">
        <v>38</v>
      </c>
      <c r="O189" s="141">
        <v>0</v>
      </c>
      <c r="P189" s="141">
        <f t="shared" si="36"/>
        <v>0</v>
      </c>
      <c r="Q189" s="141">
        <v>0</v>
      </c>
      <c r="R189" s="141">
        <f t="shared" si="37"/>
        <v>0</v>
      </c>
      <c r="S189" s="141">
        <v>0</v>
      </c>
      <c r="T189" s="142">
        <f t="shared" si="38"/>
        <v>0</v>
      </c>
      <c r="AR189" s="143" t="s">
        <v>193</v>
      </c>
      <c r="AT189" s="143" t="s">
        <v>492</v>
      </c>
      <c r="AU189" s="143" t="s">
        <v>79</v>
      </c>
      <c r="AY189" s="13" t="s">
        <v>162</v>
      </c>
      <c r="BE189" s="144">
        <f t="shared" si="39"/>
        <v>0</v>
      </c>
      <c r="BF189" s="144">
        <f t="shared" si="40"/>
        <v>0</v>
      </c>
      <c r="BG189" s="144">
        <f t="shared" si="41"/>
        <v>0</v>
      </c>
      <c r="BH189" s="144">
        <f t="shared" si="42"/>
        <v>0</v>
      </c>
      <c r="BI189" s="144">
        <f t="shared" si="43"/>
        <v>0</v>
      </c>
      <c r="BJ189" s="13" t="s">
        <v>84</v>
      </c>
      <c r="BK189" s="144">
        <f t="shared" si="44"/>
        <v>0</v>
      </c>
      <c r="BL189" s="13" t="s">
        <v>169</v>
      </c>
      <c r="BM189" s="143" t="s">
        <v>2208</v>
      </c>
    </row>
    <row r="190" spans="2:65" s="1" customFormat="1" ht="21.75" customHeight="1">
      <c r="B190" s="131"/>
      <c r="C190" s="132" t="s">
        <v>564</v>
      </c>
      <c r="D190" s="132" t="s">
        <v>165</v>
      </c>
      <c r="E190" s="133" t="s">
        <v>2209</v>
      </c>
      <c r="F190" s="134" t="s">
        <v>2210</v>
      </c>
      <c r="G190" s="135" t="s">
        <v>196</v>
      </c>
      <c r="H190" s="136">
        <v>1</v>
      </c>
      <c r="I190" s="137"/>
      <c r="J190" s="137"/>
      <c r="K190" s="138"/>
      <c r="L190" s="25"/>
      <c r="M190" s="139" t="s">
        <v>1</v>
      </c>
      <c r="N190" s="140" t="s">
        <v>38</v>
      </c>
      <c r="O190" s="141">
        <v>0</v>
      </c>
      <c r="P190" s="141">
        <f t="shared" si="36"/>
        <v>0</v>
      </c>
      <c r="Q190" s="141">
        <v>0</v>
      </c>
      <c r="R190" s="141">
        <f t="shared" si="37"/>
        <v>0</v>
      </c>
      <c r="S190" s="141">
        <v>0</v>
      </c>
      <c r="T190" s="142">
        <f t="shared" si="38"/>
        <v>0</v>
      </c>
      <c r="AR190" s="143" t="s">
        <v>169</v>
      </c>
      <c r="AT190" s="143" t="s">
        <v>165</v>
      </c>
      <c r="AU190" s="143" t="s">
        <v>79</v>
      </c>
      <c r="AY190" s="13" t="s">
        <v>162</v>
      </c>
      <c r="BE190" s="144">
        <f t="shared" si="39"/>
        <v>0</v>
      </c>
      <c r="BF190" s="144">
        <f t="shared" si="40"/>
        <v>0</v>
      </c>
      <c r="BG190" s="144">
        <f t="shared" si="41"/>
        <v>0</v>
      </c>
      <c r="BH190" s="144">
        <f t="shared" si="42"/>
        <v>0</v>
      </c>
      <c r="BI190" s="144">
        <f t="shared" si="43"/>
        <v>0</v>
      </c>
      <c r="BJ190" s="13" t="s">
        <v>84</v>
      </c>
      <c r="BK190" s="144">
        <f t="shared" si="44"/>
        <v>0</v>
      </c>
      <c r="BL190" s="13" t="s">
        <v>169</v>
      </c>
      <c r="BM190" s="143" t="s">
        <v>2211</v>
      </c>
    </row>
    <row r="191" spans="2:65" s="1" customFormat="1" ht="16.5" customHeight="1">
      <c r="B191" s="131"/>
      <c r="C191" s="132" t="s">
        <v>568</v>
      </c>
      <c r="D191" s="132" t="s">
        <v>165</v>
      </c>
      <c r="E191" s="133" t="s">
        <v>1113</v>
      </c>
      <c r="F191" s="134" t="s">
        <v>1114</v>
      </c>
      <c r="G191" s="135" t="s">
        <v>212</v>
      </c>
      <c r="H191" s="136">
        <v>33</v>
      </c>
      <c r="I191" s="137"/>
      <c r="J191" s="137"/>
      <c r="K191" s="138"/>
      <c r="L191" s="25"/>
      <c r="M191" s="139" t="s">
        <v>1</v>
      </c>
      <c r="N191" s="140" t="s">
        <v>38</v>
      </c>
      <c r="O191" s="141">
        <v>0</v>
      </c>
      <c r="P191" s="141">
        <f t="shared" si="36"/>
        <v>0</v>
      </c>
      <c r="Q191" s="141">
        <v>0</v>
      </c>
      <c r="R191" s="141">
        <f t="shared" si="37"/>
        <v>0</v>
      </c>
      <c r="S191" s="141">
        <v>0</v>
      </c>
      <c r="T191" s="142">
        <f t="shared" si="38"/>
        <v>0</v>
      </c>
      <c r="AR191" s="143" t="s">
        <v>169</v>
      </c>
      <c r="AT191" s="143" t="s">
        <v>165</v>
      </c>
      <c r="AU191" s="143" t="s">
        <v>79</v>
      </c>
      <c r="AY191" s="13" t="s">
        <v>162</v>
      </c>
      <c r="BE191" s="144">
        <f t="shared" si="39"/>
        <v>0</v>
      </c>
      <c r="BF191" s="144">
        <f t="shared" si="40"/>
        <v>0</v>
      </c>
      <c r="BG191" s="144">
        <f t="shared" si="41"/>
        <v>0</v>
      </c>
      <c r="BH191" s="144">
        <f t="shared" si="42"/>
        <v>0</v>
      </c>
      <c r="BI191" s="144">
        <f t="shared" si="43"/>
        <v>0</v>
      </c>
      <c r="BJ191" s="13" t="s">
        <v>84</v>
      </c>
      <c r="BK191" s="144">
        <f t="shared" si="44"/>
        <v>0</v>
      </c>
      <c r="BL191" s="13" t="s">
        <v>169</v>
      </c>
      <c r="BM191" s="143" t="s">
        <v>2212</v>
      </c>
    </row>
    <row r="192" spans="2:65" s="1" customFormat="1" ht="24.2" customHeight="1">
      <c r="B192" s="131"/>
      <c r="C192" s="132" t="s">
        <v>574</v>
      </c>
      <c r="D192" s="132" t="s">
        <v>165</v>
      </c>
      <c r="E192" s="133" t="s">
        <v>1116</v>
      </c>
      <c r="F192" s="134" t="s">
        <v>1117</v>
      </c>
      <c r="G192" s="135" t="s">
        <v>212</v>
      </c>
      <c r="H192" s="136">
        <v>33</v>
      </c>
      <c r="I192" s="137"/>
      <c r="J192" s="137"/>
      <c r="K192" s="138"/>
      <c r="L192" s="25"/>
      <c r="M192" s="139" t="s">
        <v>1</v>
      </c>
      <c r="N192" s="140" t="s">
        <v>38</v>
      </c>
      <c r="O192" s="141">
        <v>0</v>
      </c>
      <c r="P192" s="141">
        <f t="shared" si="36"/>
        <v>0</v>
      </c>
      <c r="Q192" s="141">
        <v>0</v>
      </c>
      <c r="R192" s="141">
        <f t="shared" si="37"/>
        <v>0</v>
      </c>
      <c r="S192" s="141">
        <v>0</v>
      </c>
      <c r="T192" s="142">
        <f t="shared" si="38"/>
        <v>0</v>
      </c>
      <c r="AR192" s="143" t="s">
        <v>169</v>
      </c>
      <c r="AT192" s="143" t="s">
        <v>165</v>
      </c>
      <c r="AU192" s="143" t="s">
        <v>79</v>
      </c>
      <c r="AY192" s="13" t="s">
        <v>162</v>
      </c>
      <c r="BE192" s="144">
        <f t="shared" si="39"/>
        <v>0</v>
      </c>
      <c r="BF192" s="144">
        <f t="shared" si="40"/>
        <v>0</v>
      </c>
      <c r="BG192" s="144">
        <f t="shared" si="41"/>
        <v>0</v>
      </c>
      <c r="BH192" s="144">
        <f t="shared" si="42"/>
        <v>0</v>
      </c>
      <c r="BI192" s="144">
        <f t="shared" si="43"/>
        <v>0</v>
      </c>
      <c r="BJ192" s="13" t="s">
        <v>84</v>
      </c>
      <c r="BK192" s="144">
        <f t="shared" si="44"/>
        <v>0</v>
      </c>
      <c r="BL192" s="13" t="s">
        <v>169</v>
      </c>
      <c r="BM192" s="143" t="s">
        <v>2213</v>
      </c>
    </row>
    <row r="193" spans="2:65" s="1" customFormat="1" ht="24.2" customHeight="1">
      <c r="B193" s="131"/>
      <c r="C193" s="132" t="s">
        <v>580</v>
      </c>
      <c r="D193" s="132" t="s">
        <v>165</v>
      </c>
      <c r="E193" s="133" t="s">
        <v>593</v>
      </c>
      <c r="F193" s="134" t="s">
        <v>1119</v>
      </c>
      <c r="G193" s="135" t="s">
        <v>595</v>
      </c>
      <c r="H193" s="136">
        <v>10.029</v>
      </c>
      <c r="I193" s="137"/>
      <c r="J193" s="137"/>
      <c r="K193" s="138"/>
      <c r="L193" s="25"/>
      <c r="M193" s="139" t="s">
        <v>1</v>
      </c>
      <c r="N193" s="140" t="s">
        <v>38</v>
      </c>
      <c r="O193" s="141">
        <v>0</v>
      </c>
      <c r="P193" s="141">
        <f t="shared" si="36"/>
        <v>0</v>
      </c>
      <c r="Q193" s="141">
        <v>0</v>
      </c>
      <c r="R193" s="141">
        <f t="shared" si="37"/>
        <v>0</v>
      </c>
      <c r="S193" s="141">
        <v>0</v>
      </c>
      <c r="T193" s="142">
        <f t="shared" si="38"/>
        <v>0</v>
      </c>
      <c r="AR193" s="143" t="s">
        <v>169</v>
      </c>
      <c r="AT193" s="143" t="s">
        <v>165</v>
      </c>
      <c r="AU193" s="143" t="s">
        <v>79</v>
      </c>
      <c r="AY193" s="13" t="s">
        <v>162</v>
      </c>
      <c r="BE193" s="144">
        <f t="shared" si="39"/>
        <v>0</v>
      </c>
      <c r="BF193" s="144">
        <f t="shared" si="40"/>
        <v>0</v>
      </c>
      <c r="BG193" s="144">
        <f t="shared" si="41"/>
        <v>0</v>
      </c>
      <c r="BH193" s="144">
        <f t="shared" si="42"/>
        <v>0</v>
      </c>
      <c r="BI193" s="144">
        <f t="shared" si="43"/>
        <v>0</v>
      </c>
      <c r="BJ193" s="13" t="s">
        <v>84</v>
      </c>
      <c r="BK193" s="144">
        <f t="shared" si="44"/>
        <v>0</v>
      </c>
      <c r="BL193" s="13" t="s">
        <v>169</v>
      </c>
      <c r="BM193" s="143" t="s">
        <v>2214</v>
      </c>
    </row>
    <row r="194" spans="2:65" s="1" customFormat="1" ht="24.2" customHeight="1">
      <c r="B194" s="131"/>
      <c r="C194" s="132" t="s">
        <v>584</v>
      </c>
      <c r="D194" s="132" t="s">
        <v>165</v>
      </c>
      <c r="E194" s="133" t="s">
        <v>1121</v>
      </c>
      <c r="F194" s="134" t="s">
        <v>1070</v>
      </c>
      <c r="G194" s="135" t="s">
        <v>595</v>
      </c>
      <c r="H194" s="136">
        <v>10.029</v>
      </c>
      <c r="I194" s="137"/>
      <c r="J194" s="137"/>
      <c r="K194" s="138"/>
      <c r="L194" s="25"/>
      <c r="M194" s="139" t="s">
        <v>1</v>
      </c>
      <c r="N194" s="140" t="s">
        <v>38</v>
      </c>
      <c r="O194" s="141">
        <v>0</v>
      </c>
      <c r="P194" s="141">
        <f t="shared" si="36"/>
        <v>0</v>
      </c>
      <c r="Q194" s="141">
        <v>0</v>
      </c>
      <c r="R194" s="141">
        <f t="shared" si="37"/>
        <v>0</v>
      </c>
      <c r="S194" s="141">
        <v>0</v>
      </c>
      <c r="T194" s="142">
        <f t="shared" si="38"/>
        <v>0</v>
      </c>
      <c r="AR194" s="143" t="s">
        <v>169</v>
      </c>
      <c r="AT194" s="143" t="s">
        <v>165</v>
      </c>
      <c r="AU194" s="143" t="s">
        <v>79</v>
      </c>
      <c r="AY194" s="13" t="s">
        <v>162</v>
      </c>
      <c r="BE194" s="144">
        <f t="shared" si="39"/>
        <v>0</v>
      </c>
      <c r="BF194" s="144">
        <f t="shared" si="40"/>
        <v>0</v>
      </c>
      <c r="BG194" s="144">
        <f t="shared" si="41"/>
        <v>0</v>
      </c>
      <c r="BH194" s="144">
        <f t="shared" si="42"/>
        <v>0</v>
      </c>
      <c r="BI194" s="144">
        <f t="shared" si="43"/>
        <v>0</v>
      </c>
      <c r="BJ194" s="13" t="s">
        <v>84</v>
      </c>
      <c r="BK194" s="144">
        <f t="shared" si="44"/>
        <v>0</v>
      </c>
      <c r="BL194" s="13" t="s">
        <v>169</v>
      </c>
      <c r="BM194" s="143" t="s">
        <v>2215</v>
      </c>
    </row>
    <row r="195" spans="2:65" s="1" customFormat="1" ht="16.5" customHeight="1">
      <c r="B195" s="131"/>
      <c r="C195" s="132" t="s">
        <v>588</v>
      </c>
      <c r="D195" s="132" t="s">
        <v>165</v>
      </c>
      <c r="E195" s="133" t="s">
        <v>2216</v>
      </c>
      <c r="F195" s="134" t="s">
        <v>2217</v>
      </c>
      <c r="G195" s="135" t="s">
        <v>196</v>
      </c>
      <c r="H195" s="136">
        <v>2</v>
      </c>
      <c r="I195" s="137"/>
      <c r="J195" s="137"/>
      <c r="K195" s="138"/>
      <c r="L195" s="25"/>
      <c r="M195" s="139" t="s">
        <v>1</v>
      </c>
      <c r="N195" s="140" t="s">
        <v>38</v>
      </c>
      <c r="O195" s="141">
        <v>0</v>
      </c>
      <c r="P195" s="141">
        <f t="shared" si="36"/>
        <v>0</v>
      </c>
      <c r="Q195" s="141">
        <v>0</v>
      </c>
      <c r="R195" s="141">
        <f t="shared" si="37"/>
        <v>0</v>
      </c>
      <c r="S195" s="141">
        <v>0</v>
      </c>
      <c r="T195" s="142">
        <f t="shared" si="38"/>
        <v>0</v>
      </c>
      <c r="AR195" s="143" t="s">
        <v>169</v>
      </c>
      <c r="AT195" s="143" t="s">
        <v>165</v>
      </c>
      <c r="AU195" s="143" t="s">
        <v>79</v>
      </c>
      <c r="AY195" s="13" t="s">
        <v>162</v>
      </c>
      <c r="BE195" s="144">
        <f t="shared" si="39"/>
        <v>0</v>
      </c>
      <c r="BF195" s="144">
        <f t="shared" si="40"/>
        <v>0</v>
      </c>
      <c r="BG195" s="144">
        <f t="shared" si="41"/>
        <v>0</v>
      </c>
      <c r="BH195" s="144">
        <f t="shared" si="42"/>
        <v>0</v>
      </c>
      <c r="BI195" s="144">
        <f t="shared" si="43"/>
        <v>0</v>
      </c>
      <c r="BJ195" s="13" t="s">
        <v>84</v>
      </c>
      <c r="BK195" s="144">
        <f t="shared" si="44"/>
        <v>0</v>
      </c>
      <c r="BL195" s="13" t="s">
        <v>169</v>
      </c>
      <c r="BM195" s="143" t="s">
        <v>2218</v>
      </c>
    </row>
    <row r="196" spans="2:65" s="1" customFormat="1" ht="21.75" customHeight="1">
      <c r="B196" s="131"/>
      <c r="C196" s="149" t="s">
        <v>592</v>
      </c>
      <c r="D196" s="149" t="s">
        <v>492</v>
      </c>
      <c r="E196" s="150" t="s">
        <v>1150</v>
      </c>
      <c r="F196" s="151" t="s">
        <v>1086</v>
      </c>
      <c r="G196" s="152" t="s">
        <v>196</v>
      </c>
      <c r="H196" s="153">
        <v>2</v>
      </c>
      <c r="I196" s="154"/>
      <c r="J196" s="154"/>
      <c r="K196" s="155"/>
      <c r="L196" s="156"/>
      <c r="M196" s="157" t="s">
        <v>1</v>
      </c>
      <c r="N196" s="158" t="s">
        <v>38</v>
      </c>
      <c r="O196" s="141">
        <v>0</v>
      </c>
      <c r="P196" s="141">
        <f t="shared" si="36"/>
        <v>0</v>
      </c>
      <c r="Q196" s="141">
        <v>0</v>
      </c>
      <c r="R196" s="141">
        <f t="shared" si="37"/>
        <v>0</v>
      </c>
      <c r="S196" s="141">
        <v>0</v>
      </c>
      <c r="T196" s="142">
        <f t="shared" si="38"/>
        <v>0</v>
      </c>
      <c r="AR196" s="143" t="s">
        <v>193</v>
      </c>
      <c r="AT196" s="143" t="s">
        <v>492</v>
      </c>
      <c r="AU196" s="143" t="s">
        <v>79</v>
      </c>
      <c r="AY196" s="13" t="s">
        <v>162</v>
      </c>
      <c r="BE196" s="144">
        <f t="shared" si="39"/>
        <v>0</v>
      </c>
      <c r="BF196" s="144">
        <f t="shared" si="40"/>
        <v>0</v>
      </c>
      <c r="BG196" s="144">
        <f t="shared" si="41"/>
        <v>0</v>
      </c>
      <c r="BH196" s="144">
        <f t="shared" si="42"/>
        <v>0</v>
      </c>
      <c r="BI196" s="144">
        <f t="shared" si="43"/>
        <v>0</v>
      </c>
      <c r="BJ196" s="13" t="s">
        <v>84</v>
      </c>
      <c r="BK196" s="144">
        <f t="shared" si="44"/>
        <v>0</v>
      </c>
      <c r="BL196" s="13" t="s">
        <v>169</v>
      </c>
      <c r="BM196" s="143" t="s">
        <v>2219</v>
      </c>
    </row>
    <row r="197" spans="2:65" s="11" customFormat="1" ht="25.9" customHeight="1">
      <c r="B197" s="120"/>
      <c r="D197" s="121" t="s">
        <v>71</v>
      </c>
      <c r="E197" s="122" t="s">
        <v>1318</v>
      </c>
      <c r="F197" s="122" t="s">
        <v>2220</v>
      </c>
      <c r="J197" s="123"/>
      <c r="L197" s="120"/>
      <c r="M197" s="124"/>
      <c r="P197" s="125">
        <f>SUM(P198:P230)</f>
        <v>0</v>
      </c>
      <c r="R197" s="125">
        <f>SUM(R198:R230)</f>
        <v>0</v>
      </c>
      <c r="T197" s="126">
        <f>SUM(T198:T230)</f>
        <v>0</v>
      </c>
      <c r="AR197" s="121" t="s">
        <v>79</v>
      </c>
      <c r="AT197" s="127" t="s">
        <v>71</v>
      </c>
      <c r="AU197" s="127" t="s">
        <v>72</v>
      </c>
      <c r="AY197" s="121" t="s">
        <v>162</v>
      </c>
      <c r="BK197" s="128">
        <f>SUM(BK198:BK230)</f>
        <v>0</v>
      </c>
    </row>
    <row r="198" spans="2:65" s="1" customFormat="1" ht="33" customHeight="1">
      <c r="B198" s="131"/>
      <c r="C198" s="149" t="s">
        <v>599</v>
      </c>
      <c r="D198" s="149" t="s">
        <v>492</v>
      </c>
      <c r="E198" s="150" t="s">
        <v>1160</v>
      </c>
      <c r="F198" s="151" t="s">
        <v>2697</v>
      </c>
      <c r="G198" s="152" t="s">
        <v>196</v>
      </c>
      <c r="H198" s="153">
        <v>1</v>
      </c>
      <c r="I198" s="154"/>
      <c r="J198" s="154"/>
      <c r="K198" s="155"/>
      <c r="L198" s="156"/>
      <c r="M198" s="157" t="s">
        <v>1</v>
      </c>
      <c r="N198" s="158" t="s">
        <v>38</v>
      </c>
      <c r="O198" s="141">
        <v>0</v>
      </c>
      <c r="P198" s="141">
        <f t="shared" ref="P198:P230" si="45">O198*H198</f>
        <v>0</v>
      </c>
      <c r="Q198" s="141">
        <v>0</v>
      </c>
      <c r="R198" s="141">
        <f t="shared" ref="R198:R230" si="46">Q198*H198</f>
        <v>0</v>
      </c>
      <c r="S198" s="141">
        <v>0</v>
      </c>
      <c r="T198" s="142">
        <f t="shared" ref="T198:T230" si="47">S198*H198</f>
        <v>0</v>
      </c>
      <c r="AR198" s="143" t="s">
        <v>193</v>
      </c>
      <c r="AT198" s="143" t="s">
        <v>492</v>
      </c>
      <c r="AU198" s="143" t="s">
        <v>79</v>
      </c>
      <c r="AY198" s="13" t="s">
        <v>162</v>
      </c>
      <c r="BE198" s="144">
        <f t="shared" ref="BE198:BE230" si="48">IF(N198="základná",J198,0)</f>
        <v>0</v>
      </c>
      <c r="BF198" s="144">
        <f t="shared" ref="BF198:BF230" si="49">IF(N198="znížená",J198,0)</f>
        <v>0</v>
      </c>
      <c r="BG198" s="144">
        <f t="shared" ref="BG198:BG230" si="50">IF(N198="zákl. prenesená",J198,0)</f>
        <v>0</v>
      </c>
      <c r="BH198" s="144">
        <f t="shared" ref="BH198:BH230" si="51">IF(N198="zníž. prenesená",J198,0)</f>
        <v>0</v>
      </c>
      <c r="BI198" s="144">
        <f t="shared" ref="BI198:BI230" si="52">IF(N198="nulová",J198,0)</f>
        <v>0</v>
      </c>
      <c r="BJ198" s="13" t="s">
        <v>84</v>
      </c>
      <c r="BK198" s="144">
        <f t="shared" ref="BK198:BK230" si="53">ROUND(I198*H198,2)</f>
        <v>0</v>
      </c>
      <c r="BL198" s="13" t="s">
        <v>169</v>
      </c>
      <c r="BM198" s="143" t="s">
        <v>2221</v>
      </c>
    </row>
    <row r="199" spans="2:65" s="1" customFormat="1" ht="29.25" customHeight="1">
      <c r="B199" s="131"/>
      <c r="C199" s="149" t="s">
        <v>603</v>
      </c>
      <c r="D199" s="149" t="s">
        <v>492</v>
      </c>
      <c r="E199" s="150" t="s">
        <v>1170</v>
      </c>
      <c r="F199" s="151" t="s">
        <v>2698</v>
      </c>
      <c r="G199" s="152" t="s">
        <v>196</v>
      </c>
      <c r="H199" s="153">
        <v>1</v>
      </c>
      <c r="I199" s="154"/>
      <c r="J199" s="154"/>
      <c r="K199" s="155"/>
      <c r="L199" s="156"/>
      <c r="M199" s="157" t="s">
        <v>1</v>
      </c>
      <c r="N199" s="158" t="s">
        <v>38</v>
      </c>
      <c r="O199" s="141">
        <v>0</v>
      </c>
      <c r="P199" s="141">
        <f t="shared" si="45"/>
        <v>0</v>
      </c>
      <c r="Q199" s="141">
        <v>0</v>
      </c>
      <c r="R199" s="141">
        <f t="shared" si="46"/>
        <v>0</v>
      </c>
      <c r="S199" s="141">
        <v>0</v>
      </c>
      <c r="T199" s="142">
        <f t="shared" si="47"/>
        <v>0</v>
      </c>
      <c r="AR199" s="143" t="s">
        <v>193</v>
      </c>
      <c r="AT199" s="143" t="s">
        <v>492</v>
      </c>
      <c r="AU199" s="143" t="s">
        <v>79</v>
      </c>
      <c r="AY199" s="13" t="s">
        <v>162</v>
      </c>
      <c r="BE199" s="144">
        <f t="shared" si="48"/>
        <v>0</v>
      </c>
      <c r="BF199" s="144">
        <f t="shared" si="49"/>
        <v>0</v>
      </c>
      <c r="BG199" s="144">
        <f t="shared" si="50"/>
        <v>0</v>
      </c>
      <c r="BH199" s="144">
        <f t="shared" si="51"/>
        <v>0</v>
      </c>
      <c r="BI199" s="144">
        <f t="shared" si="52"/>
        <v>0</v>
      </c>
      <c r="BJ199" s="13" t="s">
        <v>84</v>
      </c>
      <c r="BK199" s="144">
        <f t="shared" si="53"/>
        <v>0</v>
      </c>
      <c r="BL199" s="13" t="s">
        <v>169</v>
      </c>
      <c r="BM199" s="143" t="s">
        <v>2222</v>
      </c>
    </row>
    <row r="200" spans="2:65" s="1" customFormat="1" ht="24.2" customHeight="1">
      <c r="B200" s="131"/>
      <c r="C200" s="132" t="s">
        <v>606</v>
      </c>
      <c r="D200" s="132" t="s">
        <v>165</v>
      </c>
      <c r="E200" s="133" t="s">
        <v>2223</v>
      </c>
      <c r="F200" s="134" t="s">
        <v>2224</v>
      </c>
      <c r="G200" s="135" t="s">
        <v>196</v>
      </c>
      <c r="H200" s="136">
        <v>1</v>
      </c>
      <c r="I200" s="137"/>
      <c r="J200" s="137"/>
      <c r="K200" s="138"/>
      <c r="L200" s="25"/>
      <c r="M200" s="139" t="s">
        <v>1</v>
      </c>
      <c r="N200" s="140" t="s">
        <v>38</v>
      </c>
      <c r="O200" s="141">
        <v>0</v>
      </c>
      <c r="P200" s="141">
        <f t="shared" si="45"/>
        <v>0</v>
      </c>
      <c r="Q200" s="141">
        <v>0</v>
      </c>
      <c r="R200" s="141">
        <f t="shared" si="46"/>
        <v>0</v>
      </c>
      <c r="S200" s="141">
        <v>0</v>
      </c>
      <c r="T200" s="142">
        <f t="shared" si="47"/>
        <v>0</v>
      </c>
      <c r="AR200" s="143" t="s">
        <v>169</v>
      </c>
      <c r="AT200" s="143" t="s">
        <v>165</v>
      </c>
      <c r="AU200" s="143" t="s">
        <v>79</v>
      </c>
      <c r="AY200" s="13" t="s">
        <v>162</v>
      </c>
      <c r="BE200" s="144">
        <f t="shared" si="48"/>
        <v>0</v>
      </c>
      <c r="BF200" s="144">
        <f t="shared" si="49"/>
        <v>0</v>
      </c>
      <c r="BG200" s="144">
        <f t="shared" si="50"/>
        <v>0</v>
      </c>
      <c r="BH200" s="144">
        <f t="shared" si="51"/>
        <v>0</v>
      </c>
      <c r="BI200" s="144">
        <f t="shared" si="52"/>
        <v>0</v>
      </c>
      <c r="BJ200" s="13" t="s">
        <v>84</v>
      </c>
      <c r="BK200" s="144">
        <f t="shared" si="53"/>
        <v>0</v>
      </c>
      <c r="BL200" s="13" t="s">
        <v>169</v>
      </c>
      <c r="BM200" s="143" t="s">
        <v>2225</v>
      </c>
    </row>
    <row r="201" spans="2:65" s="1" customFormat="1" ht="16.5" customHeight="1">
      <c r="B201" s="131"/>
      <c r="C201" s="132" t="s">
        <v>610</v>
      </c>
      <c r="D201" s="132" t="s">
        <v>165</v>
      </c>
      <c r="E201" s="133" t="s">
        <v>1154</v>
      </c>
      <c r="F201" s="134" t="s">
        <v>1155</v>
      </c>
      <c r="G201" s="135" t="s">
        <v>196</v>
      </c>
      <c r="H201" s="136">
        <v>1</v>
      </c>
      <c r="I201" s="137"/>
      <c r="J201" s="137"/>
      <c r="K201" s="138"/>
      <c r="L201" s="25"/>
      <c r="M201" s="139" t="s">
        <v>1</v>
      </c>
      <c r="N201" s="140" t="s">
        <v>38</v>
      </c>
      <c r="O201" s="141">
        <v>0</v>
      </c>
      <c r="P201" s="141">
        <f t="shared" si="45"/>
        <v>0</v>
      </c>
      <c r="Q201" s="141">
        <v>0</v>
      </c>
      <c r="R201" s="141">
        <f t="shared" si="46"/>
        <v>0</v>
      </c>
      <c r="S201" s="141">
        <v>0</v>
      </c>
      <c r="T201" s="142">
        <f t="shared" si="47"/>
        <v>0</v>
      </c>
      <c r="AR201" s="143" t="s">
        <v>169</v>
      </c>
      <c r="AT201" s="143" t="s">
        <v>165</v>
      </c>
      <c r="AU201" s="143" t="s">
        <v>79</v>
      </c>
      <c r="AY201" s="13" t="s">
        <v>162</v>
      </c>
      <c r="BE201" s="144">
        <f t="shared" si="48"/>
        <v>0</v>
      </c>
      <c r="BF201" s="144">
        <f t="shared" si="49"/>
        <v>0</v>
      </c>
      <c r="BG201" s="144">
        <f t="shared" si="50"/>
        <v>0</v>
      </c>
      <c r="BH201" s="144">
        <f t="shared" si="51"/>
        <v>0</v>
      </c>
      <c r="BI201" s="144">
        <f t="shared" si="52"/>
        <v>0</v>
      </c>
      <c r="BJ201" s="13" t="s">
        <v>84</v>
      </c>
      <c r="BK201" s="144">
        <f t="shared" si="53"/>
        <v>0</v>
      </c>
      <c r="BL201" s="13" t="s">
        <v>169</v>
      </c>
      <c r="BM201" s="143" t="s">
        <v>2226</v>
      </c>
    </row>
    <row r="202" spans="2:65" s="1" customFormat="1" ht="16.5" customHeight="1">
      <c r="B202" s="131"/>
      <c r="C202" s="132" t="s">
        <v>613</v>
      </c>
      <c r="D202" s="132" t="s">
        <v>165</v>
      </c>
      <c r="E202" s="133" t="s">
        <v>1157</v>
      </c>
      <c r="F202" s="134" t="s">
        <v>1158</v>
      </c>
      <c r="G202" s="135" t="s">
        <v>196</v>
      </c>
      <c r="H202" s="136">
        <v>1</v>
      </c>
      <c r="I202" s="137"/>
      <c r="J202" s="137"/>
      <c r="K202" s="138"/>
      <c r="L202" s="25"/>
      <c r="M202" s="139" t="s">
        <v>1</v>
      </c>
      <c r="N202" s="140" t="s">
        <v>38</v>
      </c>
      <c r="O202" s="141">
        <v>0</v>
      </c>
      <c r="P202" s="141">
        <f t="shared" si="45"/>
        <v>0</v>
      </c>
      <c r="Q202" s="141">
        <v>0</v>
      </c>
      <c r="R202" s="141">
        <f t="shared" si="46"/>
        <v>0</v>
      </c>
      <c r="S202" s="141">
        <v>0</v>
      </c>
      <c r="T202" s="142">
        <f t="shared" si="47"/>
        <v>0</v>
      </c>
      <c r="AR202" s="143" t="s">
        <v>169</v>
      </c>
      <c r="AT202" s="143" t="s">
        <v>165</v>
      </c>
      <c r="AU202" s="143" t="s">
        <v>79</v>
      </c>
      <c r="AY202" s="13" t="s">
        <v>162</v>
      </c>
      <c r="BE202" s="144">
        <f t="shared" si="48"/>
        <v>0</v>
      </c>
      <c r="BF202" s="144">
        <f t="shared" si="49"/>
        <v>0</v>
      </c>
      <c r="BG202" s="144">
        <f t="shared" si="50"/>
        <v>0</v>
      </c>
      <c r="BH202" s="144">
        <f t="shared" si="51"/>
        <v>0</v>
      </c>
      <c r="BI202" s="144">
        <f t="shared" si="52"/>
        <v>0</v>
      </c>
      <c r="BJ202" s="13" t="s">
        <v>84</v>
      </c>
      <c r="BK202" s="144">
        <f t="shared" si="53"/>
        <v>0</v>
      </c>
      <c r="BL202" s="13" t="s">
        <v>169</v>
      </c>
      <c r="BM202" s="143" t="s">
        <v>2227</v>
      </c>
    </row>
    <row r="203" spans="2:65" s="1" customFormat="1" ht="27.75" customHeight="1">
      <c r="B203" s="131"/>
      <c r="C203" s="149" t="s">
        <v>617</v>
      </c>
      <c r="D203" s="149" t="s">
        <v>492</v>
      </c>
      <c r="E203" s="150" t="s">
        <v>1194</v>
      </c>
      <c r="F203" s="151" t="s">
        <v>2742</v>
      </c>
      <c r="G203" s="152" t="s">
        <v>196</v>
      </c>
      <c r="H203" s="153">
        <v>1</v>
      </c>
      <c r="I203" s="154"/>
      <c r="J203" s="154"/>
      <c r="K203" s="155"/>
      <c r="L203" s="156"/>
      <c r="M203" s="157" t="s">
        <v>1</v>
      </c>
      <c r="N203" s="158" t="s">
        <v>38</v>
      </c>
      <c r="O203" s="141">
        <v>0</v>
      </c>
      <c r="P203" s="141">
        <f t="shared" si="45"/>
        <v>0</v>
      </c>
      <c r="Q203" s="141">
        <v>0</v>
      </c>
      <c r="R203" s="141">
        <f t="shared" si="46"/>
        <v>0</v>
      </c>
      <c r="S203" s="141">
        <v>0</v>
      </c>
      <c r="T203" s="142">
        <f t="shared" si="47"/>
        <v>0</v>
      </c>
      <c r="AR203" s="143" t="s">
        <v>193</v>
      </c>
      <c r="AT203" s="143" t="s">
        <v>492</v>
      </c>
      <c r="AU203" s="143" t="s">
        <v>79</v>
      </c>
      <c r="AY203" s="13" t="s">
        <v>162</v>
      </c>
      <c r="BE203" s="144">
        <f t="shared" si="48"/>
        <v>0</v>
      </c>
      <c r="BF203" s="144">
        <f t="shared" si="49"/>
        <v>0</v>
      </c>
      <c r="BG203" s="144">
        <f t="shared" si="50"/>
        <v>0</v>
      </c>
      <c r="BH203" s="144">
        <f t="shared" si="51"/>
        <v>0</v>
      </c>
      <c r="BI203" s="144">
        <f t="shared" si="52"/>
        <v>0</v>
      </c>
      <c r="BJ203" s="13" t="s">
        <v>84</v>
      </c>
      <c r="BK203" s="144">
        <f t="shared" si="53"/>
        <v>0</v>
      </c>
      <c r="BL203" s="13" t="s">
        <v>169</v>
      </c>
      <c r="BM203" s="143" t="s">
        <v>2228</v>
      </c>
    </row>
    <row r="204" spans="2:65" s="1" customFormat="1" ht="16.5" customHeight="1">
      <c r="B204" s="131"/>
      <c r="C204" s="132" t="s">
        <v>621</v>
      </c>
      <c r="D204" s="132" t="s">
        <v>165</v>
      </c>
      <c r="E204" s="133" t="s">
        <v>1162</v>
      </c>
      <c r="F204" s="134" t="s">
        <v>1163</v>
      </c>
      <c r="G204" s="135" t="s">
        <v>196</v>
      </c>
      <c r="H204" s="136">
        <v>1</v>
      </c>
      <c r="I204" s="137"/>
      <c r="J204" s="137"/>
      <c r="K204" s="138"/>
      <c r="L204" s="25"/>
      <c r="M204" s="139" t="s">
        <v>1</v>
      </c>
      <c r="N204" s="140" t="s">
        <v>38</v>
      </c>
      <c r="O204" s="141">
        <v>0</v>
      </c>
      <c r="P204" s="141">
        <f t="shared" si="45"/>
        <v>0</v>
      </c>
      <c r="Q204" s="141">
        <v>0</v>
      </c>
      <c r="R204" s="141">
        <f t="shared" si="46"/>
        <v>0</v>
      </c>
      <c r="S204" s="141">
        <v>0</v>
      </c>
      <c r="T204" s="142">
        <f t="shared" si="47"/>
        <v>0</v>
      </c>
      <c r="AR204" s="143" t="s">
        <v>169</v>
      </c>
      <c r="AT204" s="143" t="s">
        <v>165</v>
      </c>
      <c r="AU204" s="143" t="s">
        <v>79</v>
      </c>
      <c r="AY204" s="13" t="s">
        <v>162</v>
      </c>
      <c r="BE204" s="144">
        <f t="shared" si="48"/>
        <v>0</v>
      </c>
      <c r="BF204" s="144">
        <f t="shared" si="49"/>
        <v>0</v>
      </c>
      <c r="BG204" s="144">
        <f t="shared" si="50"/>
        <v>0</v>
      </c>
      <c r="BH204" s="144">
        <f t="shared" si="51"/>
        <v>0</v>
      </c>
      <c r="BI204" s="144">
        <f t="shared" si="52"/>
        <v>0</v>
      </c>
      <c r="BJ204" s="13" t="s">
        <v>84</v>
      </c>
      <c r="BK204" s="144">
        <f t="shared" si="53"/>
        <v>0</v>
      </c>
      <c r="BL204" s="13" t="s">
        <v>169</v>
      </c>
      <c r="BM204" s="143" t="s">
        <v>2229</v>
      </c>
    </row>
    <row r="205" spans="2:65" s="1" customFormat="1" ht="24.2" customHeight="1">
      <c r="B205" s="131"/>
      <c r="C205" s="149" t="s">
        <v>625</v>
      </c>
      <c r="D205" s="149" t="s">
        <v>492</v>
      </c>
      <c r="E205" s="150" t="s">
        <v>1176</v>
      </c>
      <c r="F205" s="151" t="s">
        <v>2670</v>
      </c>
      <c r="G205" s="152" t="s">
        <v>196</v>
      </c>
      <c r="H205" s="153">
        <v>1</v>
      </c>
      <c r="I205" s="154"/>
      <c r="J205" s="154"/>
      <c r="K205" s="155"/>
      <c r="L205" s="156"/>
      <c r="M205" s="157" t="s">
        <v>1</v>
      </c>
      <c r="N205" s="158" t="s">
        <v>38</v>
      </c>
      <c r="O205" s="141">
        <v>0</v>
      </c>
      <c r="P205" s="141">
        <f t="shared" si="45"/>
        <v>0</v>
      </c>
      <c r="Q205" s="141">
        <v>0</v>
      </c>
      <c r="R205" s="141">
        <f t="shared" si="46"/>
        <v>0</v>
      </c>
      <c r="S205" s="141">
        <v>0</v>
      </c>
      <c r="T205" s="142">
        <f t="shared" si="47"/>
        <v>0</v>
      </c>
      <c r="AR205" s="143" t="s">
        <v>193</v>
      </c>
      <c r="AT205" s="143" t="s">
        <v>492</v>
      </c>
      <c r="AU205" s="143" t="s">
        <v>79</v>
      </c>
      <c r="AY205" s="13" t="s">
        <v>162</v>
      </c>
      <c r="BE205" s="144">
        <f t="shared" si="48"/>
        <v>0</v>
      </c>
      <c r="BF205" s="144">
        <f t="shared" si="49"/>
        <v>0</v>
      </c>
      <c r="BG205" s="144">
        <f t="shared" si="50"/>
        <v>0</v>
      </c>
      <c r="BH205" s="144">
        <f t="shared" si="51"/>
        <v>0</v>
      </c>
      <c r="BI205" s="144">
        <f t="shared" si="52"/>
        <v>0</v>
      </c>
      <c r="BJ205" s="13" t="s">
        <v>84</v>
      </c>
      <c r="BK205" s="144">
        <f t="shared" si="53"/>
        <v>0</v>
      </c>
      <c r="BL205" s="13" t="s">
        <v>169</v>
      </c>
      <c r="BM205" s="143" t="s">
        <v>2230</v>
      </c>
    </row>
    <row r="206" spans="2:65" s="1" customFormat="1" ht="24.2" customHeight="1">
      <c r="B206" s="131"/>
      <c r="C206" s="149" t="s">
        <v>629</v>
      </c>
      <c r="D206" s="149" t="s">
        <v>492</v>
      </c>
      <c r="E206" s="150" t="s">
        <v>1192</v>
      </c>
      <c r="F206" s="151" t="s">
        <v>2699</v>
      </c>
      <c r="G206" s="152" t="s">
        <v>196</v>
      </c>
      <c r="H206" s="153">
        <v>1</v>
      </c>
      <c r="I206" s="154"/>
      <c r="J206" s="154"/>
      <c r="K206" s="155"/>
      <c r="L206" s="156"/>
      <c r="M206" s="157" t="s">
        <v>1</v>
      </c>
      <c r="N206" s="158" t="s">
        <v>38</v>
      </c>
      <c r="O206" s="141">
        <v>0</v>
      </c>
      <c r="P206" s="141">
        <f t="shared" si="45"/>
        <v>0</v>
      </c>
      <c r="Q206" s="141">
        <v>0</v>
      </c>
      <c r="R206" s="141">
        <f t="shared" si="46"/>
        <v>0</v>
      </c>
      <c r="S206" s="141">
        <v>0</v>
      </c>
      <c r="T206" s="142">
        <f t="shared" si="47"/>
        <v>0</v>
      </c>
      <c r="AR206" s="143" t="s">
        <v>193</v>
      </c>
      <c r="AT206" s="143" t="s">
        <v>492</v>
      </c>
      <c r="AU206" s="143" t="s">
        <v>79</v>
      </c>
      <c r="AY206" s="13" t="s">
        <v>162</v>
      </c>
      <c r="BE206" s="144">
        <f t="shared" si="48"/>
        <v>0</v>
      </c>
      <c r="BF206" s="144">
        <f t="shared" si="49"/>
        <v>0</v>
      </c>
      <c r="BG206" s="144">
        <f t="shared" si="50"/>
        <v>0</v>
      </c>
      <c r="BH206" s="144">
        <f t="shared" si="51"/>
        <v>0</v>
      </c>
      <c r="BI206" s="144">
        <f t="shared" si="52"/>
        <v>0</v>
      </c>
      <c r="BJ206" s="13" t="s">
        <v>84</v>
      </c>
      <c r="BK206" s="144">
        <f t="shared" si="53"/>
        <v>0</v>
      </c>
      <c r="BL206" s="13" t="s">
        <v>169</v>
      </c>
      <c r="BM206" s="143" t="s">
        <v>2231</v>
      </c>
    </row>
    <row r="207" spans="2:65" s="1" customFormat="1" ht="16.5" customHeight="1">
      <c r="B207" s="131"/>
      <c r="C207" s="132" t="s">
        <v>633</v>
      </c>
      <c r="D207" s="132" t="s">
        <v>165</v>
      </c>
      <c r="E207" s="133" t="s">
        <v>2232</v>
      </c>
      <c r="F207" s="134" t="s">
        <v>2233</v>
      </c>
      <c r="G207" s="135" t="s">
        <v>196</v>
      </c>
      <c r="H207" s="136">
        <v>1</v>
      </c>
      <c r="I207" s="137"/>
      <c r="J207" s="137"/>
      <c r="K207" s="138"/>
      <c r="L207" s="25"/>
      <c r="M207" s="139" t="s">
        <v>1</v>
      </c>
      <c r="N207" s="140" t="s">
        <v>38</v>
      </c>
      <c r="O207" s="141">
        <v>0</v>
      </c>
      <c r="P207" s="141">
        <f t="shared" si="45"/>
        <v>0</v>
      </c>
      <c r="Q207" s="141">
        <v>0</v>
      </c>
      <c r="R207" s="141">
        <f t="shared" si="46"/>
        <v>0</v>
      </c>
      <c r="S207" s="141">
        <v>0</v>
      </c>
      <c r="T207" s="142">
        <f t="shared" si="47"/>
        <v>0</v>
      </c>
      <c r="AR207" s="143" t="s">
        <v>169</v>
      </c>
      <c r="AT207" s="143" t="s">
        <v>165</v>
      </c>
      <c r="AU207" s="143" t="s">
        <v>79</v>
      </c>
      <c r="AY207" s="13" t="s">
        <v>162</v>
      </c>
      <c r="BE207" s="144">
        <f t="shared" si="48"/>
        <v>0</v>
      </c>
      <c r="BF207" s="144">
        <f t="shared" si="49"/>
        <v>0</v>
      </c>
      <c r="BG207" s="144">
        <f t="shared" si="50"/>
        <v>0</v>
      </c>
      <c r="BH207" s="144">
        <f t="shared" si="51"/>
        <v>0</v>
      </c>
      <c r="BI207" s="144">
        <f t="shared" si="52"/>
        <v>0</v>
      </c>
      <c r="BJ207" s="13" t="s">
        <v>84</v>
      </c>
      <c r="BK207" s="144">
        <f t="shared" si="53"/>
        <v>0</v>
      </c>
      <c r="BL207" s="13" t="s">
        <v>169</v>
      </c>
      <c r="BM207" s="143" t="s">
        <v>2234</v>
      </c>
    </row>
    <row r="208" spans="2:65" s="1" customFormat="1" ht="16.5" customHeight="1">
      <c r="B208" s="131"/>
      <c r="C208" s="149" t="s">
        <v>637</v>
      </c>
      <c r="D208" s="149" t="s">
        <v>492</v>
      </c>
      <c r="E208" s="150" t="s">
        <v>1196</v>
      </c>
      <c r="F208" s="151" t="s">
        <v>1171</v>
      </c>
      <c r="G208" s="152" t="s">
        <v>196</v>
      </c>
      <c r="H208" s="153">
        <v>3</v>
      </c>
      <c r="I208" s="154"/>
      <c r="J208" s="154"/>
      <c r="K208" s="155"/>
      <c r="L208" s="156"/>
      <c r="M208" s="157" t="s">
        <v>1</v>
      </c>
      <c r="N208" s="158" t="s">
        <v>38</v>
      </c>
      <c r="O208" s="141">
        <v>0</v>
      </c>
      <c r="P208" s="141">
        <f t="shared" si="45"/>
        <v>0</v>
      </c>
      <c r="Q208" s="141">
        <v>0</v>
      </c>
      <c r="R208" s="141">
        <f t="shared" si="46"/>
        <v>0</v>
      </c>
      <c r="S208" s="141">
        <v>0</v>
      </c>
      <c r="T208" s="142">
        <f t="shared" si="47"/>
        <v>0</v>
      </c>
      <c r="AR208" s="143" t="s">
        <v>193</v>
      </c>
      <c r="AT208" s="143" t="s">
        <v>492</v>
      </c>
      <c r="AU208" s="143" t="s">
        <v>79</v>
      </c>
      <c r="AY208" s="13" t="s">
        <v>162</v>
      </c>
      <c r="BE208" s="144">
        <f t="shared" si="48"/>
        <v>0</v>
      </c>
      <c r="BF208" s="144">
        <f t="shared" si="49"/>
        <v>0</v>
      </c>
      <c r="BG208" s="144">
        <f t="shared" si="50"/>
        <v>0</v>
      </c>
      <c r="BH208" s="144">
        <f t="shared" si="51"/>
        <v>0</v>
      </c>
      <c r="BI208" s="144">
        <f t="shared" si="52"/>
        <v>0</v>
      </c>
      <c r="BJ208" s="13" t="s">
        <v>84</v>
      </c>
      <c r="BK208" s="144">
        <f t="shared" si="53"/>
        <v>0</v>
      </c>
      <c r="BL208" s="13" t="s">
        <v>169</v>
      </c>
      <c r="BM208" s="143" t="s">
        <v>2235</v>
      </c>
    </row>
    <row r="209" spans="2:65" s="1" customFormat="1" ht="16.5" customHeight="1">
      <c r="B209" s="131"/>
      <c r="C209" s="132" t="s">
        <v>641</v>
      </c>
      <c r="D209" s="132" t="s">
        <v>165</v>
      </c>
      <c r="E209" s="133" t="s">
        <v>1173</v>
      </c>
      <c r="F209" s="134" t="s">
        <v>1174</v>
      </c>
      <c r="G209" s="135" t="s">
        <v>196</v>
      </c>
      <c r="H209" s="136">
        <v>3</v>
      </c>
      <c r="I209" s="137"/>
      <c r="J209" s="137"/>
      <c r="K209" s="138"/>
      <c r="L209" s="25"/>
      <c r="M209" s="139" t="s">
        <v>1</v>
      </c>
      <c r="N209" s="140" t="s">
        <v>38</v>
      </c>
      <c r="O209" s="141">
        <v>0</v>
      </c>
      <c r="P209" s="141">
        <f t="shared" si="45"/>
        <v>0</v>
      </c>
      <c r="Q209" s="141">
        <v>0</v>
      </c>
      <c r="R209" s="141">
        <f t="shared" si="46"/>
        <v>0</v>
      </c>
      <c r="S209" s="141">
        <v>0</v>
      </c>
      <c r="T209" s="142">
        <f t="shared" si="47"/>
        <v>0</v>
      </c>
      <c r="AR209" s="143" t="s">
        <v>169</v>
      </c>
      <c r="AT209" s="143" t="s">
        <v>165</v>
      </c>
      <c r="AU209" s="143" t="s">
        <v>79</v>
      </c>
      <c r="AY209" s="13" t="s">
        <v>162</v>
      </c>
      <c r="BE209" s="144">
        <f t="shared" si="48"/>
        <v>0</v>
      </c>
      <c r="BF209" s="144">
        <f t="shared" si="49"/>
        <v>0</v>
      </c>
      <c r="BG209" s="144">
        <f t="shared" si="50"/>
        <v>0</v>
      </c>
      <c r="BH209" s="144">
        <f t="shared" si="51"/>
        <v>0</v>
      </c>
      <c r="BI209" s="144">
        <f t="shared" si="52"/>
        <v>0</v>
      </c>
      <c r="BJ209" s="13" t="s">
        <v>84</v>
      </c>
      <c r="BK209" s="144">
        <f t="shared" si="53"/>
        <v>0</v>
      </c>
      <c r="BL209" s="13" t="s">
        <v>169</v>
      </c>
      <c r="BM209" s="143" t="s">
        <v>2236</v>
      </c>
    </row>
    <row r="210" spans="2:65" s="1" customFormat="1" ht="24.2" customHeight="1">
      <c r="B210" s="131"/>
      <c r="C210" s="149" t="s">
        <v>645</v>
      </c>
      <c r="D210" s="149" t="s">
        <v>492</v>
      </c>
      <c r="E210" s="150" t="s">
        <v>1181</v>
      </c>
      <c r="F210" s="151" t="s">
        <v>2700</v>
      </c>
      <c r="G210" s="152" t="s">
        <v>196</v>
      </c>
      <c r="H210" s="153">
        <v>1</v>
      </c>
      <c r="I210" s="154"/>
      <c r="J210" s="154"/>
      <c r="K210" s="155"/>
      <c r="L210" s="156"/>
      <c r="M210" s="157" t="s">
        <v>1</v>
      </c>
      <c r="N210" s="158" t="s">
        <v>38</v>
      </c>
      <c r="O210" s="141">
        <v>0</v>
      </c>
      <c r="P210" s="141">
        <f t="shared" si="45"/>
        <v>0</v>
      </c>
      <c r="Q210" s="141">
        <v>0</v>
      </c>
      <c r="R210" s="141">
        <f t="shared" si="46"/>
        <v>0</v>
      </c>
      <c r="S210" s="141">
        <v>0</v>
      </c>
      <c r="T210" s="142">
        <f t="shared" si="47"/>
        <v>0</v>
      </c>
      <c r="AR210" s="143" t="s">
        <v>193</v>
      </c>
      <c r="AT210" s="143" t="s">
        <v>492</v>
      </c>
      <c r="AU210" s="143" t="s">
        <v>79</v>
      </c>
      <c r="AY210" s="13" t="s">
        <v>162</v>
      </c>
      <c r="BE210" s="144">
        <f t="shared" si="48"/>
        <v>0</v>
      </c>
      <c r="BF210" s="144">
        <f t="shared" si="49"/>
        <v>0</v>
      </c>
      <c r="BG210" s="144">
        <f t="shared" si="50"/>
        <v>0</v>
      </c>
      <c r="BH210" s="144">
        <f t="shared" si="51"/>
        <v>0</v>
      </c>
      <c r="BI210" s="144">
        <f t="shared" si="52"/>
        <v>0</v>
      </c>
      <c r="BJ210" s="13" t="s">
        <v>84</v>
      </c>
      <c r="BK210" s="144">
        <f t="shared" si="53"/>
        <v>0</v>
      </c>
      <c r="BL210" s="13" t="s">
        <v>169</v>
      </c>
      <c r="BM210" s="143" t="s">
        <v>2237</v>
      </c>
    </row>
    <row r="211" spans="2:65" s="1" customFormat="1" ht="24.2" customHeight="1">
      <c r="B211" s="131"/>
      <c r="C211" s="132" t="s">
        <v>649</v>
      </c>
      <c r="D211" s="132" t="s">
        <v>165</v>
      </c>
      <c r="E211" s="133" t="s">
        <v>1178</v>
      </c>
      <c r="F211" s="134" t="s">
        <v>1179</v>
      </c>
      <c r="G211" s="135" t="s">
        <v>196</v>
      </c>
      <c r="H211" s="136">
        <v>1</v>
      </c>
      <c r="I211" s="137"/>
      <c r="J211" s="137"/>
      <c r="K211" s="138"/>
      <c r="L211" s="25"/>
      <c r="M211" s="139" t="s">
        <v>1</v>
      </c>
      <c r="N211" s="140" t="s">
        <v>38</v>
      </c>
      <c r="O211" s="141">
        <v>0</v>
      </c>
      <c r="P211" s="141">
        <f t="shared" si="45"/>
        <v>0</v>
      </c>
      <c r="Q211" s="141">
        <v>0</v>
      </c>
      <c r="R211" s="141">
        <f t="shared" si="46"/>
        <v>0</v>
      </c>
      <c r="S211" s="141">
        <v>0</v>
      </c>
      <c r="T211" s="142">
        <f t="shared" si="47"/>
        <v>0</v>
      </c>
      <c r="AR211" s="143" t="s">
        <v>169</v>
      </c>
      <c r="AT211" s="143" t="s">
        <v>165</v>
      </c>
      <c r="AU211" s="143" t="s">
        <v>79</v>
      </c>
      <c r="AY211" s="13" t="s">
        <v>162</v>
      </c>
      <c r="BE211" s="144">
        <f t="shared" si="48"/>
        <v>0</v>
      </c>
      <c r="BF211" s="144">
        <f t="shared" si="49"/>
        <v>0</v>
      </c>
      <c r="BG211" s="144">
        <f t="shared" si="50"/>
        <v>0</v>
      </c>
      <c r="BH211" s="144">
        <f t="shared" si="51"/>
        <v>0</v>
      </c>
      <c r="BI211" s="144">
        <f t="shared" si="52"/>
        <v>0</v>
      </c>
      <c r="BJ211" s="13" t="s">
        <v>84</v>
      </c>
      <c r="BK211" s="144">
        <f t="shared" si="53"/>
        <v>0</v>
      </c>
      <c r="BL211" s="13" t="s">
        <v>169</v>
      </c>
      <c r="BM211" s="143" t="s">
        <v>2238</v>
      </c>
    </row>
    <row r="212" spans="2:65" s="1" customFormat="1" ht="37.9" customHeight="1">
      <c r="B212" s="131"/>
      <c r="C212" s="149" t="s">
        <v>653</v>
      </c>
      <c r="D212" s="149" t="s">
        <v>492</v>
      </c>
      <c r="E212" s="150" t="s">
        <v>1183</v>
      </c>
      <c r="F212" s="151" t="s">
        <v>2701</v>
      </c>
      <c r="G212" s="152" t="s">
        <v>196</v>
      </c>
      <c r="H212" s="153">
        <v>1</v>
      </c>
      <c r="I212" s="154"/>
      <c r="J212" s="154"/>
      <c r="K212" s="155"/>
      <c r="L212" s="156"/>
      <c r="M212" s="157" t="s">
        <v>1</v>
      </c>
      <c r="N212" s="158" t="s">
        <v>38</v>
      </c>
      <c r="O212" s="141">
        <v>0</v>
      </c>
      <c r="P212" s="141">
        <f t="shared" si="45"/>
        <v>0</v>
      </c>
      <c r="Q212" s="141">
        <v>0</v>
      </c>
      <c r="R212" s="141">
        <f t="shared" si="46"/>
        <v>0</v>
      </c>
      <c r="S212" s="141">
        <v>0</v>
      </c>
      <c r="T212" s="142">
        <f t="shared" si="47"/>
        <v>0</v>
      </c>
      <c r="AR212" s="143" t="s">
        <v>193</v>
      </c>
      <c r="AT212" s="143" t="s">
        <v>492</v>
      </c>
      <c r="AU212" s="143" t="s">
        <v>79</v>
      </c>
      <c r="AY212" s="13" t="s">
        <v>162</v>
      </c>
      <c r="BE212" s="144">
        <f t="shared" si="48"/>
        <v>0</v>
      </c>
      <c r="BF212" s="144">
        <f t="shared" si="49"/>
        <v>0</v>
      </c>
      <c r="BG212" s="144">
        <f t="shared" si="50"/>
        <v>0</v>
      </c>
      <c r="BH212" s="144">
        <f t="shared" si="51"/>
        <v>0</v>
      </c>
      <c r="BI212" s="144">
        <f t="shared" si="52"/>
        <v>0</v>
      </c>
      <c r="BJ212" s="13" t="s">
        <v>84</v>
      </c>
      <c r="BK212" s="144">
        <f t="shared" si="53"/>
        <v>0</v>
      </c>
      <c r="BL212" s="13" t="s">
        <v>169</v>
      </c>
      <c r="BM212" s="143" t="s">
        <v>2239</v>
      </c>
    </row>
    <row r="213" spans="2:65" s="1" customFormat="1" ht="16.5" customHeight="1">
      <c r="B213" s="131"/>
      <c r="C213" s="132" t="s">
        <v>657</v>
      </c>
      <c r="D213" s="132" t="s">
        <v>165</v>
      </c>
      <c r="E213" s="133" t="s">
        <v>2240</v>
      </c>
      <c r="F213" s="134" t="s">
        <v>2241</v>
      </c>
      <c r="G213" s="135" t="s">
        <v>196</v>
      </c>
      <c r="H213" s="136">
        <v>1</v>
      </c>
      <c r="I213" s="137"/>
      <c r="J213" s="137"/>
      <c r="K213" s="138"/>
      <c r="L213" s="25"/>
      <c r="M213" s="139" t="s">
        <v>1</v>
      </c>
      <c r="N213" s="140" t="s">
        <v>38</v>
      </c>
      <c r="O213" s="141">
        <v>0</v>
      </c>
      <c r="P213" s="141">
        <f t="shared" si="45"/>
        <v>0</v>
      </c>
      <c r="Q213" s="141">
        <v>0</v>
      </c>
      <c r="R213" s="141">
        <f t="shared" si="46"/>
        <v>0</v>
      </c>
      <c r="S213" s="141">
        <v>0</v>
      </c>
      <c r="T213" s="142">
        <f t="shared" si="47"/>
        <v>0</v>
      </c>
      <c r="AR213" s="143" t="s">
        <v>169</v>
      </c>
      <c r="AT213" s="143" t="s">
        <v>165</v>
      </c>
      <c r="AU213" s="143" t="s">
        <v>79</v>
      </c>
      <c r="AY213" s="13" t="s">
        <v>162</v>
      </c>
      <c r="BE213" s="144">
        <f t="shared" si="48"/>
        <v>0</v>
      </c>
      <c r="BF213" s="144">
        <f t="shared" si="49"/>
        <v>0</v>
      </c>
      <c r="BG213" s="144">
        <f t="shared" si="50"/>
        <v>0</v>
      </c>
      <c r="BH213" s="144">
        <f t="shared" si="51"/>
        <v>0</v>
      </c>
      <c r="BI213" s="144">
        <f t="shared" si="52"/>
        <v>0</v>
      </c>
      <c r="BJ213" s="13" t="s">
        <v>84</v>
      </c>
      <c r="BK213" s="144">
        <f t="shared" si="53"/>
        <v>0</v>
      </c>
      <c r="BL213" s="13" t="s">
        <v>169</v>
      </c>
      <c r="BM213" s="143" t="s">
        <v>2242</v>
      </c>
    </row>
    <row r="214" spans="2:65" s="1" customFormat="1" ht="37.9" customHeight="1">
      <c r="B214" s="131"/>
      <c r="C214" s="149" t="s">
        <v>659</v>
      </c>
      <c r="D214" s="149" t="s">
        <v>492</v>
      </c>
      <c r="E214" s="150" t="s">
        <v>1185</v>
      </c>
      <c r="F214" s="151" t="s">
        <v>2702</v>
      </c>
      <c r="G214" s="152" t="s">
        <v>196</v>
      </c>
      <c r="H214" s="153">
        <v>1</v>
      </c>
      <c r="I214" s="154"/>
      <c r="J214" s="154"/>
      <c r="K214" s="155"/>
      <c r="L214" s="156"/>
      <c r="M214" s="157" t="s">
        <v>1</v>
      </c>
      <c r="N214" s="158" t="s">
        <v>38</v>
      </c>
      <c r="O214" s="141">
        <v>0</v>
      </c>
      <c r="P214" s="141">
        <f t="shared" si="45"/>
        <v>0</v>
      </c>
      <c r="Q214" s="141">
        <v>0</v>
      </c>
      <c r="R214" s="141">
        <f t="shared" si="46"/>
        <v>0</v>
      </c>
      <c r="S214" s="141">
        <v>0</v>
      </c>
      <c r="T214" s="142">
        <f t="shared" si="47"/>
        <v>0</v>
      </c>
      <c r="AR214" s="143" t="s">
        <v>193</v>
      </c>
      <c r="AT214" s="143" t="s">
        <v>492</v>
      </c>
      <c r="AU214" s="143" t="s">
        <v>79</v>
      </c>
      <c r="AY214" s="13" t="s">
        <v>162</v>
      </c>
      <c r="BE214" s="144">
        <f t="shared" si="48"/>
        <v>0</v>
      </c>
      <c r="BF214" s="144">
        <f t="shared" si="49"/>
        <v>0</v>
      </c>
      <c r="BG214" s="144">
        <f t="shared" si="50"/>
        <v>0</v>
      </c>
      <c r="BH214" s="144">
        <f t="shared" si="51"/>
        <v>0</v>
      </c>
      <c r="BI214" s="144">
        <f t="shared" si="52"/>
        <v>0</v>
      </c>
      <c r="BJ214" s="13" t="s">
        <v>84</v>
      </c>
      <c r="BK214" s="144">
        <f t="shared" si="53"/>
        <v>0</v>
      </c>
      <c r="BL214" s="13" t="s">
        <v>169</v>
      </c>
      <c r="BM214" s="143" t="s">
        <v>2243</v>
      </c>
    </row>
    <row r="215" spans="2:65" s="1" customFormat="1" ht="21.75" customHeight="1">
      <c r="B215" s="131"/>
      <c r="C215" s="149" t="s">
        <v>661</v>
      </c>
      <c r="D215" s="149" t="s">
        <v>492</v>
      </c>
      <c r="E215" s="150" t="s">
        <v>1187</v>
      </c>
      <c r="F215" s="151" t="s">
        <v>2675</v>
      </c>
      <c r="G215" s="152" t="s">
        <v>196</v>
      </c>
      <c r="H215" s="153">
        <v>1</v>
      </c>
      <c r="I215" s="154"/>
      <c r="J215" s="154"/>
      <c r="K215" s="155"/>
      <c r="L215" s="156"/>
      <c r="M215" s="157" t="s">
        <v>1</v>
      </c>
      <c r="N215" s="158" t="s">
        <v>38</v>
      </c>
      <c r="O215" s="141">
        <v>0</v>
      </c>
      <c r="P215" s="141">
        <f t="shared" si="45"/>
        <v>0</v>
      </c>
      <c r="Q215" s="141">
        <v>0</v>
      </c>
      <c r="R215" s="141">
        <f t="shared" si="46"/>
        <v>0</v>
      </c>
      <c r="S215" s="141">
        <v>0</v>
      </c>
      <c r="T215" s="142">
        <f t="shared" si="47"/>
        <v>0</v>
      </c>
      <c r="AR215" s="143" t="s">
        <v>193</v>
      </c>
      <c r="AT215" s="143" t="s">
        <v>492</v>
      </c>
      <c r="AU215" s="143" t="s">
        <v>79</v>
      </c>
      <c r="AY215" s="13" t="s">
        <v>162</v>
      </c>
      <c r="BE215" s="144">
        <f t="shared" si="48"/>
        <v>0</v>
      </c>
      <c r="BF215" s="144">
        <f t="shared" si="49"/>
        <v>0</v>
      </c>
      <c r="BG215" s="144">
        <f t="shared" si="50"/>
        <v>0</v>
      </c>
      <c r="BH215" s="144">
        <f t="shared" si="51"/>
        <v>0</v>
      </c>
      <c r="BI215" s="144">
        <f t="shared" si="52"/>
        <v>0</v>
      </c>
      <c r="BJ215" s="13" t="s">
        <v>84</v>
      </c>
      <c r="BK215" s="144">
        <f t="shared" si="53"/>
        <v>0</v>
      </c>
      <c r="BL215" s="13" t="s">
        <v>169</v>
      </c>
      <c r="BM215" s="143" t="s">
        <v>2244</v>
      </c>
    </row>
    <row r="216" spans="2:65" s="1" customFormat="1" ht="21.75" customHeight="1">
      <c r="B216" s="131"/>
      <c r="C216" s="149" t="s">
        <v>665</v>
      </c>
      <c r="D216" s="149" t="s">
        <v>492</v>
      </c>
      <c r="E216" s="150" t="s">
        <v>1207</v>
      </c>
      <c r="F216" s="151" t="s">
        <v>2676</v>
      </c>
      <c r="G216" s="152" t="s">
        <v>196</v>
      </c>
      <c r="H216" s="153">
        <v>1</v>
      </c>
      <c r="I216" s="154"/>
      <c r="J216" s="154"/>
      <c r="K216" s="155"/>
      <c r="L216" s="156"/>
      <c r="M216" s="157" t="s">
        <v>1</v>
      </c>
      <c r="N216" s="158" t="s">
        <v>38</v>
      </c>
      <c r="O216" s="141">
        <v>0</v>
      </c>
      <c r="P216" s="141">
        <f t="shared" si="45"/>
        <v>0</v>
      </c>
      <c r="Q216" s="141">
        <v>0</v>
      </c>
      <c r="R216" s="141">
        <f t="shared" si="46"/>
        <v>0</v>
      </c>
      <c r="S216" s="141">
        <v>0</v>
      </c>
      <c r="T216" s="142">
        <f t="shared" si="47"/>
        <v>0</v>
      </c>
      <c r="AR216" s="143" t="s">
        <v>193</v>
      </c>
      <c r="AT216" s="143" t="s">
        <v>492</v>
      </c>
      <c r="AU216" s="143" t="s">
        <v>79</v>
      </c>
      <c r="AY216" s="13" t="s">
        <v>162</v>
      </c>
      <c r="BE216" s="144">
        <f t="shared" si="48"/>
        <v>0</v>
      </c>
      <c r="BF216" s="144">
        <f t="shared" si="49"/>
        <v>0</v>
      </c>
      <c r="BG216" s="144">
        <f t="shared" si="50"/>
        <v>0</v>
      </c>
      <c r="BH216" s="144">
        <f t="shared" si="51"/>
        <v>0</v>
      </c>
      <c r="BI216" s="144">
        <f t="shared" si="52"/>
        <v>0</v>
      </c>
      <c r="BJ216" s="13" t="s">
        <v>84</v>
      </c>
      <c r="BK216" s="144">
        <f t="shared" si="53"/>
        <v>0</v>
      </c>
      <c r="BL216" s="13" t="s">
        <v>169</v>
      </c>
      <c r="BM216" s="143" t="s">
        <v>2245</v>
      </c>
    </row>
    <row r="217" spans="2:65" s="1" customFormat="1" ht="21.75" customHeight="1">
      <c r="B217" s="131"/>
      <c r="C217" s="149" t="s">
        <v>669</v>
      </c>
      <c r="D217" s="149" t="s">
        <v>492</v>
      </c>
      <c r="E217" s="150" t="s">
        <v>1213</v>
      </c>
      <c r="F217" s="151" t="s">
        <v>2703</v>
      </c>
      <c r="G217" s="152" t="s">
        <v>196</v>
      </c>
      <c r="H217" s="153">
        <v>1</v>
      </c>
      <c r="I217" s="154"/>
      <c r="J217" s="154"/>
      <c r="K217" s="155"/>
      <c r="L217" s="156"/>
      <c r="M217" s="157" t="s">
        <v>1</v>
      </c>
      <c r="N217" s="158" t="s">
        <v>38</v>
      </c>
      <c r="O217" s="141">
        <v>0</v>
      </c>
      <c r="P217" s="141">
        <f t="shared" si="45"/>
        <v>0</v>
      </c>
      <c r="Q217" s="141">
        <v>0</v>
      </c>
      <c r="R217" s="141">
        <f t="shared" si="46"/>
        <v>0</v>
      </c>
      <c r="S217" s="141">
        <v>0</v>
      </c>
      <c r="T217" s="142">
        <f t="shared" si="47"/>
        <v>0</v>
      </c>
      <c r="AR217" s="143" t="s">
        <v>193</v>
      </c>
      <c r="AT217" s="143" t="s">
        <v>492</v>
      </c>
      <c r="AU217" s="143" t="s">
        <v>79</v>
      </c>
      <c r="AY217" s="13" t="s">
        <v>162</v>
      </c>
      <c r="BE217" s="144">
        <f t="shared" si="48"/>
        <v>0</v>
      </c>
      <c r="BF217" s="144">
        <f t="shared" si="49"/>
        <v>0</v>
      </c>
      <c r="BG217" s="144">
        <f t="shared" si="50"/>
        <v>0</v>
      </c>
      <c r="BH217" s="144">
        <f t="shared" si="51"/>
        <v>0</v>
      </c>
      <c r="BI217" s="144">
        <f t="shared" si="52"/>
        <v>0</v>
      </c>
      <c r="BJ217" s="13" t="s">
        <v>84</v>
      </c>
      <c r="BK217" s="144">
        <f t="shared" si="53"/>
        <v>0</v>
      </c>
      <c r="BL217" s="13" t="s">
        <v>169</v>
      </c>
      <c r="BM217" s="143" t="s">
        <v>2246</v>
      </c>
    </row>
    <row r="218" spans="2:65" s="1" customFormat="1" ht="21.75" customHeight="1">
      <c r="B218" s="131"/>
      <c r="C218" s="132" t="s">
        <v>672</v>
      </c>
      <c r="D218" s="132" t="s">
        <v>165</v>
      </c>
      <c r="E218" s="133" t="s">
        <v>1198</v>
      </c>
      <c r="F218" s="134" t="s">
        <v>1199</v>
      </c>
      <c r="G218" s="135" t="s">
        <v>196</v>
      </c>
      <c r="H218" s="136">
        <v>1</v>
      </c>
      <c r="I218" s="137"/>
      <c r="J218" s="137"/>
      <c r="K218" s="138"/>
      <c r="L218" s="25"/>
      <c r="M218" s="139" t="s">
        <v>1</v>
      </c>
      <c r="N218" s="140" t="s">
        <v>38</v>
      </c>
      <c r="O218" s="141">
        <v>0</v>
      </c>
      <c r="P218" s="141">
        <f t="shared" si="45"/>
        <v>0</v>
      </c>
      <c r="Q218" s="141">
        <v>0</v>
      </c>
      <c r="R218" s="141">
        <f t="shared" si="46"/>
        <v>0</v>
      </c>
      <c r="S218" s="141">
        <v>0</v>
      </c>
      <c r="T218" s="142">
        <f t="shared" si="47"/>
        <v>0</v>
      </c>
      <c r="AR218" s="143" t="s">
        <v>169</v>
      </c>
      <c r="AT218" s="143" t="s">
        <v>165</v>
      </c>
      <c r="AU218" s="143" t="s">
        <v>79</v>
      </c>
      <c r="AY218" s="13" t="s">
        <v>162</v>
      </c>
      <c r="BE218" s="144">
        <f t="shared" si="48"/>
        <v>0</v>
      </c>
      <c r="BF218" s="144">
        <f t="shared" si="49"/>
        <v>0</v>
      </c>
      <c r="BG218" s="144">
        <f t="shared" si="50"/>
        <v>0</v>
      </c>
      <c r="BH218" s="144">
        <f t="shared" si="51"/>
        <v>0</v>
      </c>
      <c r="BI218" s="144">
        <f t="shared" si="52"/>
        <v>0</v>
      </c>
      <c r="BJ218" s="13" t="s">
        <v>84</v>
      </c>
      <c r="BK218" s="144">
        <f t="shared" si="53"/>
        <v>0</v>
      </c>
      <c r="BL218" s="13" t="s">
        <v>169</v>
      </c>
      <c r="BM218" s="143" t="s">
        <v>2247</v>
      </c>
    </row>
    <row r="219" spans="2:65" s="1" customFormat="1" ht="16.5" customHeight="1">
      <c r="B219" s="131"/>
      <c r="C219" s="132" t="s">
        <v>676</v>
      </c>
      <c r="D219" s="132" t="s">
        <v>165</v>
      </c>
      <c r="E219" s="133" t="s">
        <v>1201</v>
      </c>
      <c r="F219" s="134" t="s">
        <v>1202</v>
      </c>
      <c r="G219" s="135" t="s">
        <v>196</v>
      </c>
      <c r="H219" s="136">
        <v>1</v>
      </c>
      <c r="I219" s="137"/>
      <c r="J219" s="137"/>
      <c r="K219" s="138"/>
      <c r="L219" s="25"/>
      <c r="M219" s="139" t="s">
        <v>1</v>
      </c>
      <c r="N219" s="140" t="s">
        <v>38</v>
      </c>
      <c r="O219" s="141">
        <v>0</v>
      </c>
      <c r="P219" s="141">
        <f t="shared" si="45"/>
        <v>0</v>
      </c>
      <c r="Q219" s="141">
        <v>0</v>
      </c>
      <c r="R219" s="141">
        <f t="shared" si="46"/>
        <v>0</v>
      </c>
      <c r="S219" s="141">
        <v>0</v>
      </c>
      <c r="T219" s="142">
        <f t="shared" si="47"/>
        <v>0</v>
      </c>
      <c r="AR219" s="143" t="s">
        <v>169</v>
      </c>
      <c r="AT219" s="143" t="s">
        <v>165</v>
      </c>
      <c r="AU219" s="143" t="s">
        <v>79</v>
      </c>
      <c r="AY219" s="13" t="s">
        <v>162</v>
      </c>
      <c r="BE219" s="144">
        <f t="shared" si="48"/>
        <v>0</v>
      </c>
      <c r="BF219" s="144">
        <f t="shared" si="49"/>
        <v>0</v>
      </c>
      <c r="BG219" s="144">
        <f t="shared" si="50"/>
        <v>0</v>
      </c>
      <c r="BH219" s="144">
        <f t="shared" si="51"/>
        <v>0</v>
      </c>
      <c r="BI219" s="144">
        <f t="shared" si="52"/>
        <v>0</v>
      </c>
      <c r="BJ219" s="13" t="s">
        <v>84</v>
      </c>
      <c r="BK219" s="144">
        <f t="shared" si="53"/>
        <v>0</v>
      </c>
      <c r="BL219" s="13" t="s">
        <v>169</v>
      </c>
      <c r="BM219" s="143" t="s">
        <v>2248</v>
      </c>
    </row>
    <row r="220" spans="2:65" s="1" customFormat="1" ht="16.5" customHeight="1">
      <c r="B220" s="131"/>
      <c r="C220" s="132" t="s">
        <v>680</v>
      </c>
      <c r="D220" s="132" t="s">
        <v>165</v>
      </c>
      <c r="E220" s="133" t="s">
        <v>1204</v>
      </c>
      <c r="F220" s="134" t="s">
        <v>1205</v>
      </c>
      <c r="G220" s="135" t="s">
        <v>196</v>
      </c>
      <c r="H220" s="136">
        <v>2</v>
      </c>
      <c r="I220" s="137"/>
      <c r="J220" s="137"/>
      <c r="K220" s="138"/>
      <c r="L220" s="25"/>
      <c r="M220" s="139" t="s">
        <v>1</v>
      </c>
      <c r="N220" s="140" t="s">
        <v>38</v>
      </c>
      <c r="O220" s="141">
        <v>0</v>
      </c>
      <c r="P220" s="141">
        <f t="shared" si="45"/>
        <v>0</v>
      </c>
      <c r="Q220" s="141">
        <v>0</v>
      </c>
      <c r="R220" s="141">
        <f t="shared" si="46"/>
        <v>0</v>
      </c>
      <c r="S220" s="141">
        <v>0</v>
      </c>
      <c r="T220" s="142">
        <f t="shared" si="47"/>
        <v>0</v>
      </c>
      <c r="AR220" s="143" t="s">
        <v>169</v>
      </c>
      <c r="AT220" s="143" t="s">
        <v>165</v>
      </c>
      <c r="AU220" s="143" t="s">
        <v>79</v>
      </c>
      <c r="AY220" s="13" t="s">
        <v>162</v>
      </c>
      <c r="BE220" s="144">
        <f t="shared" si="48"/>
        <v>0</v>
      </c>
      <c r="BF220" s="144">
        <f t="shared" si="49"/>
        <v>0</v>
      </c>
      <c r="BG220" s="144">
        <f t="shared" si="50"/>
        <v>0</v>
      </c>
      <c r="BH220" s="144">
        <f t="shared" si="51"/>
        <v>0</v>
      </c>
      <c r="BI220" s="144">
        <f t="shared" si="52"/>
        <v>0</v>
      </c>
      <c r="BJ220" s="13" t="s">
        <v>84</v>
      </c>
      <c r="BK220" s="144">
        <f t="shared" si="53"/>
        <v>0</v>
      </c>
      <c r="BL220" s="13" t="s">
        <v>169</v>
      </c>
      <c r="BM220" s="143" t="s">
        <v>2249</v>
      </c>
    </row>
    <row r="221" spans="2:65" s="1" customFormat="1" ht="30.75" customHeight="1">
      <c r="B221" s="131"/>
      <c r="C221" s="149" t="s">
        <v>684</v>
      </c>
      <c r="D221" s="149" t="s">
        <v>492</v>
      </c>
      <c r="E221" s="150" t="s">
        <v>1219</v>
      </c>
      <c r="F221" s="151" t="s">
        <v>2704</v>
      </c>
      <c r="G221" s="152" t="s">
        <v>196</v>
      </c>
      <c r="H221" s="153">
        <v>1</v>
      </c>
      <c r="I221" s="154"/>
      <c r="J221" s="154"/>
      <c r="K221" s="155"/>
      <c r="L221" s="156"/>
      <c r="M221" s="157" t="s">
        <v>1</v>
      </c>
      <c r="N221" s="158" t="s">
        <v>38</v>
      </c>
      <c r="O221" s="141">
        <v>0</v>
      </c>
      <c r="P221" s="141">
        <f t="shared" si="45"/>
        <v>0</v>
      </c>
      <c r="Q221" s="141">
        <v>0</v>
      </c>
      <c r="R221" s="141">
        <f t="shared" si="46"/>
        <v>0</v>
      </c>
      <c r="S221" s="141">
        <v>0</v>
      </c>
      <c r="T221" s="142">
        <f t="shared" si="47"/>
        <v>0</v>
      </c>
      <c r="AR221" s="143" t="s">
        <v>193</v>
      </c>
      <c r="AT221" s="143" t="s">
        <v>492</v>
      </c>
      <c r="AU221" s="143" t="s">
        <v>79</v>
      </c>
      <c r="AY221" s="13" t="s">
        <v>162</v>
      </c>
      <c r="BE221" s="144">
        <f t="shared" si="48"/>
        <v>0</v>
      </c>
      <c r="BF221" s="144">
        <f t="shared" si="49"/>
        <v>0</v>
      </c>
      <c r="BG221" s="144">
        <f t="shared" si="50"/>
        <v>0</v>
      </c>
      <c r="BH221" s="144">
        <f t="shared" si="51"/>
        <v>0</v>
      </c>
      <c r="BI221" s="144">
        <f t="shared" si="52"/>
        <v>0</v>
      </c>
      <c r="BJ221" s="13" t="s">
        <v>84</v>
      </c>
      <c r="BK221" s="144">
        <f t="shared" si="53"/>
        <v>0</v>
      </c>
      <c r="BL221" s="13" t="s">
        <v>169</v>
      </c>
      <c r="BM221" s="143" t="s">
        <v>2250</v>
      </c>
    </row>
    <row r="222" spans="2:65" s="1" customFormat="1" ht="16.5" customHeight="1">
      <c r="B222" s="131"/>
      <c r="C222" s="132" t="s">
        <v>688</v>
      </c>
      <c r="D222" s="132" t="s">
        <v>165</v>
      </c>
      <c r="E222" s="133" t="s">
        <v>1216</v>
      </c>
      <c r="F222" s="134" t="s">
        <v>2251</v>
      </c>
      <c r="G222" s="135" t="s">
        <v>196</v>
      </c>
      <c r="H222" s="136">
        <v>1</v>
      </c>
      <c r="I222" s="137"/>
      <c r="J222" s="137"/>
      <c r="K222" s="138"/>
      <c r="L222" s="25"/>
      <c r="M222" s="139" t="s">
        <v>1</v>
      </c>
      <c r="N222" s="140" t="s">
        <v>38</v>
      </c>
      <c r="O222" s="141">
        <v>0</v>
      </c>
      <c r="P222" s="141">
        <f t="shared" si="45"/>
        <v>0</v>
      </c>
      <c r="Q222" s="141">
        <v>0</v>
      </c>
      <c r="R222" s="141">
        <f t="shared" si="46"/>
        <v>0</v>
      </c>
      <c r="S222" s="141">
        <v>0</v>
      </c>
      <c r="T222" s="142">
        <f t="shared" si="47"/>
        <v>0</v>
      </c>
      <c r="AR222" s="143" t="s">
        <v>169</v>
      </c>
      <c r="AT222" s="143" t="s">
        <v>165</v>
      </c>
      <c r="AU222" s="143" t="s">
        <v>79</v>
      </c>
      <c r="AY222" s="13" t="s">
        <v>162</v>
      </c>
      <c r="BE222" s="144">
        <f t="shared" si="48"/>
        <v>0</v>
      </c>
      <c r="BF222" s="144">
        <f t="shared" si="49"/>
        <v>0</v>
      </c>
      <c r="BG222" s="144">
        <f t="shared" si="50"/>
        <v>0</v>
      </c>
      <c r="BH222" s="144">
        <f t="shared" si="51"/>
        <v>0</v>
      </c>
      <c r="BI222" s="144">
        <f t="shared" si="52"/>
        <v>0</v>
      </c>
      <c r="BJ222" s="13" t="s">
        <v>84</v>
      </c>
      <c r="BK222" s="144">
        <f t="shared" si="53"/>
        <v>0</v>
      </c>
      <c r="BL222" s="13" t="s">
        <v>169</v>
      </c>
      <c r="BM222" s="143" t="s">
        <v>2252</v>
      </c>
    </row>
    <row r="223" spans="2:65" s="1" customFormat="1" ht="29.25" customHeight="1">
      <c r="B223" s="131"/>
      <c r="C223" s="149" t="s">
        <v>692</v>
      </c>
      <c r="D223" s="149" t="s">
        <v>492</v>
      </c>
      <c r="E223" s="150" t="s">
        <v>1222</v>
      </c>
      <c r="F223" s="151" t="s">
        <v>2705</v>
      </c>
      <c r="G223" s="152" t="s">
        <v>196</v>
      </c>
      <c r="H223" s="153">
        <v>1</v>
      </c>
      <c r="I223" s="154"/>
      <c r="J223" s="154"/>
      <c r="K223" s="155"/>
      <c r="L223" s="156"/>
      <c r="M223" s="157" t="s">
        <v>1</v>
      </c>
      <c r="N223" s="158" t="s">
        <v>38</v>
      </c>
      <c r="O223" s="141">
        <v>0</v>
      </c>
      <c r="P223" s="141">
        <f t="shared" si="45"/>
        <v>0</v>
      </c>
      <c r="Q223" s="141">
        <v>0</v>
      </c>
      <c r="R223" s="141">
        <f t="shared" si="46"/>
        <v>0</v>
      </c>
      <c r="S223" s="141">
        <v>0</v>
      </c>
      <c r="T223" s="142">
        <f t="shared" si="47"/>
        <v>0</v>
      </c>
      <c r="AR223" s="143" t="s">
        <v>193</v>
      </c>
      <c r="AT223" s="143" t="s">
        <v>492</v>
      </c>
      <c r="AU223" s="143" t="s">
        <v>79</v>
      </c>
      <c r="AY223" s="13" t="s">
        <v>162</v>
      </c>
      <c r="BE223" s="144">
        <f t="shared" si="48"/>
        <v>0</v>
      </c>
      <c r="BF223" s="144">
        <f t="shared" si="49"/>
        <v>0</v>
      </c>
      <c r="BG223" s="144">
        <f t="shared" si="50"/>
        <v>0</v>
      </c>
      <c r="BH223" s="144">
        <f t="shared" si="51"/>
        <v>0</v>
      </c>
      <c r="BI223" s="144">
        <f t="shared" si="52"/>
        <v>0</v>
      </c>
      <c r="BJ223" s="13" t="s">
        <v>84</v>
      </c>
      <c r="BK223" s="144">
        <f t="shared" si="53"/>
        <v>0</v>
      </c>
      <c r="BL223" s="13" t="s">
        <v>169</v>
      </c>
      <c r="BM223" s="143" t="s">
        <v>2253</v>
      </c>
    </row>
    <row r="224" spans="2:65" s="1" customFormat="1" ht="16.5" customHeight="1">
      <c r="B224" s="131"/>
      <c r="C224" s="132" t="s">
        <v>696</v>
      </c>
      <c r="D224" s="132" t="s">
        <v>165</v>
      </c>
      <c r="E224" s="133" t="s">
        <v>1240</v>
      </c>
      <c r="F224" s="134" t="s">
        <v>1241</v>
      </c>
      <c r="G224" s="135" t="s">
        <v>196</v>
      </c>
      <c r="H224" s="136">
        <v>1</v>
      </c>
      <c r="I224" s="137"/>
      <c r="J224" s="137"/>
      <c r="K224" s="138"/>
      <c r="L224" s="25"/>
      <c r="M224" s="139" t="s">
        <v>1</v>
      </c>
      <c r="N224" s="140" t="s">
        <v>38</v>
      </c>
      <c r="O224" s="141">
        <v>0</v>
      </c>
      <c r="P224" s="141">
        <f t="shared" si="45"/>
        <v>0</v>
      </c>
      <c r="Q224" s="141">
        <v>0</v>
      </c>
      <c r="R224" s="141">
        <f t="shared" si="46"/>
        <v>0</v>
      </c>
      <c r="S224" s="141">
        <v>0</v>
      </c>
      <c r="T224" s="142">
        <f t="shared" si="47"/>
        <v>0</v>
      </c>
      <c r="AR224" s="143" t="s">
        <v>169</v>
      </c>
      <c r="AT224" s="143" t="s">
        <v>165</v>
      </c>
      <c r="AU224" s="143" t="s">
        <v>79</v>
      </c>
      <c r="AY224" s="13" t="s">
        <v>162</v>
      </c>
      <c r="BE224" s="144">
        <f t="shared" si="48"/>
        <v>0</v>
      </c>
      <c r="BF224" s="144">
        <f t="shared" si="49"/>
        <v>0</v>
      </c>
      <c r="BG224" s="144">
        <f t="shared" si="50"/>
        <v>0</v>
      </c>
      <c r="BH224" s="144">
        <f t="shared" si="51"/>
        <v>0</v>
      </c>
      <c r="BI224" s="144">
        <f t="shared" si="52"/>
        <v>0</v>
      </c>
      <c r="BJ224" s="13" t="s">
        <v>84</v>
      </c>
      <c r="BK224" s="144">
        <f t="shared" si="53"/>
        <v>0</v>
      </c>
      <c r="BL224" s="13" t="s">
        <v>169</v>
      </c>
      <c r="BM224" s="143" t="s">
        <v>2254</v>
      </c>
    </row>
    <row r="225" spans="2:65" s="1" customFormat="1" ht="24.95" customHeight="1">
      <c r="B225" s="131"/>
      <c r="C225" s="149" t="s">
        <v>700</v>
      </c>
      <c r="D225" s="149" t="s">
        <v>492</v>
      </c>
      <c r="E225" s="150" t="s">
        <v>1228</v>
      </c>
      <c r="F225" s="151" t="s">
        <v>2706</v>
      </c>
      <c r="G225" s="152" t="s">
        <v>196</v>
      </c>
      <c r="H225" s="153">
        <v>1</v>
      </c>
      <c r="I225" s="154"/>
      <c r="J225" s="154"/>
      <c r="K225" s="155"/>
      <c r="L225" s="156"/>
      <c r="M225" s="157" t="s">
        <v>1</v>
      </c>
      <c r="N225" s="158" t="s">
        <v>38</v>
      </c>
      <c r="O225" s="141">
        <v>0</v>
      </c>
      <c r="P225" s="141">
        <f t="shared" si="45"/>
        <v>0</v>
      </c>
      <c r="Q225" s="141">
        <v>0</v>
      </c>
      <c r="R225" s="141">
        <f t="shared" si="46"/>
        <v>0</v>
      </c>
      <c r="S225" s="141">
        <v>0</v>
      </c>
      <c r="T225" s="142">
        <f t="shared" si="47"/>
        <v>0</v>
      </c>
      <c r="AR225" s="143" t="s">
        <v>193</v>
      </c>
      <c r="AT225" s="143" t="s">
        <v>492</v>
      </c>
      <c r="AU225" s="143" t="s">
        <v>79</v>
      </c>
      <c r="AY225" s="13" t="s">
        <v>162</v>
      </c>
      <c r="BE225" s="144">
        <f t="shared" si="48"/>
        <v>0</v>
      </c>
      <c r="BF225" s="144">
        <f t="shared" si="49"/>
        <v>0</v>
      </c>
      <c r="BG225" s="144">
        <f t="shared" si="50"/>
        <v>0</v>
      </c>
      <c r="BH225" s="144">
        <f t="shared" si="51"/>
        <v>0</v>
      </c>
      <c r="BI225" s="144">
        <f t="shared" si="52"/>
        <v>0</v>
      </c>
      <c r="BJ225" s="13" t="s">
        <v>84</v>
      </c>
      <c r="BK225" s="144">
        <f t="shared" si="53"/>
        <v>0</v>
      </c>
      <c r="BL225" s="13" t="s">
        <v>169</v>
      </c>
      <c r="BM225" s="143" t="s">
        <v>2255</v>
      </c>
    </row>
    <row r="226" spans="2:65" s="1" customFormat="1" ht="16.5" customHeight="1">
      <c r="B226" s="131"/>
      <c r="C226" s="149" t="s">
        <v>704</v>
      </c>
      <c r="D226" s="149" t="s">
        <v>492</v>
      </c>
      <c r="E226" s="150" t="s">
        <v>1237</v>
      </c>
      <c r="F226" s="151" t="s">
        <v>1250</v>
      </c>
      <c r="G226" s="152" t="s">
        <v>196</v>
      </c>
      <c r="H226" s="153">
        <v>1</v>
      </c>
      <c r="I226" s="154"/>
      <c r="J226" s="154"/>
      <c r="K226" s="155"/>
      <c r="L226" s="156"/>
      <c r="M226" s="157" t="s">
        <v>1</v>
      </c>
      <c r="N226" s="158" t="s">
        <v>38</v>
      </c>
      <c r="O226" s="141">
        <v>0</v>
      </c>
      <c r="P226" s="141">
        <f t="shared" si="45"/>
        <v>0</v>
      </c>
      <c r="Q226" s="141">
        <v>0</v>
      </c>
      <c r="R226" s="141">
        <f t="shared" si="46"/>
        <v>0</v>
      </c>
      <c r="S226" s="141">
        <v>0</v>
      </c>
      <c r="T226" s="142">
        <f t="shared" si="47"/>
        <v>0</v>
      </c>
      <c r="AR226" s="143" t="s">
        <v>193</v>
      </c>
      <c r="AT226" s="143" t="s">
        <v>492</v>
      </c>
      <c r="AU226" s="143" t="s">
        <v>79</v>
      </c>
      <c r="AY226" s="13" t="s">
        <v>162</v>
      </c>
      <c r="BE226" s="144">
        <f t="shared" si="48"/>
        <v>0</v>
      </c>
      <c r="BF226" s="144">
        <f t="shared" si="49"/>
        <v>0</v>
      </c>
      <c r="BG226" s="144">
        <f t="shared" si="50"/>
        <v>0</v>
      </c>
      <c r="BH226" s="144">
        <f t="shared" si="51"/>
        <v>0</v>
      </c>
      <c r="BI226" s="144">
        <f t="shared" si="52"/>
        <v>0</v>
      </c>
      <c r="BJ226" s="13" t="s">
        <v>84</v>
      </c>
      <c r="BK226" s="144">
        <f t="shared" si="53"/>
        <v>0</v>
      </c>
      <c r="BL226" s="13" t="s">
        <v>169</v>
      </c>
      <c r="BM226" s="143" t="s">
        <v>2256</v>
      </c>
    </row>
    <row r="227" spans="2:65" s="1" customFormat="1" ht="16.5" customHeight="1">
      <c r="B227" s="131"/>
      <c r="C227" s="149" t="s">
        <v>708</v>
      </c>
      <c r="D227" s="149" t="s">
        <v>492</v>
      </c>
      <c r="E227" s="150" t="s">
        <v>1243</v>
      </c>
      <c r="F227" s="151" t="s">
        <v>2257</v>
      </c>
      <c r="G227" s="152" t="s">
        <v>196</v>
      </c>
      <c r="H227" s="153">
        <v>1</v>
      </c>
      <c r="I227" s="154"/>
      <c r="J227" s="154"/>
      <c r="K227" s="155"/>
      <c r="L227" s="156"/>
      <c r="M227" s="157" t="s">
        <v>1</v>
      </c>
      <c r="N227" s="158" t="s">
        <v>38</v>
      </c>
      <c r="O227" s="141">
        <v>0</v>
      </c>
      <c r="P227" s="141">
        <f t="shared" si="45"/>
        <v>0</v>
      </c>
      <c r="Q227" s="141">
        <v>0</v>
      </c>
      <c r="R227" s="141">
        <f t="shared" si="46"/>
        <v>0</v>
      </c>
      <c r="S227" s="141">
        <v>0</v>
      </c>
      <c r="T227" s="142">
        <f t="shared" si="47"/>
        <v>0</v>
      </c>
      <c r="AR227" s="143" t="s">
        <v>193</v>
      </c>
      <c r="AT227" s="143" t="s">
        <v>492</v>
      </c>
      <c r="AU227" s="143" t="s">
        <v>79</v>
      </c>
      <c r="AY227" s="13" t="s">
        <v>162</v>
      </c>
      <c r="BE227" s="144">
        <f t="shared" si="48"/>
        <v>0</v>
      </c>
      <c r="BF227" s="144">
        <f t="shared" si="49"/>
        <v>0</v>
      </c>
      <c r="BG227" s="144">
        <f t="shared" si="50"/>
        <v>0</v>
      </c>
      <c r="BH227" s="144">
        <f t="shared" si="51"/>
        <v>0</v>
      </c>
      <c r="BI227" s="144">
        <f t="shared" si="52"/>
        <v>0</v>
      </c>
      <c r="BJ227" s="13" t="s">
        <v>84</v>
      </c>
      <c r="BK227" s="144">
        <f t="shared" si="53"/>
        <v>0</v>
      </c>
      <c r="BL227" s="13" t="s">
        <v>169</v>
      </c>
      <c r="BM227" s="143" t="s">
        <v>2258</v>
      </c>
    </row>
    <row r="228" spans="2:65" s="1" customFormat="1" ht="24.2" customHeight="1">
      <c r="B228" s="131"/>
      <c r="C228" s="132" t="s">
        <v>712</v>
      </c>
      <c r="D228" s="132" t="s">
        <v>165</v>
      </c>
      <c r="E228" s="133" t="s">
        <v>614</v>
      </c>
      <c r="F228" s="134" t="s">
        <v>1255</v>
      </c>
      <c r="G228" s="135" t="s">
        <v>595</v>
      </c>
      <c r="H228" s="136">
        <v>14.414999999999999</v>
      </c>
      <c r="I228" s="137"/>
      <c r="J228" s="137"/>
      <c r="K228" s="138"/>
      <c r="L228" s="25"/>
      <c r="M228" s="139" t="s">
        <v>1</v>
      </c>
      <c r="N228" s="140" t="s">
        <v>38</v>
      </c>
      <c r="O228" s="141">
        <v>0</v>
      </c>
      <c r="P228" s="141">
        <f t="shared" si="45"/>
        <v>0</v>
      </c>
      <c r="Q228" s="141">
        <v>0</v>
      </c>
      <c r="R228" s="141">
        <f t="shared" si="46"/>
        <v>0</v>
      </c>
      <c r="S228" s="141">
        <v>0</v>
      </c>
      <c r="T228" s="142">
        <f t="shared" si="47"/>
        <v>0</v>
      </c>
      <c r="AR228" s="143" t="s">
        <v>169</v>
      </c>
      <c r="AT228" s="143" t="s">
        <v>165</v>
      </c>
      <c r="AU228" s="143" t="s">
        <v>79</v>
      </c>
      <c r="AY228" s="13" t="s">
        <v>162</v>
      </c>
      <c r="BE228" s="144">
        <f t="shared" si="48"/>
        <v>0</v>
      </c>
      <c r="BF228" s="144">
        <f t="shared" si="49"/>
        <v>0</v>
      </c>
      <c r="BG228" s="144">
        <f t="shared" si="50"/>
        <v>0</v>
      </c>
      <c r="BH228" s="144">
        <f t="shared" si="51"/>
        <v>0</v>
      </c>
      <c r="BI228" s="144">
        <f t="shared" si="52"/>
        <v>0</v>
      </c>
      <c r="BJ228" s="13" t="s">
        <v>84</v>
      </c>
      <c r="BK228" s="144">
        <f t="shared" si="53"/>
        <v>0</v>
      </c>
      <c r="BL228" s="13" t="s">
        <v>169</v>
      </c>
      <c r="BM228" s="143" t="s">
        <v>2259</v>
      </c>
    </row>
    <row r="229" spans="2:65" s="1" customFormat="1" ht="24.2" customHeight="1">
      <c r="B229" s="131"/>
      <c r="C229" s="132" t="s">
        <v>716</v>
      </c>
      <c r="D229" s="132" t="s">
        <v>165</v>
      </c>
      <c r="E229" s="133" t="s">
        <v>1257</v>
      </c>
      <c r="F229" s="134" t="s">
        <v>1258</v>
      </c>
      <c r="G229" s="135" t="s">
        <v>595</v>
      </c>
      <c r="H229" s="136">
        <v>14.414999999999999</v>
      </c>
      <c r="I229" s="137"/>
      <c r="J229" s="137"/>
      <c r="K229" s="138"/>
      <c r="L229" s="25"/>
      <c r="M229" s="139" t="s">
        <v>1</v>
      </c>
      <c r="N229" s="140" t="s">
        <v>38</v>
      </c>
      <c r="O229" s="141">
        <v>0</v>
      </c>
      <c r="P229" s="141">
        <f t="shared" si="45"/>
        <v>0</v>
      </c>
      <c r="Q229" s="141">
        <v>0</v>
      </c>
      <c r="R229" s="141">
        <f t="shared" si="46"/>
        <v>0</v>
      </c>
      <c r="S229" s="141">
        <v>0</v>
      </c>
      <c r="T229" s="142">
        <f t="shared" si="47"/>
        <v>0</v>
      </c>
      <c r="AR229" s="143" t="s">
        <v>169</v>
      </c>
      <c r="AT229" s="143" t="s">
        <v>165</v>
      </c>
      <c r="AU229" s="143" t="s">
        <v>79</v>
      </c>
      <c r="AY229" s="13" t="s">
        <v>162</v>
      </c>
      <c r="BE229" s="144">
        <f t="shared" si="48"/>
        <v>0</v>
      </c>
      <c r="BF229" s="144">
        <f t="shared" si="49"/>
        <v>0</v>
      </c>
      <c r="BG229" s="144">
        <f t="shared" si="50"/>
        <v>0</v>
      </c>
      <c r="BH229" s="144">
        <f t="shared" si="51"/>
        <v>0</v>
      </c>
      <c r="BI229" s="144">
        <f t="shared" si="52"/>
        <v>0</v>
      </c>
      <c r="BJ229" s="13" t="s">
        <v>84</v>
      </c>
      <c r="BK229" s="144">
        <f t="shared" si="53"/>
        <v>0</v>
      </c>
      <c r="BL229" s="13" t="s">
        <v>169</v>
      </c>
      <c r="BM229" s="143" t="s">
        <v>2260</v>
      </c>
    </row>
    <row r="230" spans="2:65" s="1" customFormat="1" ht="16.5" customHeight="1">
      <c r="B230" s="131"/>
      <c r="C230" s="132" t="s">
        <v>720</v>
      </c>
      <c r="D230" s="132" t="s">
        <v>165</v>
      </c>
      <c r="E230" s="133" t="s">
        <v>2261</v>
      </c>
      <c r="F230" s="134" t="s">
        <v>1253</v>
      </c>
      <c r="G230" s="135" t="s">
        <v>196</v>
      </c>
      <c r="H230" s="136">
        <v>2</v>
      </c>
      <c r="I230" s="137"/>
      <c r="J230" s="137"/>
      <c r="K230" s="138"/>
      <c r="L230" s="25"/>
      <c r="M230" s="145" t="s">
        <v>1</v>
      </c>
      <c r="N230" s="146" t="s">
        <v>38</v>
      </c>
      <c r="O230" s="147">
        <v>0</v>
      </c>
      <c r="P230" s="147">
        <f t="shared" si="45"/>
        <v>0</v>
      </c>
      <c r="Q230" s="147">
        <v>0</v>
      </c>
      <c r="R230" s="147">
        <f t="shared" si="46"/>
        <v>0</v>
      </c>
      <c r="S230" s="147">
        <v>0</v>
      </c>
      <c r="T230" s="148">
        <f t="shared" si="47"/>
        <v>0</v>
      </c>
      <c r="AR230" s="143" t="s">
        <v>169</v>
      </c>
      <c r="AT230" s="143" t="s">
        <v>165</v>
      </c>
      <c r="AU230" s="143" t="s">
        <v>79</v>
      </c>
      <c r="AY230" s="13" t="s">
        <v>162</v>
      </c>
      <c r="BE230" s="144">
        <f t="shared" si="48"/>
        <v>0</v>
      </c>
      <c r="BF230" s="144">
        <f t="shared" si="49"/>
        <v>0</v>
      </c>
      <c r="BG230" s="144">
        <f t="shared" si="50"/>
        <v>0</v>
      </c>
      <c r="BH230" s="144">
        <f t="shared" si="51"/>
        <v>0</v>
      </c>
      <c r="BI230" s="144">
        <f t="shared" si="52"/>
        <v>0</v>
      </c>
      <c r="BJ230" s="13" t="s">
        <v>84</v>
      </c>
      <c r="BK230" s="144">
        <f t="shared" si="53"/>
        <v>0</v>
      </c>
      <c r="BL230" s="13" t="s">
        <v>169</v>
      </c>
      <c r="BM230" s="143" t="s">
        <v>2262</v>
      </c>
    </row>
    <row r="231" spans="2:65" s="1" customFormat="1" ht="6.95" customHeight="1">
      <c r="B231" s="40"/>
      <c r="C231" s="41"/>
      <c r="D231" s="41"/>
      <c r="E231" s="41"/>
      <c r="F231" s="41"/>
      <c r="G231" s="41"/>
      <c r="H231" s="41"/>
      <c r="I231" s="41"/>
      <c r="J231" s="41"/>
      <c r="K231" s="41"/>
      <c r="L231" s="25"/>
    </row>
  </sheetData>
  <autoFilter ref="C127:K230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33"/>
  <sheetViews>
    <sheetView showGridLines="0" topLeftCell="A118" zoomScaleNormal="100" workbookViewId="0">
      <selection activeCell="E26" sqref="E2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3" t="s">
        <v>111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125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26.25" customHeight="1">
      <c r="B7" s="16"/>
      <c r="E7" s="227" t="str">
        <f>'Rekapitulácia stavby'!K6</f>
        <v>Košice, ÚKT, Rampová 7 - Rekonštrukcia budovy U1 a výstavba garáže</v>
      </c>
      <c r="F7" s="228"/>
      <c r="G7" s="228"/>
      <c r="H7" s="228"/>
      <c r="L7" s="16"/>
    </row>
    <row r="8" spans="2:46" ht="12" customHeight="1">
      <c r="B8" s="16"/>
      <c r="D8" s="22" t="s">
        <v>126</v>
      </c>
      <c r="L8" s="16"/>
    </row>
    <row r="9" spans="2:46" s="1" customFormat="1" ht="16.5" customHeight="1">
      <c r="B9" s="25"/>
      <c r="E9" s="227" t="s">
        <v>1689</v>
      </c>
      <c r="F9" s="229"/>
      <c r="G9" s="229"/>
      <c r="H9" s="229"/>
      <c r="L9" s="25"/>
    </row>
    <row r="10" spans="2:46" s="1" customFormat="1" ht="12" customHeight="1">
      <c r="B10" s="25"/>
      <c r="D10" s="22" t="s">
        <v>128</v>
      </c>
      <c r="L10" s="25"/>
    </row>
    <row r="11" spans="2:46" s="1" customFormat="1" ht="16.5" customHeight="1">
      <c r="B11" s="25"/>
      <c r="E11" s="185" t="s">
        <v>2263</v>
      </c>
      <c r="F11" s="229"/>
      <c r="G11" s="229"/>
      <c r="H11" s="229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customHeight="1">
      <c r="B14" s="25"/>
      <c r="D14" s="22" t="s">
        <v>17</v>
      </c>
      <c r="F14" s="20" t="s">
        <v>18</v>
      </c>
      <c r="I14" s="22" t="s">
        <v>19</v>
      </c>
      <c r="J14" s="48"/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20</v>
      </c>
      <c r="I16" s="22" t="s">
        <v>21</v>
      </c>
      <c r="J16" s="20" t="s">
        <v>1</v>
      </c>
      <c r="L16" s="25"/>
    </row>
    <row r="17" spans="2:12" s="1" customFormat="1" ht="18" customHeight="1">
      <c r="B17" s="25"/>
      <c r="E17" s="20" t="s">
        <v>22</v>
      </c>
      <c r="I17" s="22" t="s">
        <v>23</v>
      </c>
      <c r="J17" s="20" t="s">
        <v>1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24</v>
      </c>
      <c r="I19" s="22" t="s">
        <v>21</v>
      </c>
      <c r="J19" s="20" t="str">
        <f>'Rekapitulácia stavby'!AN13</f>
        <v/>
      </c>
      <c r="L19" s="25"/>
    </row>
    <row r="20" spans="2:12" s="1" customFormat="1" ht="18" customHeight="1">
      <c r="B20" s="25"/>
      <c r="E20" s="221" t="str">
        <f>'Rekapitulácia stavby'!E14</f>
        <v xml:space="preserve"> </v>
      </c>
      <c r="F20" s="221"/>
      <c r="G20" s="221"/>
      <c r="H20" s="221"/>
      <c r="I20" s="22" t="s">
        <v>23</v>
      </c>
      <c r="J20" s="20" t="str">
        <f>'Rekapitulácia stavby'!AN14</f>
        <v/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26</v>
      </c>
      <c r="I22" s="22" t="s">
        <v>21</v>
      </c>
      <c r="J22" s="20" t="s">
        <v>1</v>
      </c>
      <c r="L22" s="25"/>
    </row>
    <row r="23" spans="2:12" s="1" customFormat="1" ht="18" customHeight="1">
      <c r="B23" s="25"/>
      <c r="E23" s="20" t="s">
        <v>27</v>
      </c>
      <c r="I23" s="22" t="s">
        <v>23</v>
      </c>
      <c r="J23" s="20" t="s">
        <v>1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29</v>
      </c>
      <c r="I25" s="22" t="s">
        <v>21</v>
      </c>
      <c r="J25" s="20" t="s">
        <v>1</v>
      </c>
      <c r="L25" s="25"/>
    </row>
    <row r="26" spans="2:12" s="1" customFormat="1" ht="18" customHeight="1">
      <c r="B26" s="25"/>
      <c r="E26" s="20"/>
      <c r="I26" s="22" t="s">
        <v>23</v>
      </c>
      <c r="J26" s="20" t="s">
        <v>1</v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30</v>
      </c>
      <c r="L28" s="25"/>
    </row>
    <row r="29" spans="2:12" s="7" customFormat="1" ht="59.25" customHeight="1">
      <c r="B29" s="86"/>
      <c r="E29" s="223" t="s">
        <v>132</v>
      </c>
      <c r="F29" s="223"/>
      <c r="G29" s="223"/>
      <c r="H29" s="223"/>
      <c r="L29" s="86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customHeight="1">
      <c r="B32" s="25"/>
      <c r="D32" s="87" t="s">
        <v>32</v>
      </c>
      <c r="J32" s="61"/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customHeight="1">
      <c r="B34" s="25"/>
      <c r="F34" s="28" t="s">
        <v>34</v>
      </c>
      <c r="I34" s="28" t="s">
        <v>33</v>
      </c>
      <c r="J34" s="28" t="s">
        <v>35</v>
      </c>
      <c r="L34" s="25"/>
    </row>
    <row r="35" spans="2:12" s="1" customFormat="1" ht="14.45" customHeight="1">
      <c r="B35" s="25"/>
      <c r="D35" s="85" t="s">
        <v>36</v>
      </c>
      <c r="E35" s="30" t="s">
        <v>37</v>
      </c>
      <c r="F35" s="88">
        <f>ROUND((SUM(BE126:BE232)),  2)</f>
        <v>0</v>
      </c>
      <c r="G35" s="89"/>
      <c r="H35" s="89"/>
      <c r="I35" s="90">
        <v>0.2</v>
      </c>
      <c r="J35" s="88">
        <f>ROUND(((SUM(BE126:BE232))*I35),  2)</f>
        <v>0</v>
      </c>
      <c r="L35" s="25"/>
    </row>
    <row r="36" spans="2:12" s="1" customFormat="1" ht="14.45" customHeight="1">
      <c r="B36" s="25"/>
      <c r="E36" s="30" t="s">
        <v>38</v>
      </c>
      <c r="F36" s="80"/>
      <c r="I36" s="91">
        <v>0.2</v>
      </c>
      <c r="J36" s="80"/>
      <c r="L36" s="25"/>
    </row>
    <row r="37" spans="2:12" s="1" customFormat="1" ht="14.45" hidden="1" customHeight="1">
      <c r="B37" s="25"/>
      <c r="E37" s="22" t="s">
        <v>39</v>
      </c>
      <c r="F37" s="80">
        <f>ROUND((SUM(BG126:BG232)),  2)</f>
        <v>0</v>
      </c>
      <c r="I37" s="91">
        <v>0.2</v>
      </c>
      <c r="J37" s="80">
        <f>0</f>
        <v>0</v>
      </c>
      <c r="L37" s="25"/>
    </row>
    <row r="38" spans="2:12" s="1" customFormat="1" ht="14.45" hidden="1" customHeight="1">
      <c r="B38" s="25"/>
      <c r="E38" s="22" t="s">
        <v>40</v>
      </c>
      <c r="F38" s="80">
        <f>ROUND((SUM(BH126:BH232)),  2)</f>
        <v>0</v>
      </c>
      <c r="I38" s="91">
        <v>0.2</v>
      </c>
      <c r="J38" s="80">
        <f>0</f>
        <v>0</v>
      </c>
      <c r="L38" s="25"/>
    </row>
    <row r="39" spans="2:12" s="1" customFormat="1" ht="14.45" hidden="1" customHeight="1">
      <c r="B39" s="25"/>
      <c r="E39" s="30" t="s">
        <v>41</v>
      </c>
      <c r="F39" s="88">
        <f>ROUND((SUM(BI126:BI232)),  2)</f>
        <v>0</v>
      </c>
      <c r="G39" s="89"/>
      <c r="H39" s="89"/>
      <c r="I39" s="90">
        <v>0</v>
      </c>
      <c r="J39" s="88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2"/>
      <c r="D41" s="93" t="s">
        <v>42</v>
      </c>
      <c r="E41" s="52"/>
      <c r="F41" s="52"/>
      <c r="G41" s="94" t="s">
        <v>43</v>
      </c>
      <c r="H41" s="95" t="s">
        <v>44</v>
      </c>
      <c r="I41" s="52"/>
      <c r="J41" s="96"/>
      <c r="K41" s="97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47</v>
      </c>
      <c r="E61" s="27"/>
      <c r="F61" s="98" t="s">
        <v>48</v>
      </c>
      <c r="G61" s="39" t="s">
        <v>47</v>
      </c>
      <c r="H61" s="27"/>
      <c r="I61" s="27"/>
      <c r="J61" s="99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47</v>
      </c>
      <c r="E76" s="27"/>
      <c r="F76" s="98" t="s">
        <v>48</v>
      </c>
      <c r="G76" s="39" t="s">
        <v>47</v>
      </c>
      <c r="H76" s="27"/>
      <c r="I76" s="27"/>
      <c r="J76" s="99" t="s">
        <v>48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133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13</v>
      </c>
      <c r="L84" s="25"/>
    </row>
    <row r="85" spans="2:12" s="1" customFormat="1" ht="26.25" customHeight="1">
      <c r="B85" s="25"/>
      <c r="E85" s="227" t="str">
        <f>E7</f>
        <v>Košice, ÚKT, Rampová 7 - Rekonštrukcia budovy U1 a výstavba garáže</v>
      </c>
      <c r="F85" s="228"/>
      <c r="G85" s="228"/>
      <c r="H85" s="228"/>
      <c r="L85" s="25"/>
    </row>
    <row r="86" spans="2:12" ht="12" customHeight="1">
      <c r="B86" s="16"/>
      <c r="C86" s="22" t="s">
        <v>126</v>
      </c>
      <c r="L86" s="16"/>
    </row>
    <row r="87" spans="2:12" s="1" customFormat="1" ht="16.5" customHeight="1">
      <c r="B87" s="25"/>
      <c r="E87" s="227" t="s">
        <v>1689</v>
      </c>
      <c r="F87" s="229"/>
      <c r="G87" s="229"/>
      <c r="H87" s="229"/>
      <c r="L87" s="25"/>
    </row>
    <row r="88" spans="2:12" s="1" customFormat="1" ht="12" customHeight="1">
      <c r="B88" s="25"/>
      <c r="C88" s="22" t="s">
        <v>128</v>
      </c>
      <c r="L88" s="25"/>
    </row>
    <row r="89" spans="2:12" s="1" customFormat="1" ht="16.5" customHeight="1">
      <c r="B89" s="25"/>
      <c r="E89" s="185" t="str">
        <f>E11</f>
        <v>002.3 - 3. časť ELI</v>
      </c>
      <c r="F89" s="229"/>
      <c r="G89" s="229"/>
      <c r="H89" s="229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17</v>
      </c>
      <c r="F91" s="20" t="str">
        <f>F14</f>
        <v>Košice</v>
      </c>
      <c r="I91" s="22" t="s">
        <v>19</v>
      </c>
      <c r="J91" s="48"/>
      <c r="L91" s="25"/>
    </row>
    <row r="92" spans="2:12" s="1" customFormat="1" ht="6.95" customHeight="1">
      <c r="B92" s="25"/>
      <c r="L92" s="25"/>
    </row>
    <row r="93" spans="2:12" s="1" customFormat="1" ht="15.2" customHeight="1">
      <c r="B93" s="25"/>
      <c r="C93" s="22" t="s">
        <v>20</v>
      </c>
      <c r="F93" s="20" t="str">
        <f>E17</f>
        <v>Ministerstvo vnútra SR, Bratislava</v>
      </c>
      <c r="I93" s="22" t="s">
        <v>26</v>
      </c>
      <c r="J93" s="23" t="str">
        <f>E23</f>
        <v>KApAR, s.r.o., Prešov</v>
      </c>
      <c r="L93" s="25"/>
    </row>
    <row r="94" spans="2:12" s="1" customFormat="1" ht="15.2" customHeight="1">
      <c r="B94" s="25"/>
      <c r="C94" s="22" t="s">
        <v>24</v>
      </c>
      <c r="F94" s="20" t="str">
        <f>IF(E20="","",E20)</f>
        <v xml:space="preserve"> </v>
      </c>
      <c r="I94" s="22" t="s">
        <v>29</v>
      </c>
      <c r="J94" s="23"/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100" t="s">
        <v>134</v>
      </c>
      <c r="D96" s="92"/>
      <c r="E96" s="92"/>
      <c r="F96" s="92"/>
      <c r="G96" s="92"/>
      <c r="H96" s="92"/>
      <c r="I96" s="92"/>
      <c r="J96" s="101" t="s">
        <v>135</v>
      </c>
      <c r="K96" s="92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2" t="s">
        <v>136</v>
      </c>
      <c r="J98" s="61"/>
      <c r="L98" s="25"/>
      <c r="AU98" s="13" t="s">
        <v>137</v>
      </c>
    </row>
    <row r="99" spans="2:47" s="8" customFormat="1" ht="24.95" customHeight="1">
      <c r="B99" s="103"/>
      <c r="D99" s="104" t="s">
        <v>1356</v>
      </c>
      <c r="E99" s="105"/>
      <c r="F99" s="105"/>
      <c r="G99" s="105"/>
      <c r="H99" s="105"/>
      <c r="I99" s="105"/>
      <c r="J99" s="106"/>
      <c r="L99" s="103"/>
    </row>
    <row r="100" spans="2:47" s="8" customFormat="1" ht="24.95" customHeight="1">
      <c r="B100" s="103"/>
      <c r="D100" s="104" t="s">
        <v>2264</v>
      </c>
      <c r="E100" s="105"/>
      <c r="F100" s="105"/>
      <c r="G100" s="105"/>
      <c r="H100" s="105"/>
      <c r="I100" s="105"/>
      <c r="J100" s="106"/>
      <c r="L100" s="103"/>
    </row>
    <row r="101" spans="2:47" s="8" customFormat="1" ht="24.95" customHeight="1">
      <c r="B101" s="103"/>
      <c r="D101" s="104" t="s">
        <v>1357</v>
      </c>
      <c r="E101" s="105"/>
      <c r="F101" s="105"/>
      <c r="G101" s="105"/>
      <c r="H101" s="105"/>
      <c r="I101" s="105"/>
      <c r="J101" s="106"/>
      <c r="L101" s="103"/>
    </row>
    <row r="102" spans="2:47" s="9" customFormat="1" ht="19.899999999999999" customHeight="1">
      <c r="B102" s="107"/>
      <c r="D102" s="108" t="s">
        <v>1358</v>
      </c>
      <c r="E102" s="109"/>
      <c r="F102" s="109"/>
      <c r="G102" s="109"/>
      <c r="H102" s="109"/>
      <c r="I102" s="109"/>
      <c r="J102" s="110"/>
      <c r="L102" s="107"/>
    </row>
    <row r="103" spans="2:47" s="8" customFormat="1" ht="24.95" customHeight="1">
      <c r="B103" s="103"/>
      <c r="D103" s="104" t="s">
        <v>2265</v>
      </c>
      <c r="E103" s="105"/>
      <c r="F103" s="105"/>
      <c r="G103" s="105"/>
      <c r="H103" s="105"/>
      <c r="I103" s="105"/>
      <c r="J103" s="106"/>
      <c r="L103" s="103"/>
    </row>
    <row r="104" spans="2:47" s="8" customFormat="1" ht="24.95" customHeight="1">
      <c r="B104" s="103"/>
      <c r="D104" s="104" t="s">
        <v>1359</v>
      </c>
      <c r="E104" s="105"/>
      <c r="F104" s="105"/>
      <c r="G104" s="105"/>
      <c r="H104" s="105"/>
      <c r="I104" s="105"/>
      <c r="J104" s="106"/>
      <c r="L104" s="103"/>
    </row>
    <row r="105" spans="2:47" s="1" customFormat="1" ht="21.75" customHeight="1">
      <c r="B105" s="25"/>
      <c r="L105" s="25"/>
    </row>
    <row r="106" spans="2:47" s="1" customFormat="1" ht="6.95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5"/>
    </row>
    <row r="110" spans="2:47" s="1" customFormat="1" ht="6.95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5"/>
    </row>
    <row r="111" spans="2:47" s="1" customFormat="1" ht="24.95" customHeight="1">
      <c r="B111" s="25"/>
      <c r="C111" s="17" t="s">
        <v>148</v>
      </c>
      <c r="L111" s="25"/>
    </row>
    <row r="112" spans="2:47" s="1" customFormat="1" ht="6.95" customHeight="1">
      <c r="B112" s="25"/>
      <c r="L112" s="25"/>
    </row>
    <row r="113" spans="2:65" s="1" customFormat="1" ht="12" customHeight="1">
      <c r="B113" s="25"/>
      <c r="C113" s="22" t="s">
        <v>13</v>
      </c>
      <c r="L113" s="25"/>
    </row>
    <row r="114" spans="2:65" s="1" customFormat="1" ht="26.25" customHeight="1">
      <c r="B114" s="25"/>
      <c r="E114" s="227" t="str">
        <f>E7</f>
        <v>Košice, ÚKT, Rampová 7 - Rekonštrukcia budovy U1 a výstavba garáže</v>
      </c>
      <c r="F114" s="228"/>
      <c r="G114" s="228"/>
      <c r="H114" s="228"/>
      <c r="L114" s="25"/>
    </row>
    <row r="115" spans="2:65" ht="12" customHeight="1">
      <c r="B115" s="16"/>
      <c r="C115" s="22" t="s">
        <v>126</v>
      </c>
      <c r="L115" s="16"/>
    </row>
    <row r="116" spans="2:65" s="1" customFormat="1" ht="16.5" customHeight="1">
      <c r="B116" s="25"/>
      <c r="E116" s="227" t="s">
        <v>1689</v>
      </c>
      <c r="F116" s="229"/>
      <c r="G116" s="229"/>
      <c r="H116" s="229"/>
      <c r="L116" s="25"/>
    </row>
    <row r="117" spans="2:65" s="1" customFormat="1" ht="12" customHeight="1">
      <c r="B117" s="25"/>
      <c r="C117" s="22" t="s">
        <v>128</v>
      </c>
      <c r="L117" s="25"/>
    </row>
    <row r="118" spans="2:65" s="1" customFormat="1" ht="16.5" customHeight="1">
      <c r="B118" s="25"/>
      <c r="E118" s="185" t="str">
        <f>E11</f>
        <v>002.3 - 3. časť ELI</v>
      </c>
      <c r="F118" s="229"/>
      <c r="G118" s="229"/>
      <c r="H118" s="229"/>
      <c r="L118" s="25"/>
    </row>
    <row r="119" spans="2:65" s="1" customFormat="1" ht="6.95" customHeight="1">
      <c r="B119" s="25"/>
      <c r="L119" s="25"/>
    </row>
    <row r="120" spans="2:65" s="1" customFormat="1" ht="12" customHeight="1">
      <c r="B120" s="25"/>
      <c r="C120" s="22" t="s">
        <v>17</v>
      </c>
      <c r="F120" s="20" t="str">
        <f>F14</f>
        <v>Košice</v>
      </c>
      <c r="I120" s="22" t="s">
        <v>19</v>
      </c>
      <c r="J120" s="48"/>
      <c r="L120" s="25"/>
    </row>
    <row r="121" spans="2:65" s="1" customFormat="1" ht="6.95" customHeight="1">
      <c r="B121" s="25"/>
      <c r="L121" s="25"/>
    </row>
    <row r="122" spans="2:65" s="1" customFormat="1" ht="15.2" customHeight="1">
      <c r="B122" s="25"/>
      <c r="C122" s="22" t="s">
        <v>20</v>
      </c>
      <c r="F122" s="20" t="str">
        <f>E17</f>
        <v>Ministerstvo vnútra SR, Bratislava</v>
      </c>
      <c r="I122" s="22" t="s">
        <v>26</v>
      </c>
      <c r="J122" s="23" t="str">
        <f>E23</f>
        <v>KApAR, s.r.o., Prešov</v>
      </c>
      <c r="L122" s="25"/>
    </row>
    <row r="123" spans="2:65" s="1" customFormat="1" ht="15.2" customHeight="1">
      <c r="B123" s="25"/>
      <c r="C123" s="22" t="s">
        <v>24</v>
      </c>
      <c r="F123" s="20" t="str">
        <f>IF(E20="","",E20)</f>
        <v xml:space="preserve"> </v>
      </c>
      <c r="I123" s="22" t="s">
        <v>29</v>
      </c>
      <c r="J123" s="23"/>
      <c r="L123" s="25"/>
    </row>
    <row r="124" spans="2:65" s="1" customFormat="1" ht="10.35" customHeight="1">
      <c r="B124" s="25"/>
      <c r="L124" s="25"/>
    </row>
    <row r="125" spans="2:65" s="10" customFormat="1" ht="29.25" customHeight="1">
      <c r="B125" s="111"/>
      <c r="C125" s="112" t="s">
        <v>149</v>
      </c>
      <c r="D125" s="113" t="s">
        <v>57</v>
      </c>
      <c r="E125" s="113" t="s">
        <v>53</v>
      </c>
      <c r="F125" s="113" t="s">
        <v>54</v>
      </c>
      <c r="G125" s="113" t="s">
        <v>150</v>
      </c>
      <c r="H125" s="113" t="s">
        <v>151</v>
      </c>
      <c r="I125" s="113" t="s">
        <v>152</v>
      </c>
      <c r="J125" s="114" t="s">
        <v>135</v>
      </c>
      <c r="K125" s="115" t="s">
        <v>153</v>
      </c>
      <c r="L125" s="111"/>
      <c r="M125" s="54" t="s">
        <v>1</v>
      </c>
      <c r="N125" s="55" t="s">
        <v>36</v>
      </c>
      <c r="O125" s="55" t="s">
        <v>154</v>
      </c>
      <c r="P125" s="55" t="s">
        <v>155</v>
      </c>
      <c r="Q125" s="55" t="s">
        <v>156</v>
      </c>
      <c r="R125" s="55" t="s">
        <v>157</v>
      </c>
      <c r="S125" s="55" t="s">
        <v>158</v>
      </c>
      <c r="T125" s="56" t="s">
        <v>159</v>
      </c>
    </row>
    <row r="126" spans="2:65" s="1" customFormat="1" ht="22.9" customHeight="1">
      <c r="B126" s="25"/>
      <c r="C126" s="59" t="s">
        <v>136</v>
      </c>
      <c r="J126" s="116"/>
      <c r="L126" s="25"/>
      <c r="M126" s="57"/>
      <c r="N126" s="49"/>
      <c r="O126" s="49"/>
      <c r="P126" s="117">
        <f>P127+P182+P218+P222+P228</f>
        <v>0</v>
      </c>
      <c r="Q126" s="49"/>
      <c r="R126" s="117">
        <f>R127+R182+R218+R222+R228</f>
        <v>0</v>
      </c>
      <c r="S126" s="49"/>
      <c r="T126" s="118">
        <f>T127+T182+T218+T222+T228</f>
        <v>0</v>
      </c>
      <c r="AT126" s="13" t="s">
        <v>71</v>
      </c>
      <c r="AU126" s="13" t="s">
        <v>137</v>
      </c>
      <c r="BK126" s="119">
        <f>BK127+BK182+BK218+BK222+BK228</f>
        <v>0</v>
      </c>
    </row>
    <row r="127" spans="2:65" s="11" customFormat="1" ht="25.9" customHeight="1">
      <c r="B127" s="120"/>
      <c r="D127" s="121" t="s">
        <v>71</v>
      </c>
      <c r="E127" s="122" t="s">
        <v>1360</v>
      </c>
      <c r="F127" s="122" t="s">
        <v>1361</v>
      </c>
      <c r="J127" s="123"/>
      <c r="L127" s="120"/>
      <c r="M127" s="124"/>
      <c r="P127" s="125">
        <f>SUM(P128:P181)</f>
        <v>0</v>
      </c>
      <c r="R127" s="125">
        <f>SUM(R128:R181)</f>
        <v>0</v>
      </c>
      <c r="T127" s="126">
        <f>SUM(T128:T181)</f>
        <v>0</v>
      </c>
      <c r="AR127" s="121" t="s">
        <v>89</v>
      </c>
      <c r="AT127" s="127" t="s">
        <v>71</v>
      </c>
      <c r="AU127" s="127" t="s">
        <v>72</v>
      </c>
      <c r="AY127" s="121" t="s">
        <v>162</v>
      </c>
      <c r="BK127" s="128">
        <f>SUM(BK128:BK181)</f>
        <v>0</v>
      </c>
    </row>
    <row r="128" spans="2:65" s="1" customFormat="1" ht="16.5" customHeight="1">
      <c r="B128" s="131"/>
      <c r="C128" s="132" t="s">
        <v>79</v>
      </c>
      <c r="D128" s="132" t="s">
        <v>165</v>
      </c>
      <c r="E128" s="133" t="s">
        <v>2266</v>
      </c>
      <c r="F128" s="134" t="s">
        <v>2267</v>
      </c>
      <c r="G128" s="135" t="s">
        <v>212</v>
      </c>
      <c r="H128" s="136">
        <v>50</v>
      </c>
      <c r="I128" s="137"/>
      <c r="J128" s="137"/>
      <c r="K128" s="138"/>
      <c r="L128" s="25"/>
      <c r="M128" s="139" t="s">
        <v>1</v>
      </c>
      <c r="N128" s="140" t="s">
        <v>38</v>
      </c>
      <c r="O128" s="141">
        <v>0</v>
      </c>
      <c r="P128" s="141">
        <f t="shared" ref="P128:P149" si="0">O128*H128</f>
        <v>0</v>
      </c>
      <c r="Q128" s="141">
        <v>0</v>
      </c>
      <c r="R128" s="141">
        <f t="shared" ref="R128:R149" si="1">Q128*H128</f>
        <v>0</v>
      </c>
      <c r="S128" s="141">
        <v>0</v>
      </c>
      <c r="T128" s="142">
        <f t="shared" ref="T128:T149" si="2">S128*H128</f>
        <v>0</v>
      </c>
      <c r="AR128" s="143" t="s">
        <v>606</v>
      </c>
      <c r="AT128" s="143" t="s">
        <v>165</v>
      </c>
      <c r="AU128" s="143" t="s">
        <v>79</v>
      </c>
      <c r="AY128" s="13" t="s">
        <v>162</v>
      </c>
      <c r="BE128" s="144">
        <f t="shared" ref="BE128:BE149" si="3">IF(N128="základná",J128,0)</f>
        <v>0</v>
      </c>
      <c r="BF128" s="144">
        <f t="shared" ref="BF128:BF149" si="4">IF(N128="znížená",J128,0)</f>
        <v>0</v>
      </c>
      <c r="BG128" s="144">
        <f t="shared" ref="BG128:BG149" si="5">IF(N128="zákl. prenesená",J128,0)</f>
        <v>0</v>
      </c>
      <c r="BH128" s="144">
        <f t="shared" ref="BH128:BH149" si="6">IF(N128="zníž. prenesená",J128,0)</f>
        <v>0</v>
      </c>
      <c r="BI128" s="144">
        <f t="shared" ref="BI128:BI149" si="7">IF(N128="nulová",J128,0)</f>
        <v>0</v>
      </c>
      <c r="BJ128" s="13" t="s">
        <v>84</v>
      </c>
      <c r="BK128" s="144">
        <f t="shared" ref="BK128:BK149" si="8">ROUND(I128*H128,2)</f>
        <v>0</v>
      </c>
      <c r="BL128" s="13" t="s">
        <v>606</v>
      </c>
      <c r="BM128" s="143" t="s">
        <v>84</v>
      </c>
    </row>
    <row r="129" spans="2:65" s="1" customFormat="1" ht="16.5" customHeight="1">
      <c r="B129" s="131"/>
      <c r="C129" s="149" t="s">
        <v>84</v>
      </c>
      <c r="D129" s="149" t="s">
        <v>492</v>
      </c>
      <c r="E129" s="150" t="s">
        <v>2268</v>
      </c>
      <c r="F129" s="151" t="s">
        <v>2269</v>
      </c>
      <c r="G129" s="152" t="s">
        <v>212</v>
      </c>
      <c r="H129" s="153">
        <v>50</v>
      </c>
      <c r="I129" s="154"/>
      <c r="J129" s="154"/>
      <c r="K129" s="155"/>
      <c r="L129" s="156"/>
      <c r="M129" s="157" t="s">
        <v>1</v>
      </c>
      <c r="N129" s="158" t="s">
        <v>38</v>
      </c>
      <c r="O129" s="141">
        <v>0</v>
      </c>
      <c r="P129" s="141">
        <f t="shared" si="0"/>
        <v>0</v>
      </c>
      <c r="Q129" s="141">
        <v>0</v>
      </c>
      <c r="R129" s="141">
        <f t="shared" si="1"/>
        <v>0</v>
      </c>
      <c r="S129" s="141">
        <v>0</v>
      </c>
      <c r="T129" s="142">
        <f t="shared" si="2"/>
        <v>0</v>
      </c>
      <c r="AR129" s="143" t="s">
        <v>1391</v>
      </c>
      <c r="AT129" s="143" t="s">
        <v>492</v>
      </c>
      <c r="AU129" s="143" t="s">
        <v>79</v>
      </c>
      <c r="AY129" s="13" t="s">
        <v>162</v>
      </c>
      <c r="BE129" s="144">
        <f t="shared" si="3"/>
        <v>0</v>
      </c>
      <c r="BF129" s="144">
        <f t="shared" si="4"/>
        <v>0</v>
      </c>
      <c r="BG129" s="144">
        <f t="shared" si="5"/>
        <v>0</v>
      </c>
      <c r="BH129" s="144">
        <f t="shared" si="6"/>
        <v>0</v>
      </c>
      <c r="BI129" s="144">
        <f t="shared" si="7"/>
        <v>0</v>
      </c>
      <c r="BJ129" s="13" t="s">
        <v>84</v>
      </c>
      <c r="BK129" s="144">
        <f t="shared" si="8"/>
        <v>0</v>
      </c>
      <c r="BL129" s="13" t="s">
        <v>606</v>
      </c>
      <c r="BM129" s="143" t="s">
        <v>169</v>
      </c>
    </row>
    <row r="130" spans="2:65" s="1" customFormat="1" ht="24.2" customHeight="1">
      <c r="B130" s="131"/>
      <c r="C130" s="132" t="s">
        <v>89</v>
      </c>
      <c r="D130" s="132" t="s">
        <v>165</v>
      </c>
      <c r="E130" s="133" t="s">
        <v>2270</v>
      </c>
      <c r="F130" s="134" t="s">
        <v>2271</v>
      </c>
      <c r="G130" s="135" t="s">
        <v>212</v>
      </c>
      <c r="H130" s="136">
        <v>450</v>
      </c>
      <c r="I130" s="137"/>
      <c r="J130" s="137"/>
      <c r="K130" s="138"/>
      <c r="L130" s="25"/>
      <c r="M130" s="139" t="s">
        <v>1</v>
      </c>
      <c r="N130" s="140" t="s">
        <v>38</v>
      </c>
      <c r="O130" s="141">
        <v>0</v>
      </c>
      <c r="P130" s="141">
        <f t="shared" si="0"/>
        <v>0</v>
      </c>
      <c r="Q130" s="141">
        <v>0</v>
      </c>
      <c r="R130" s="141">
        <f t="shared" si="1"/>
        <v>0</v>
      </c>
      <c r="S130" s="141">
        <v>0</v>
      </c>
      <c r="T130" s="142">
        <f t="shared" si="2"/>
        <v>0</v>
      </c>
      <c r="AR130" s="143" t="s">
        <v>606</v>
      </c>
      <c r="AT130" s="143" t="s">
        <v>165</v>
      </c>
      <c r="AU130" s="143" t="s">
        <v>79</v>
      </c>
      <c r="AY130" s="13" t="s">
        <v>162</v>
      </c>
      <c r="BE130" s="144">
        <f t="shared" si="3"/>
        <v>0</v>
      </c>
      <c r="BF130" s="144">
        <f t="shared" si="4"/>
        <v>0</v>
      </c>
      <c r="BG130" s="144">
        <f t="shared" si="5"/>
        <v>0</v>
      </c>
      <c r="BH130" s="144">
        <f t="shared" si="6"/>
        <v>0</v>
      </c>
      <c r="BI130" s="144">
        <f t="shared" si="7"/>
        <v>0</v>
      </c>
      <c r="BJ130" s="13" t="s">
        <v>84</v>
      </c>
      <c r="BK130" s="144">
        <f t="shared" si="8"/>
        <v>0</v>
      </c>
      <c r="BL130" s="13" t="s">
        <v>606</v>
      </c>
      <c r="BM130" s="143" t="s">
        <v>185</v>
      </c>
    </row>
    <row r="131" spans="2:65" s="1" customFormat="1" ht="24.2" customHeight="1">
      <c r="B131" s="131"/>
      <c r="C131" s="149" t="s">
        <v>169</v>
      </c>
      <c r="D131" s="149" t="s">
        <v>492</v>
      </c>
      <c r="E131" s="150" t="s">
        <v>2272</v>
      </c>
      <c r="F131" s="151" t="s">
        <v>2271</v>
      </c>
      <c r="G131" s="152" t="s">
        <v>212</v>
      </c>
      <c r="H131" s="153">
        <v>450</v>
      </c>
      <c r="I131" s="154"/>
      <c r="J131" s="154"/>
      <c r="K131" s="155"/>
      <c r="L131" s="156"/>
      <c r="M131" s="157" t="s">
        <v>1</v>
      </c>
      <c r="N131" s="158" t="s">
        <v>38</v>
      </c>
      <c r="O131" s="141">
        <v>0</v>
      </c>
      <c r="P131" s="141">
        <f t="shared" si="0"/>
        <v>0</v>
      </c>
      <c r="Q131" s="141">
        <v>0</v>
      </c>
      <c r="R131" s="141">
        <f t="shared" si="1"/>
        <v>0</v>
      </c>
      <c r="S131" s="141">
        <v>0</v>
      </c>
      <c r="T131" s="142">
        <f t="shared" si="2"/>
        <v>0</v>
      </c>
      <c r="AR131" s="143" t="s">
        <v>1391</v>
      </c>
      <c r="AT131" s="143" t="s">
        <v>492</v>
      </c>
      <c r="AU131" s="143" t="s">
        <v>79</v>
      </c>
      <c r="AY131" s="13" t="s">
        <v>162</v>
      </c>
      <c r="BE131" s="144">
        <f t="shared" si="3"/>
        <v>0</v>
      </c>
      <c r="BF131" s="144">
        <f t="shared" si="4"/>
        <v>0</v>
      </c>
      <c r="BG131" s="144">
        <f t="shared" si="5"/>
        <v>0</v>
      </c>
      <c r="BH131" s="144">
        <f t="shared" si="6"/>
        <v>0</v>
      </c>
      <c r="BI131" s="144">
        <f t="shared" si="7"/>
        <v>0</v>
      </c>
      <c r="BJ131" s="13" t="s">
        <v>84</v>
      </c>
      <c r="BK131" s="144">
        <f t="shared" si="8"/>
        <v>0</v>
      </c>
      <c r="BL131" s="13" t="s">
        <v>606</v>
      </c>
      <c r="BM131" s="143" t="s">
        <v>193</v>
      </c>
    </row>
    <row r="132" spans="2:65" s="1" customFormat="1" ht="16.5" customHeight="1">
      <c r="B132" s="131"/>
      <c r="C132" s="132" t="s">
        <v>181</v>
      </c>
      <c r="D132" s="132" t="s">
        <v>165</v>
      </c>
      <c r="E132" s="133" t="s">
        <v>2273</v>
      </c>
      <c r="F132" s="134" t="s">
        <v>2274</v>
      </c>
      <c r="G132" s="135" t="s">
        <v>212</v>
      </c>
      <c r="H132" s="136">
        <v>500</v>
      </c>
      <c r="I132" s="137"/>
      <c r="J132" s="137"/>
      <c r="K132" s="138"/>
      <c r="L132" s="25"/>
      <c r="M132" s="139" t="s">
        <v>1</v>
      </c>
      <c r="N132" s="140" t="s">
        <v>38</v>
      </c>
      <c r="O132" s="141">
        <v>0</v>
      </c>
      <c r="P132" s="141">
        <f t="shared" si="0"/>
        <v>0</v>
      </c>
      <c r="Q132" s="141">
        <v>0</v>
      </c>
      <c r="R132" s="141">
        <f t="shared" si="1"/>
        <v>0</v>
      </c>
      <c r="S132" s="141">
        <v>0</v>
      </c>
      <c r="T132" s="142">
        <f t="shared" si="2"/>
        <v>0</v>
      </c>
      <c r="AR132" s="143" t="s">
        <v>606</v>
      </c>
      <c r="AT132" s="143" t="s">
        <v>165</v>
      </c>
      <c r="AU132" s="143" t="s">
        <v>79</v>
      </c>
      <c r="AY132" s="13" t="s">
        <v>162</v>
      </c>
      <c r="BE132" s="144">
        <f t="shared" si="3"/>
        <v>0</v>
      </c>
      <c r="BF132" s="144">
        <f t="shared" si="4"/>
        <v>0</v>
      </c>
      <c r="BG132" s="144">
        <f t="shared" si="5"/>
        <v>0</v>
      </c>
      <c r="BH132" s="144">
        <f t="shared" si="6"/>
        <v>0</v>
      </c>
      <c r="BI132" s="144">
        <f t="shared" si="7"/>
        <v>0</v>
      </c>
      <c r="BJ132" s="13" t="s">
        <v>84</v>
      </c>
      <c r="BK132" s="144">
        <f t="shared" si="8"/>
        <v>0</v>
      </c>
      <c r="BL132" s="13" t="s">
        <v>606</v>
      </c>
      <c r="BM132" s="143" t="s">
        <v>201</v>
      </c>
    </row>
    <row r="133" spans="2:65" s="1" customFormat="1" ht="16.5" customHeight="1">
      <c r="B133" s="131"/>
      <c r="C133" s="149" t="s">
        <v>185</v>
      </c>
      <c r="D133" s="149" t="s">
        <v>492</v>
      </c>
      <c r="E133" s="150" t="s">
        <v>2275</v>
      </c>
      <c r="F133" s="151" t="s">
        <v>2274</v>
      </c>
      <c r="G133" s="152" t="s">
        <v>212</v>
      </c>
      <c r="H133" s="153">
        <v>500</v>
      </c>
      <c r="I133" s="154"/>
      <c r="J133" s="154"/>
      <c r="K133" s="155"/>
      <c r="L133" s="156"/>
      <c r="M133" s="157" t="s">
        <v>1</v>
      </c>
      <c r="N133" s="158" t="s">
        <v>38</v>
      </c>
      <c r="O133" s="141">
        <v>0</v>
      </c>
      <c r="P133" s="141">
        <f t="shared" si="0"/>
        <v>0</v>
      </c>
      <c r="Q133" s="141">
        <v>0</v>
      </c>
      <c r="R133" s="141">
        <f t="shared" si="1"/>
        <v>0</v>
      </c>
      <c r="S133" s="141">
        <v>0</v>
      </c>
      <c r="T133" s="142">
        <f t="shared" si="2"/>
        <v>0</v>
      </c>
      <c r="AR133" s="143" t="s">
        <v>1391</v>
      </c>
      <c r="AT133" s="143" t="s">
        <v>492</v>
      </c>
      <c r="AU133" s="143" t="s">
        <v>79</v>
      </c>
      <c r="AY133" s="13" t="s">
        <v>162</v>
      </c>
      <c r="BE133" s="144">
        <f t="shared" si="3"/>
        <v>0</v>
      </c>
      <c r="BF133" s="144">
        <f t="shared" si="4"/>
        <v>0</v>
      </c>
      <c r="BG133" s="144">
        <f t="shared" si="5"/>
        <v>0</v>
      </c>
      <c r="BH133" s="144">
        <f t="shared" si="6"/>
        <v>0</v>
      </c>
      <c r="BI133" s="144">
        <f t="shared" si="7"/>
        <v>0</v>
      </c>
      <c r="BJ133" s="13" t="s">
        <v>84</v>
      </c>
      <c r="BK133" s="144">
        <f t="shared" si="8"/>
        <v>0</v>
      </c>
      <c r="BL133" s="13" t="s">
        <v>606</v>
      </c>
      <c r="BM133" s="143" t="s">
        <v>209</v>
      </c>
    </row>
    <row r="134" spans="2:65" s="1" customFormat="1" ht="24.2" customHeight="1">
      <c r="B134" s="131"/>
      <c r="C134" s="132" t="s">
        <v>189</v>
      </c>
      <c r="D134" s="132" t="s">
        <v>165</v>
      </c>
      <c r="E134" s="133" t="s">
        <v>2276</v>
      </c>
      <c r="F134" s="134" t="s">
        <v>2782</v>
      </c>
      <c r="G134" s="135" t="s">
        <v>212</v>
      </c>
      <c r="H134" s="136">
        <v>10</v>
      </c>
      <c r="I134" s="137"/>
      <c r="J134" s="137"/>
      <c r="K134" s="138"/>
      <c r="L134" s="25"/>
      <c r="M134" s="139" t="s">
        <v>1</v>
      </c>
      <c r="N134" s="140" t="s">
        <v>38</v>
      </c>
      <c r="O134" s="141">
        <v>0</v>
      </c>
      <c r="P134" s="141">
        <f t="shared" si="0"/>
        <v>0</v>
      </c>
      <c r="Q134" s="141">
        <v>0</v>
      </c>
      <c r="R134" s="141">
        <f t="shared" si="1"/>
        <v>0</v>
      </c>
      <c r="S134" s="141">
        <v>0</v>
      </c>
      <c r="T134" s="142">
        <f t="shared" si="2"/>
        <v>0</v>
      </c>
      <c r="AR134" s="143" t="s">
        <v>606</v>
      </c>
      <c r="AT134" s="143" t="s">
        <v>165</v>
      </c>
      <c r="AU134" s="143" t="s">
        <v>79</v>
      </c>
      <c r="AY134" s="13" t="s">
        <v>162</v>
      </c>
      <c r="BE134" s="144">
        <f t="shared" si="3"/>
        <v>0</v>
      </c>
      <c r="BF134" s="144">
        <f t="shared" si="4"/>
        <v>0</v>
      </c>
      <c r="BG134" s="144">
        <f t="shared" si="5"/>
        <v>0</v>
      </c>
      <c r="BH134" s="144">
        <f t="shared" si="6"/>
        <v>0</v>
      </c>
      <c r="BI134" s="144">
        <f t="shared" si="7"/>
        <v>0</v>
      </c>
      <c r="BJ134" s="13" t="s">
        <v>84</v>
      </c>
      <c r="BK134" s="144">
        <f t="shared" si="8"/>
        <v>0</v>
      </c>
      <c r="BL134" s="13" t="s">
        <v>606</v>
      </c>
      <c r="BM134" s="143" t="s">
        <v>218</v>
      </c>
    </row>
    <row r="135" spans="2:65" s="1" customFormat="1" ht="24.2" customHeight="1">
      <c r="B135" s="131"/>
      <c r="C135" s="149" t="s">
        <v>193</v>
      </c>
      <c r="D135" s="149" t="s">
        <v>492</v>
      </c>
      <c r="E135" s="150" t="s">
        <v>2277</v>
      </c>
      <c r="F135" s="151" t="s">
        <v>2707</v>
      </c>
      <c r="G135" s="152" t="s">
        <v>212</v>
      </c>
      <c r="H135" s="153">
        <v>10</v>
      </c>
      <c r="I135" s="154"/>
      <c r="J135" s="154"/>
      <c r="K135" s="155"/>
      <c r="L135" s="156"/>
      <c r="M135" s="157" t="s">
        <v>1</v>
      </c>
      <c r="N135" s="158" t="s">
        <v>38</v>
      </c>
      <c r="O135" s="141">
        <v>0</v>
      </c>
      <c r="P135" s="141">
        <f t="shared" si="0"/>
        <v>0</v>
      </c>
      <c r="Q135" s="141">
        <v>0</v>
      </c>
      <c r="R135" s="141">
        <f t="shared" si="1"/>
        <v>0</v>
      </c>
      <c r="S135" s="141">
        <v>0</v>
      </c>
      <c r="T135" s="142">
        <f t="shared" si="2"/>
        <v>0</v>
      </c>
      <c r="AR135" s="143" t="s">
        <v>1391</v>
      </c>
      <c r="AT135" s="143" t="s">
        <v>492</v>
      </c>
      <c r="AU135" s="143" t="s">
        <v>79</v>
      </c>
      <c r="AY135" s="13" t="s">
        <v>162</v>
      </c>
      <c r="BE135" s="144">
        <f t="shared" si="3"/>
        <v>0</v>
      </c>
      <c r="BF135" s="144">
        <f t="shared" si="4"/>
        <v>0</v>
      </c>
      <c r="BG135" s="144">
        <f t="shared" si="5"/>
        <v>0</v>
      </c>
      <c r="BH135" s="144">
        <f t="shared" si="6"/>
        <v>0</v>
      </c>
      <c r="BI135" s="144">
        <f t="shared" si="7"/>
        <v>0</v>
      </c>
      <c r="BJ135" s="13" t="s">
        <v>84</v>
      </c>
      <c r="BK135" s="144">
        <f t="shared" si="8"/>
        <v>0</v>
      </c>
      <c r="BL135" s="13" t="s">
        <v>606</v>
      </c>
      <c r="BM135" s="143" t="s">
        <v>226</v>
      </c>
    </row>
    <row r="136" spans="2:65" s="1" customFormat="1" ht="16.5" customHeight="1">
      <c r="B136" s="131"/>
      <c r="C136" s="149" t="s">
        <v>163</v>
      </c>
      <c r="D136" s="149" t="s">
        <v>492</v>
      </c>
      <c r="E136" s="150" t="s">
        <v>1473</v>
      </c>
      <c r="F136" s="151" t="s">
        <v>1474</v>
      </c>
      <c r="G136" s="152" t="s">
        <v>212</v>
      </c>
      <c r="H136" s="153">
        <v>20</v>
      </c>
      <c r="I136" s="154"/>
      <c r="J136" s="154"/>
      <c r="K136" s="155"/>
      <c r="L136" s="156"/>
      <c r="M136" s="157" t="s">
        <v>1</v>
      </c>
      <c r="N136" s="158" t="s">
        <v>38</v>
      </c>
      <c r="O136" s="141">
        <v>0</v>
      </c>
      <c r="P136" s="141">
        <f t="shared" si="0"/>
        <v>0</v>
      </c>
      <c r="Q136" s="141">
        <v>0</v>
      </c>
      <c r="R136" s="141">
        <f t="shared" si="1"/>
        <v>0</v>
      </c>
      <c r="S136" s="141">
        <v>0</v>
      </c>
      <c r="T136" s="142">
        <f t="shared" si="2"/>
        <v>0</v>
      </c>
      <c r="AR136" s="143" t="s">
        <v>1391</v>
      </c>
      <c r="AT136" s="143" t="s">
        <v>492</v>
      </c>
      <c r="AU136" s="143" t="s">
        <v>79</v>
      </c>
      <c r="AY136" s="13" t="s">
        <v>162</v>
      </c>
      <c r="BE136" s="144">
        <f t="shared" si="3"/>
        <v>0</v>
      </c>
      <c r="BF136" s="144">
        <f t="shared" si="4"/>
        <v>0</v>
      </c>
      <c r="BG136" s="144">
        <f t="shared" si="5"/>
        <v>0</v>
      </c>
      <c r="BH136" s="144">
        <f t="shared" si="6"/>
        <v>0</v>
      </c>
      <c r="BI136" s="144">
        <f t="shared" si="7"/>
        <v>0</v>
      </c>
      <c r="BJ136" s="13" t="s">
        <v>84</v>
      </c>
      <c r="BK136" s="144">
        <f t="shared" si="8"/>
        <v>0</v>
      </c>
      <c r="BL136" s="13" t="s">
        <v>606</v>
      </c>
      <c r="BM136" s="143" t="s">
        <v>234</v>
      </c>
    </row>
    <row r="137" spans="2:65" s="1" customFormat="1" ht="24.2" customHeight="1">
      <c r="B137" s="131"/>
      <c r="C137" s="132" t="s">
        <v>201</v>
      </c>
      <c r="D137" s="132" t="s">
        <v>165</v>
      </c>
      <c r="E137" s="133" t="s">
        <v>1362</v>
      </c>
      <c r="F137" s="134" t="s">
        <v>1363</v>
      </c>
      <c r="G137" s="135" t="s">
        <v>196</v>
      </c>
      <c r="H137" s="136">
        <v>28</v>
      </c>
      <c r="I137" s="137"/>
      <c r="J137" s="137"/>
      <c r="K137" s="138"/>
      <c r="L137" s="25"/>
      <c r="M137" s="139" t="s">
        <v>1</v>
      </c>
      <c r="N137" s="140" t="s">
        <v>38</v>
      </c>
      <c r="O137" s="141">
        <v>0</v>
      </c>
      <c r="P137" s="141">
        <f t="shared" si="0"/>
        <v>0</v>
      </c>
      <c r="Q137" s="141">
        <v>0</v>
      </c>
      <c r="R137" s="141">
        <f t="shared" si="1"/>
        <v>0</v>
      </c>
      <c r="S137" s="141">
        <v>0</v>
      </c>
      <c r="T137" s="142">
        <f t="shared" si="2"/>
        <v>0</v>
      </c>
      <c r="AR137" s="143" t="s">
        <v>606</v>
      </c>
      <c r="AT137" s="143" t="s">
        <v>165</v>
      </c>
      <c r="AU137" s="143" t="s">
        <v>79</v>
      </c>
      <c r="AY137" s="13" t="s">
        <v>162</v>
      </c>
      <c r="BE137" s="144">
        <f t="shared" si="3"/>
        <v>0</v>
      </c>
      <c r="BF137" s="144">
        <f t="shared" si="4"/>
        <v>0</v>
      </c>
      <c r="BG137" s="144">
        <f t="shared" si="5"/>
        <v>0</v>
      </c>
      <c r="BH137" s="144">
        <f t="shared" si="6"/>
        <v>0</v>
      </c>
      <c r="BI137" s="144">
        <f t="shared" si="7"/>
        <v>0</v>
      </c>
      <c r="BJ137" s="13" t="s">
        <v>84</v>
      </c>
      <c r="BK137" s="144">
        <f t="shared" si="8"/>
        <v>0</v>
      </c>
      <c r="BL137" s="13" t="s">
        <v>606</v>
      </c>
      <c r="BM137" s="143" t="s">
        <v>7</v>
      </c>
    </row>
    <row r="138" spans="2:65" s="1" customFormat="1" ht="24.2" customHeight="1">
      <c r="B138" s="131"/>
      <c r="C138" s="132" t="s">
        <v>205</v>
      </c>
      <c r="D138" s="132" t="s">
        <v>165</v>
      </c>
      <c r="E138" s="133" t="s">
        <v>1368</v>
      </c>
      <c r="F138" s="134" t="s">
        <v>1369</v>
      </c>
      <c r="G138" s="135" t="s">
        <v>196</v>
      </c>
      <c r="H138" s="136">
        <v>5</v>
      </c>
      <c r="I138" s="137"/>
      <c r="J138" s="137"/>
      <c r="K138" s="138"/>
      <c r="L138" s="25"/>
      <c r="M138" s="139" t="s">
        <v>1</v>
      </c>
      <c r="N138" s="140" t="s">
        <v>38</v>
      </c>
      <c r="O138" s="141">
        <v>0</v>
      </c>
      <c r="P138" s="141">
        <f t="shared" si="0"/>
        <v>0</v>
      </c>
      <c r="Q138" s="141">
        <v>0</v>
      </c>
      <c r="R138" s="141">
        <f t="shared" si="1"/>
        <v>0</v>
      </c>
      <c r="S138" s="141">
        <v>0</v>
      </c>
      <c r="T138" s="142">
        <f t="shared" si="2"/>
        <v>0</v>
      </c>
      <c r="AR138" s="143" t="s">
        <v>606</v>
      </c>
      <c r="AT138" s="143" t="s">
        <v>165</v>
      </c>
      <c r="AU138" s="143" t="s">
        <v>79</v>
      </c>
      <c r="AY138" s="13" t="s">
        <v>162</v>
      </c>
      <c r="BE138" s="144">
        <f t="shared" si="3"/>
        <v>0</v>
      </c>
      <c r="BF138" s="144">
        <f t="shared" si="4"/>
        <v>0</v>
      </c>
      <c r="BG138" s="144">
        <f t="shared" si="5"/>
        <v>0</v>
      </c>
      <c r="BH138" s="144">
        <f t="shared" si="6"/>
        <v>0</v>
      </c>
      <c r="BI138" s="144">
        <f t="shared" si="7"/>
        <v>0</v>
      </c>
      <c r="BJ138" s="13" t="s">
        <v>84</v>
      </c>
      <c r="BK138" s="144">
        <f t="shared" si="8"/>
        <v>0</v>
      </c>
      <c r="BL138" s="13" t="s">
        <v>606</v>
      </c>
      <c r="BM138" s="143" t="s">
        <v>249</v>
      </c>
    </row>
    <row r="139" spans="2:65" s="1" customFormat="1" ht="24.2" customHeight="1">
      <c r="B139" s="131"/>
      <c r="C139" s="132" t="s">
        <v>209</v>
      </c>
      <c r="D139" s="132" t="s">
        <v>165</v>
      </c>
      <c r="E139" s="133" t="s">
        <v>1370</v>
      </c>
      <c r="F139" s="134" t="s">
        <v>1381</v>
      </c>
      <c r="G139" s="135" t="s">
        <v>196</v>
      </c>
      <c r="H139" s="136">
        <v>1</v>
      </c>
      <c r="I139" s="137"/>
      <c r="J139" s="137"/>
      <c r="K139" s="138"/>
      <c r="L139" s="25"/>
      <c r="M139" s="139" t="s">
        <v>1</v>
      </c>
      <c r="N139" s="140" t="s">
        <v>38</v>
      </c>
      <c r="O139" s="141">
        <v>0</v>
      </c>
      <c r="P139" s="141">
        <f t="shared" si="0"/>
        <v>0</v>
      </c>
      <c r="Q139" s="141">
        <v>0</v>
      </c>
      <c r="R139" s="141">
        <f t="shared" si="1"/>
        <v>0</v>
      </c>
      <c r="S139" s="141">
        <v>0</v>
      </c>
      <c r="T139" s="142">
        <f t="shared" si="2"/>
        <v>0</v>
      </c>
      <c r="AR139" s="143" t="s">
        <v>606</v>
      </c>
      <c r="AT139" s="143" t="s">
        <v>165</v>
      </c>
      <c r="AU139" s="143" t="s">
        <v>79</v>
      </c>
      <c r="AY139" s="13" t="s">
        <v>162</v>
      </c>
      <c r="BE139" s="144">
        <f t="shared" si="3"/>
        <v>0</v>
      </c>
      <c r="BF139" s="144">
        <f t="shared" si="4"/>
        <v>0</v>
      </c>
      <c r="BG139" s="144">
        <f t="shared" si="5"/>
        <v>0</v>
      </c>
      <c r="BH139" s="144">
        <f t="shared" si="6"/>
        <v>0</v>
      </c>
      <c r="BI139" s="144">
        <f t="shared" si="7"/>
        <v>0</v>
      </c>
      <c r="BJ139" s="13" t="s">
        <v>84</v>
      </c>
      <c r="BK139" s="144">
        <f t="shared" si="8"/>
        <v>0</v>
      </c>
      <c r="BL139" s="13" t="s">
        <v>606</v>
      </c>
      <c r="BM139" s="143" t="s">
        <v>257</v>
      </c>
    </row>
    <row r="140" spans="2:65" s="1" customFormat="1" ht="24.2" customHeight="1">
      <c r="B140" s="131"/>
      <c r="C140" s="132" t="s">
        <v>214</v>
      </c>
      <c r="D140" s="132" t="s">
        <v>165</v>
      </c>
      <c r="E140" s="133" t="s">
        <v>1388</v>
      </c>
      <c r="F140" s="134" t="s">
        <v>2278</v>
      </c>
      <c r="G140" s="135" t="s">
        <v>196</v>
      </c>
      <c r="H140" s="136">
        <v>5</v>
      </c>
      <c r="I140" s="137"/>
      <c r="J140" s="137"/>
      <c r="K140" s="138"/>
      <c r="L140" s="25"/>
      <c r="M140" s="139" t="s">
        <v>1</v>
      </c>
      <c r="N140" s="140" t="s">
        <v>38</v>
      </c>
      <c r="O140" s="141">
        <v>0</v>
      </c>
      <c r="P140" s="141">
        <f t="shared" si="0"/>
        <v>0</v>
      </c>
      <c r="Q140" s="141">
        <v>0</v>
      </c>
      <c r="R140" s="141">
        <f t="shared" si="1"/>
        <v>0</v>
      </c>
      <c r="S140" s="141">
        <v>0</v>
      </c>
      <c r="T140" s="142">
        <f t="shared" si="2"/>
        <v>0</v>
      </c>
      <c r="AR140" s="143" t="s">
        <v>606</v>
      </c>
      <c r="AT140" s="143" t="s">
        <v>165</v>
      </c>
      <c r="AU140" s="143" t="s">
        <v>79</v>
      </c>
      <c r="AY140" s="13" t="s">
        <v>162</v>
      </c>
      <c r="BE140" s="144">
        <f t="shared" si="3"/>
        <v>0</v>
      </c>
      <c r="BF140" s="144">
        <f t="shared" si="4"/>
        <v>0</v>
      </c>
      <c r="BG140" s="144">
        <f t="shared" si="5"/>
        <v>0</v>
      </c>
      <c r="BH140" s="144">
        <f t="shared" si="6"/>
        <v>0</v>
      </c>
      <c r="BI140" s="144">
        <f t="shared" si="7"/>
        <v>0</v>
      </c>
      <c r="BJ140" s="13" t="s">
        <v>84</v>
      </c>
      <c r="BK140" s="144">
        <f t="shared" si="8"/>
        <v>0</v>
      </c>
      <c r="BL140" s="13" t="s">
        <v>606</v>
      </c>
      <c r="BM140" s="143" t="s">
        <v>265</v>
      </c>
    </row>
    <row r="141" spans="2:65" s="1" customFormat="1" ht="16.5" customHeight="1">
      <c r="B141" s="131"/>
      <c r="C141" s="149" t="s">
        <v>218</v>
      </c>
      <c r="D141" s="149" t="s">
        <v>492</v>
      </c>
      <c r="E141" s="150" t="s">
        <v>1390</v>
      </c>
      <c r="F141" s="151" t="s">
        <v>2279</v>
      </c>
      <c r="G141" s="152" t="s">
        <v>196</v>
      </c>
      <c r="H141" s="153">
        <v>5</v>
      </c>
      <c r="I141" s="154"/>
      <c r="J141" s="154"/>
      <c r="K141" s="155"/>
      <c r="L141" s="156"/>
      <c r="M141" s="157" t="s">
        <v>1</v>
      </c>
      <c r="N141" s="158" t="s">
        <v>38</v>
      </c>
      <c r="O141" s="141">
        <v>0</v>
      </c>
      <c r="P141" s="141">
        <f t="shared" si="0"/>
        <v>0</v>
      </c>
      <c r="Q141" s="141">
        <v>0</v>
      </c>
      <c r="R141" s="141">
        <f t="shared" si="1"/>
        <v>0</v>
      </c>
      <c r="S141" s="141">
        <v>0</v>
      </c>
      <c r="T141" s="142">
        <f t="shared" si="2"/>
        <v>0</v>
      </c>
      <c r="AR141" s="143" t="s">
        <v>1391</v>
      </c>
      <c r="AT141" s="143" t="s">
        <v>492</v>
      </c>
      <c r="AU141" s="143" t="s">
        <v>79</v>
      </c>
      <c r="AY141" s="13" t="s">
        <v>162</v>
      </c>
      <c r="BE141" s="144">
        <f t="shared" si="3"/>
        <v>0</v>
      </c>
      <c r="BF141" s="144">
        <f t="shared" si="4"/>
        <v>0</v>
      </c>
      <c r="BG141" s="144">
        <f t="shared" si="5"/>
        <v>0</v>
      </c>
      <c r="BH141" s="144">
        <f t="shared" si="6"/>
        <v>0</v>
      </c>
      <c r="BI141" s="144">
        <f t="shared" si="7"/>
        <v>0</v>
      </c>
      <c r="BJ141" s="13" t="s">
        <v>84</v>
      </c>
      <c r="BK141" s="144">
        <f t="shared" si="8"/>
        <v>0</v>
      </c>
      <c r="BL141" s="13" t="s">
        <v>606</v>
      </c>
      <c r="BM141" s="143" t="s">
        <v>273</v>
      </c>
    </row>
    <row r="142" spans="2:65" s="1" customFormat="1" ht="24.2" customHeight="1">
      <c r="B142" s="131"/>
      <c r="C142" s="132" t="s">
        <v>222</v>
      </c>
      <c r="D142" s="132" t="s">
        <v>165</v>
      </c>
      <c r="E142" s="133" t="s">
        <v>1412</v>
      </c>
      <c r="F142" s="134" t="s">
        <v>1417</v>
      </c>
      <c r="G142" s="135" t="s">
        <v>196</v>
      </c>
      <c r="H142" s="136">
        <v>21</v>
      </c>
      <c r="I142" s="137"/>
      <c r="J142" s="137"/>
      <c r="K142" s="138"/>
      <c r="L142" s="25"/>
      <c r="M142" s="139" t="s">
        <v>1</v>
      </c>
      <c r="N142" s="140" t="s">
        <v>38</v>
      </c>
      <c r="O142" s="141">
        <v>0</v>
      </c>
      <c r="P142" s="141">
        <f t="shared" si="0"/>
        <v>0</v>
      </c>
      <c r="Q142" s="141">
        <v>0</v>
      </c>
      <c r="R142" s="141">
        <f t="shared" si="1"/>
        <v>0</v>
      </c>
      <c r="S142" s="141">
        <v>0</v>
      </c>
      <c r="T142" s="142">
        <f t="shared" si="2"/>
        <v>0</v>
      </c>
      <c r="AR142" s="143" t="s">
        <v>606</v>
      </c>
      <c r="AT142" s="143" t="s">
        <v>165</v>
      </c>
      <c r="AU142" s="143" t="s">
        <v>79</v>
      </c>
      <c r="AY142" s="13" t="s">
        <v>162</v>
      </c>
      <c r="BE142" s="144">
        <f t="shared" si="3"/>
        <v>0</v>
      </c>
      <c r="BF142" s="144">
        <f t="shared" si="4"/>
        <v>0</v>
      </c>
      <c r="BG142" s="144">
        <f t="shared" si="5"/>
        <v>0</v>
      </c>
      <c r="BH142" s="144">
        <f t="shared" si="6"/>
        <v>0</v>
      </c>
      <c r="BI142" s="144">
        <f t="shared" si="7"/>
        <v>0</v>
      </c>
      <c r="BJ142" s="13" t="s">
        <v>84</v>
      </c>
      <c r="BK142" s="144">
        <f t="shared" si="8"/>
        <v>0</v>
      </c>
      <c r="BL142" s="13" t="s">
        <v>606</v>
      </c>
      <c r="BM142" s="143" t="s">
        <v>281</v>
      </c>
    </row>
    <row r="143" spans="2:65" s="1" customFormat="1" ht="16.5" customHeight="1">
      <c r="B143" s="131"/>
      <c r="C143" s="149" t="s">
        <v>226</v>
      </c>
      <c r="D143" s="149" t="s">
        <v>492</v>
      </c>
      <c r="E143" s="150" t="s">
        <v>1400</v>
      </c>
      <c r="F143" s="151" t="s">
        <v>1419</v>
      </c>
      <c r="G143" s="152" t="s">
        <v>196</v>
      </c>
      <c r="H143" s="153">
        <v>21</v>
      </c>
      <c r="I143" s="154"/>
      <c r="J143" s="154"/>
      <c r="K143" s="155"/>
      <c r="L143" s="156"/>
      <c r="M143" s="157" t="s">
        <v>1</v>
      </c>
      <c r="N143" s="158" t="s">
        <v>38</v>
      </c>
      <c r="O143" s="141">
        <v>0</v>
      </c>
      <c r="P143" s="141">
        <f t="shared" si="0"/>
        <v>0</v>
      </c>
      <c r="Q143" s="141">
        <v>0</v>
      </c>
      <c r="R143" s="141">
        <f t="shared" si="1"/>
        <v>0</v>
      </c>
      <c r="S143" s="141">
        <v>0</v>
      </c>
      <c r="T143" s="142">
        <f t="shared" si="2"/>
        <v>0</v>
      </c>
      <c r="AR143" s="143" t="s">
        <v>1391</v>
      </c>
      <c r="AT143" s="143" t="s">
        <v>492</v>
      </c>
      <c r="AU143" s="143" t="s">
        <v>79</v>
      </c>
      <c r="AY143" s="13" t="s">
        <v>162</v>
      </c>
      <c r="BE143" s="144">
        <f t="shared" si="3"/>
        <v>0</v>
      </c>
      <c r="BF143" s="144">
        <f t="shared" si="4"/>
        <v>0</v>
      </c>
      <c r="BG143" s="144">
        <f t="shared" si="5"/>
        <v>0</v>
      </c>
      <c r="BH143" s="144">
        <f t="shared" si="6"/>
        <v>0</v>
      </c>
      <c r="BI143" s="144">
        <f t="shared" si="7"/>
        <v>0</v>
      </c>
      <c r="BJ143" s="13" t="s">
        <v>84</v>
      </c>
      <c r="BK143" s="144">
        <f t="shared" si="8"/>
        <v>0</v>
      </c>
      <c r="BL143" s="13" t="s">
        <v>606</v>
      </c>
      <c r="BM143" s="143" t="s">
        <v>289</v>
      </c>
    </row>
    <row r="144" spans="2:65" s="1" customFormat="1" ht="16.5" customHeight="1">
      <c r="B144" s="131"/>
      <c r="C144" s="132" t="s">
        <v>230</v>
      </c>
      <c r="D144" s="132" t="s">
        <v>165</v>
      </c>
      <c r="E144" s="133" t="s">
        <v>2280</v>
      </c>
      <c r="F144" s="134" t="s">
        <v>2281</v>
      </c>
      <c r="G144" s="135" t="s">
        <v>196</v>
      </c>
      <c r="H144" s="136">
        <v>1</v>
      </c>
      <c r="I144" s="137"/>
      <c r="J144" s="137"/>
      <c r="K144" s="138"/>
      <c r="L144" s="25"/>
      <c r="M144" s="139" t="s">
        <v>1</v>
      </c>
      <c r="N144" s="140" t="s">
        <v>38</v>
      </c>
      <c r="O144" s="141">
        <v>0</v>
      </c>
      <c r="P144" s="141">
        <f t="shared" si="0"/>
        <v>0</v>
      </c>
      <c r="Q144" s="141">
        <v>0</v>
      </c>
      <c r="R144" s="141">
        <f t="shared" si="1"/>
        <v>0</v>
      </c>
      <c r="S144" s="141">
        <v>0</v>
      </c>
      <c r="T144" s="142">
        <f t="shared" si="2"/>
        <v>0</v>
      </c>
      <c r="AR144" s="143" t="s">
        <v>606</v>
      </c>
      <c r="AT144" s="143" t="s">
        <v>165</v>
      </c>
      <c r="AU144" s="143" t="s">
        <v>79</v>
      </c>
      <c r="AY144" s="13" t="s">
        <v>162</v>
      </c>
      <c r="BE144" s="144">
        <f t="shared" si="3"/>
        <v>0</v>
      </c>
      <c r="BF144" s="144">
        <f t="shared" si="4"/>
        <v>0</v>
      </c>
      <c r="BG144" s="144">
        <f t="shared" si="5"/>
        <v>0</v>
      </c>
      <c r="BH144" s="144">
        <f t="shared" si="6"/>
        <v>0</v>
      </c>
      <c r="BI144" s="144">
        <f t="shared" si="7"/>
        <v>0</v>
      </c>
      <c r="BJ144" s="13" t="s">
        <v>84</v>
      </c>
      <c r="BK144" s="144">
        <f t="shared" si="8"/>
        <v>0</v>
      </c>
      <c r="BL144" s="13" t="s">
        <v>606</v>
      </c>
      <c r="BM144" s="143" t="s">
        <v>297</v>
      </c>
    </row>
    <row r="145" spans="2:65" s="1" customFormat="1" ht="16.5" customHeight="1">
      <c r="B145" s="131"/>
      <c r="C145" s="149" t="s">
        <v>234</v>
      </c>
      <c r="D145" s="149" t="s">
        <v>492</v>
      </c>
      <c r="E145" s="150" t="s">
        <v>2282</v>
      </c>
      <c r="F145" s="151" t="s">
        <v>2281</v>
      </c>
      <c r="G145" s="152" t="s">
        <v>196</v>
      </c>
      <c r="H145" s="153">
        <v>1</v>
      </c>
      <c r="I145" s="154"/>
      <c r="J145" s="154"/>
      <c r="K145" s="155"/>
      <c r="L145" s="156"/>
      <c r="M145" s="157" t="s">
        <v>1</v>
      </c>
      <c r="N145" s="158" t="s">
        <v>38</v>
      </c>
      <c r="O145" s="141">
        <v>0</v>
      </c>
      <c r="P145" s="141">
        <f t="shared" si="0"/>
        <v>0</v>
      </c>
      <c r="Q145" s="141">
        <v>0</v>
      </c>
      <c r="R145" s="141">
        <f t="shared" si="1"/>
        <v>0</v>
      </c>
      <c r="S145" s="141">
        <v>0</v>
      </c>
      <c r="T145" s="142">
        <f t="shared" si="2"/>
        <v>0</v>
      </c>
      <c r="AR145" s="143" t="s">
        <v>1391</v>
      </c>
      <c r="AT145" s="143" t="s">
        <v>492</v>
      </c>
      <c r="AU145" s="143" t="s">
        <v>79</v>
      </c>
      <c r="AY145" s="13" t="s">
        <v>162</v>
      </c>
      <c r="BE145" s="144">
        <f t="shared" si="3"/>
        <v>0</v>
      </c>
      <c r="BF145" s="144">
        <f t="shared" si="4"/>
        <v>0</v>
      </c>
      <c r="BG145" s="144">
        <f t="shared" si="5"/>
        <v>0</v>
      </c>
      <c r="BH145" s="144">
        <f t="shared" si="6"/>
        <v>0</v>
      </c>
      <c r="BI145" s="144">
        <f t="shared" si="7"/>
        <v>0</v>
      </c>
      <c r="BJ145" s="13" t="s">
        <v>84</v>
      </c>
      <c r="BK145" s="144">
        <f t="shared" si="8"/>
        <v>0</v>
      </c>
      <c r="BL145" s="13" t="s">
        <v>606</v>
      </c>
      <c r="BM145" s="143" t="s">
        <v>306</v>
      </c>
    </row>
    <row r="146" spans="2:65" s="1" customFormat="1" ht="24.2" customHeight="1">
      <c r="B146" s="131"/>
      <c r="C146" s="132" t="s">
        <v>238</v>
      </c>
      <c r="D146" s="132" t="s">
        <v>165</v>
      </c>
      <c r="E146" s="133" t="s">
        <v>1420</v>
      </c>
      <c r="F146" s="134" t="s">
        <v>2283</v>
      </c>
      <c r="G146" s="135" t="s">
        <v>196</v>
      </c>
      <c r="H146" s="136">
        <v>1</v>
      </c>
      <c r="I146" s="137"/>
      <c r="J146" s="137"/>
      <c r="K146" s="138"/>
      <c r="L146" s="25"/>
      <c r="M146" s="139" t="s">
        <v>1</v>
      </c>
      <c r="N146" s="140" t="s">
        <v>38</v>
      </c>
      <c r="O146" s="141">
        <v>0</v>
      </c>
      <c r="P146" s="141">
        <f t="shared" si="0"/>
        <v>0</v>
      </c>
      <c r="Q146" s="141">
        <v>0</v>
      </c>
      <c r="R146" s="141">
        <f t="shared" si="1"/>
        <v>0</v>
      </c>
      <c r="S146" s="141">
        <v>0</v>
      </c>
      <c r="T146" s="142">
        <f t="shared" si="2"/>
        <v>0</v>
      </c>
      <c r="AR146" s="143" t="s">
        <v>606</v>
      </c>
      <c r="AT146" s="143" t="s">
        <v>165</v>
      </c>
      <c r="AU146" s="143" t="s">
        <v>79</v>
      </c>
      <c r="AY146" s="13" t="s">
        <v>162</v>
      </c>
      <c r="BE146" s="144">
        <f t="shared" si="3"/>
        <v>0</v>
      </c>
      <c r="BF146" s="144">
        <f t="shared" si="4"/>
        <v>0</v>
      </c>
      <c r="BG146" s="144">
        <f t="shared" si="5"/>
        <v>0</v>
      </c>
      <c r="BH146" s="144">
        <f t="shared" si="6"/>
        <v>0</v>
      </c>
      <c r="BI146" s="144">
        <f t="shared" si="7"/>
        <v>0</v>
      </c>
      <c r="BJ146" s="13" t="s">
        <v>84</v>
      </c>
      <c r="BK146" s="144">
        <f t="shared" si="8"/>
        <v>0</v>
      </c>
      <c r="BL146" s="13" t="s">
        <v>606</v>
      </c>
      <c r="BM146" s="143" t="s">
        <v>314</v>
      </c>
    </row>
    <row r="147" spans="2:65" s="1" customFormat="1" ht="24.2" customHeight="1">
      <c r="B147" s="131"/>
      <c r="C147" s="149" t="s">
        <v>7</v>
      </c>
      <c r="D147" s="149" t="s">
        <v>492</v>
      </c>
      <c r="E147" s="150" t="s">
        <v>1422</v>
      </c>
      <c r="F147" s="151" t="s">
        <v>2284</v>
      </c>
      <c r="G147" s="152" t="s">
        <v>1424</v>
      </c>
      <c r="H147" s="153">
        <v>1</v>
      </c>
      <c r="I147" s="154"/>
      <c r="J147" s="154"/>
      <c r="K147" s="155"/>
      <c r="L147" s="156"/>
      <c r="M147" s="157" t="s">
        <v>1</v>
      </c>
      <c r="N147" s="158" t="s">
        <v>38</v>
      </c>
      <c r="O147" s="141">
        <v>0</v>
      </c>
      <c r="P147" s="141">
        <f t="shared" si="0"/>
        <v>0</v>
      </c>
      <c r="Q147" s="141">
        <v>0</v>
      </c>
      <c r="R147" s="141">
        <f t="shared" si="1"/>
        <v>0</v>
      </c>
      <c r="S147" s="141">
        <v>0</v>
      </c>
      <c r="T147" s="142">
        <f t="shared" si="2"/>
        <v>0</v>
      </c>
      <c r="AR147" s="143" t="s">
        <v>1391</v>
      </c>
      <c r="AT147" s="143" t="s">
        <v>492</v>
      </c>
      <c r="AU147" s="143" t="s">
        <v>79</v>
      </c>
      <c r="AY147" s="13" t="s">
        <v>162</v>
      </c>
      <c r="BE147" s="144">
        <f t="shared" si="3"/>
        <v>0</v>
      </c>
      <c r="BF147" s="144">
        <f t="shared" si="4"/>
        <v>0</v>
      </c>
      <c r="BG147" s="144">
        <f t="shared" si="5"/>
        <v>0</v>
      </c>
      <c r="BH147" s="144">
        <f t="shared" si="6"/>
        <v>0</v>
      </c>
      <c r="BI147" s="144">
        <f t="shared" si="7"/>
        <v>0</v>
      </c>
      <c r="BJ147" s="13" t="s">
        <v>84</v>
      </c>
      <c r="BK147" s="144">
        <f t="shared" si="8"/>
        <v>0</v>
      </c>
      <c r="BL147" s="13" t="s">
        <v>606</v>
      </c>
      <c r="BM147" s="143" t="s">
        <v>326</v>
      </c>
    </row>
    <row r="148" spans="2:65" s="1" customFormat="1" ht="21.75" customHeight="1">
      <c r="B148" s="131"/>
      <c r="C148" s="132" t="s">
        <v>245</v>
      </c>
      <c r="D148" s="132" t="s">
        <v>165</v>
      </c>
      <c r="E148" s="133" t="s">
        <v>1433</v>
      </c>
      <c r="F148" s="134" t="s">
        <v>1434</v>
      </c>
      <c r="G148" s="135" t="s">
        <v>212</v>
      </c>
      <c r="H148" s="136">
        <v>180</v>
      </c>
      <c r="I148" s="137"/>
      <c r="J148" s="137"/>
      <c r="K148" s="138"/>
      <c r="L148" s="25"/>
      <c r="M148" s="139" t="s">
        <v>1</v>
      </c>
      <c r="N148" s="140" t="s">
        <v>38</v>
      </c>
      <c r="O148" s="141">
        <v>0</v>
      </c>
      <c r="P148" s="141">
        <f t="shared" si="0"/>
        <v>0</v>
      </c>
      <c r="Q148" s="141">
        <v>0</v>
      </c>
      <c r="R148" s="141">
        <f t="shared" si="1"/>
        <v>0</v>
      </c>
      <c r="S148" s="141">
        <v>0</v>
      </c>
      <c r="T148" s="142">
        <f t="shared" si="2"/>
        <v>0</v>
      </c>
      <c r="AR148" s="143" t="s">
        <v>606</v>
      </c>
      <c r="AT148" s="143" t="s">
        <v>165</v>
      </c>
      <c r="AU148" s="143" t="s">
        <v>79</v>
      </c>
      <c r="AY148" s="13" t="s">
        <v>162</v>
      </c>
      <c r="BE148" s="144">
        <f t="shared" si="3"/>
        <v>0</v>
      </c>
      <c r="BF148" s="144">
        <f t="shared" si="4"/>
        <v>0</v>
      </c>
      <c r="BG148" s="144">
        <f t="shared" si="5"/>
        <v>0</v>
      </c>
      <c r="BH148" s="144">
        <f t="shared" si="6"/>
        <v>0</v>
      </c>
      <c r="BI148" s="144">
        <f t="shared" si="7"/>
        <v>0</v>
      </c>
      <c r="BJ148" s="13" t="s">
        <v>84</v>
      </c>
      <c r="BK148" s="144">
        <f t="shared" si="8"/>
        <v>0</v>
      </c>
      <c r="BL148" s="13" t="s">
        <v>606</v>
      </c>
      <c r="BM148" s="143" t="s">
        <v>336</v>
      </c>
    </row>
    <row r="149" spans="2:65" s="1" customFormat="1" ht="16.5" customHeight="1">
      <c r="B149" s="131"/>
      <c r="C149" s="149" t="s">
        <v>249</v>
      </c>
      <c r="D149" s="149" t="s">
        <v>492</v>
      </c>
      <c r="E149" s="150" t="s">
        <v>1435</v>
      </c>
      <c r="F149" s="151" t="s">
        <v>1436</v>
      </c>
      <c r="G149" s="152" t="s">
        <v>212</v>
      </c>
      <c r="H149" s="153">
        <v>180</v>
      </c>
      <c r="I149" s="154"/>
      <c r="J149" s="154"/>
      <c r="K149" s="155"/>
      <c r="L149" s="156"/>
      <c r="M149" s="157" t="s">
        <v>1</v>
      </c>
      <c r="N149" s="158" t="s">
        <v>38</v>
      </c>
      <c r="O149" s="141">
        <v>0</v>
      </c>
      <c r="P149" s="141">
        <f t="shared" si="0"/>
        <v>0</v>
      </c>
      <c r="Q149" s="141">
        <v>0</v>
      </c>
      <c r="R149" s="141">
        <f t="shared" si="1"/>
        <v>0</v>
      </c>
      <c r="S149" s="141">
        <v>0</v>
      </c>
      <c r="T149" s="142">
        <f t="shared" si="2"/>
        <v>0</v>
      </c>
      <c r="AR149" s="143" t="s">
        <v>1391</v>
      </c>
      <c r="AT149" s="143" t="s">
        <v>492</v>
      </c>
      <c r="AU149" s="143" t="s">
        <v>79</v>
      </c>
      <c r="AY149" s="13" t="s">
        <v>162</v>
      </c>
      <c r="BE149" s="144">
        <f t="shared" si="3"/>
        <v>0</v>
      </c>
      <c r="BF149" s="144">
        <f t="shared" si="4"/>
        <v>0</v>
      </c>
      <c r="BG149" s="144">
        <f t="shared" si="5"/>
        <v>0</v>
      </c>
      <c r="BH149" s="144">
        <f t="shared" si="6"/>
        <v>0</v>
      </c>
      <c r="BI149" s="144">
        <f t="shared" si="7"/>
        <v>0</v>
      </c>
      <c r="BJ149" s="13" t="s">
        <v>84</v>
      </c>
      <c r="BK149" s="144">
        <f t="shared" si="8"/>
        <v>0</v>
      </c>
      <c r="BL149" s="13" t="s">
        <v>606</v>
      </c>
      <c r="BM149" s="143" t="s">
        <v>348</v>
      </c>
    </row>
    <row r="150" spans="2:65" s="1" customFormat="1" ht="29.25">
      <c r="B150" s="25"/>
      <c r="D150" s="159" t="s">
        <v>1437</v>
      </c>
      <c r="F150" s="160" t="s">
        <v>1438</v>
      </c>
      <c r="L150" s="25"/>
      <c r="M150" s="161"/>
      <c r="T150" s="51"/>
      <c r="AT150" s="13" t="s">
        <v>1437</v>
      </c>
      <c r="AU150" s="13" t="s">
        <v>79</v>
      </c>
    </row>
    <row r="151" spans="2:65" s="1" customFormat="1" ht="21.75" customHeight="1">
      <c r="B151" s="131"/>
      <c r="C151" s="132" t="s">
        <v>253</v>
      </c>
      <c r="D151" s="132" t="s">
        <v>165</v>
      </c>
      <c r="E151" s="133" t="s">
        <v>1442</v>
      </c>
      <c r="F151" s="134" t="s">
        <v>1443</v>
      </c>
      <c r="G151" s="135" t="s">
        <v>212</v>
      </c>
      <c r="H151" s="136">
        <v>350</v>
      </c>
      <c r="I151" s="137"/>
      <c r="J151" s="137"/>
      <c r="K151" s="138"/>
      <c r="L151" s="25"/>
      <c r="M151" s="139" t="s">
        <v>1</v>
      </c>
      <c r="N151" s="140" t="s">
        <v>38</v>
      </c>
      <c r="O151" s="141">
        <v>0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606</v>
      </c>
      <c r="AT151" s="143" t="s">
        <v>165</v>
      </c>
      <c r="AU151" s="143" t="s">
        <v>79</v>
      </c>
      <c r="AY151" s="13" t="s">
        <v>162</v>
      </c>
      <c r="BE151" s="144">
        <f>IF(N151="základná",J151,0)</f>
        <v>0</v>
      </c>
      <c r="BF151" s="144">
        <f>IF(N151="znížená",J151,0)</f>
        <v>0</v>
      </c>
      <c r="BG151" s="144">
        <f>IF(N151="zákl. prenesená",J151,0)</f>
        <v>0</v>
      </c>
      <c r="BH151" s="144">
        <f>IF(N151="zníž. prenesená",J151,0)</f>
        <v>0</v>
      </c>
      <c r="BI151" s="144">
        <f>IF(N151="nulová",J151,0)</f>
        <v>0</v>
      </c>
      <c r="BJ151" s="13" t="s">
        <v>84</v>
      </c>
      <c r="BK151" s="144">
        <f>ROUND(I151*H151,2)</f>
        <v>0</v>
      </c>
      <c r="BL151" s="13" t="s">
        <v>606</v>
      </c>
      <c r="BM151" s="143" t="s">
        <v>358</v>
      </c>
    </row>
    <row r="152" spans="2:65" s="1" customFormat="1" ht="16.5" customHeight="1">
      <c r="B152" s="131"/>
      <c r="C152" s="149" t="s">
        <v>257</v>
      </c>
      <c r="D152" s="149" t="s">
        <v>492</v>
      </c>
      <c r="E152" s="150" t="s">
        <v>1444</v>
      </c>
      <c r="F152" s="151" t="s">
        <v>1445</v>
      </c>
      <c r="G152" s="152" t="s">
        <v>212</v>
      </c>
      <c r="H152" s="153">
        <v>350</v>
      </c>
      <c r="I152" s="154"/>
      <c r="J152" s="154"/>
      <c r="K152" s="155"/>
      <c r="L152" s="156"/>
      <c r="M152" s="157" t="s">
        <v>1</v>
      </c>
      <c r="N152" s="158" t="s">
        <v>38</v>
      </c>
      <c r="O152" s="141">
        <v>0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1391</v>
      </c>
      <c r="AT152" s="143" t="s">
        <v>492</v>
      </c>
      <c r="AU152" s="143" t="s">
        <v>79</v>
      </c>
      <c r="AY152" s="13" t="s">
        <v>162</v>
      </c>
      <c r="BE152" s="144">
        <f>IF(N152="základná",J152,0)</f>
        <v>0</v>
      </c>
      <c r="BF152" s="144">
        <f>IF(N152="znížená",J152,0)</f>
        <v>0</v>
      </c>
      <c r="BG152" s="144">
        <f>IF(N152="zákl. prenesená",J152,0)</f>
        <v>0</v>
      </c>
      <c r="BH152" s="144">
        <f>IF(N152="zníž. prenesená",J152,0)</f>
        <v>0</v>
      </c>
      <c r="BI152" s="144">
        <f>IF(N152="nulová",J152,0)</f>
        <v>0</v>
      </c>
      <c r="BJ152" s="13" t="s">
        <v>84</v>
      </c>
      <c r="BK152" s="144">
        <f>ROUND(I152*H152,2)</f>
        <v>0</v>
      </c>
      <c r="BL152" s="13" t="s">
        <v>606</v>
      </c>
      <c r="BM152" s="143" t="s">
        <v>368</v>
      </c>
    </row>
    <row r="153" spans="2:65" s="1" customFormat="1" ht="29.25">
      <c r="B153" s="25"/>
      <c r="D153" s="159" t="s">
        <v>1437</v>
      </c>
      <c r="F153" s="160" t="s">
        <v>1438</v>
      </c>
      <c r="L153" s="25"/>
      <c r="M153" s="161"/>
      <c r="T153" s="51"/>
      <c r="AT153" s="13" t="s">
        <v>1437</v>
      </c>
      <c r="AU153" s="13" t="s">
        <v>79</v>
      </c>
    </row>
    <row r="154" spans="2:65" s="1" customFormat="1" ht="21.75" customHeight="1">
      <c r="B154" s="131"/>
      <c r="C154" s="132" t="s">
        <v>261</v>
      </c>
      <c r="D154" s="132" t="s">
        <v>165</v>
      </c>
      <c r="E154" s="133" t="s">
        <v>1454</v>
      </c>
      <c r="F154" s="134" t="s">
        <v>1455</v>
      </c>
      <c r="G154" s="135" t="s">
        <v>212</v>
      </c>
      <c r="H154" s="136">
        <v>45</v>
      </c>
      <c r="I154" s="137"/>
      <c r="J154" s="137"/>
      <c r="K154" s="138"/>
      <c r="L154" s="25"/>
      <c r="M154" s="139" t="s">
        <v>1</v>
      </c>
      <c r="N154" s="140" t="s">
        <v>38</v>
      </c>
      <c r="O154" s="141">
        <v>0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606</v>
      </c>
      <c r="AT154" s="143" t="s">
        <v>165</v>
      </c>
      <c r="AU154" s="143" t="s">
        <v>79</v>
      </c>
      <c r="AY154" s="13" t="s">
        <v>162</v>
      </c>
      <c r="BE154" s="144">
        <f>IF(N154="základná",J154,0)</f>
        <v>0</v>
      </c>
      <c r="BF154" s="144">
        <f>IF(N154="znížená",J154,0)</f>
        <v>0</v>
      </c>
      <c r="BG154" s="144">
        <f>IF(N154="zákl. prenesená",J154,0)</f>
        <v>0</v>
      </c>
      <c r="BH154" s="144">
        <f>IF(N154="zníž. prenesená",J154,0)</f>
        <v>0</v>
      </c>
      <c r="BI154" s="144">
        <f>IF(N154="nulová",J154,0)</f>
        <v>0</v>
      </c>
      <c r="BJ154" s="13" t="s">
        <v>84</v>
      </c>
      <c r="BK154" s="144">
        <f>ROUND(I154*H154,2)</f>
        <v>0</v>
      </c>
      <c r="BL154" s="13" t="s">
        <v>606</v>
      </c>
      <c r="BM154" s="143" t="s">
        <v>545</v>
      </c>
    </row>
    <row r="155" spans="2:65" s="1" customFormat="1" ht="16.5" customHeight="1">
      <c r="B155" s="131"/>
      <c r="C155" s="149" t="s">
        <v>265</v>
      </c>
      <c r="D155" s="149" t="s">
        <v>492</v>
      </c>
      <c r="E155" s="150" t="s">
        <v>1456</v>
      </c>
      <c r="F155" s="151" t="s">
        <v>1457</v>
      </c>
      <c r="G155" s="152" t="s">
        <v>212</v>
      </c>
      <c r="H155" s="153">
        <v>45</v>
      </c>
      <c r="I155" s="154"/>
      <c r="J155" s="154"/>
      <c r="K155" s="155"/>
      <c r="L155" s="156"/>
      <c r="M155" s="157" t="s">
        <v>1</v>
      </c>
      <c r="N155" s="158" t="s">
        <v>38</v>
      </c>
      <c r="O155" s="141">
        <v>0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1391</v>
      </c>
      <c r="AT155" s="143" t="s">
        <v>492</v>
      </c>
      <c r="AU155" s="143" t="s">
        <v>79</v>
      </c>
      <c r="AY155" s="13" t="s">
        <v>162</v>
      </c>
      <c r="BE155" s="144">
        <f>IF(N155="základná",J155,0)</f>
        <v>0</v>
      </c>
      <c r="BF155" s="144">
        <f>IF(N155="znížená",J155,0)</f>
        <v>0</v>
      </c>
      <c r="BG155" s="144">
        <f>IF(N155="zákl. prenesená",J155,0)</f>
        <v>0</v>
      </c>
      <c r="BH155" s="144">
        <f>IF(N155="zníž. prenesená",J155,0)</f>
        <v>0</v>
      </c>
      <c r="BI155" s="144">
        <f>IF(N155="nulová",J155,0)</f>
        <v>0</v>
      </c>
      <c r="BJ155" s="13" t="s">
        <v>84</v>
      </c>
      <c r="BK155" s="144">
        <f>ROUND(I155*H155,2)</f>
        <v>0</v>
      </c>
      <c r="BL155" s="13" t="s">
        <v>606</v>
      </c>
      <c r="BM155" s="143" t="s">
        <v>553</v>
      </c>
    </row>
    <row r="156" spans="2:65" s="1" customFormat="1" ht="29.25">
      <c r="B156" s="25"/>
      <c r="D156" s="159" t="s">
        <v>1437</v>
      </c>
      <c r="F156" s="160" t="s">
        <v>1438</v>
      </c>
      <c r="L156" s="25"/>
      <c r="M156" s="161"/>
      <c r="T156" s="51"/>
      <c r="AT156" s="13" t="s">
        <v>1437</v>
      </c>
      <c r="AU156" s="13" t="s">
        <v>79</v>
      </c>
    </row>
    <row r="157" spans="2:65" s="1" customFormat="1" ht="21.75" customHeight="1">
      <c r="B157" s="131"/>
      <c r="C157" s="132" t="s">
        <v>269</v>
      </c>
      <c r="D157" s="132" t="s">
        <v>165</v>
      </c>
      <c r="E157" s="133" t="s">
        <v>2285</v>
      </c>
      <c r="F157" s="134" t="s">
        <v>1459</v>
      </c>
      <c r="G157" s="135" t="s">
        <v>212</v>
      </c>
      <c r="H157" s="136">
        <v>73</v>
      </c>
      <c r="I157" s="137"/>
      <c r="J157" s="137"/>
      <c r="K157" s="138"/>
      <c r="L157" s="25"/>
      <c r="M157" s="139" t="s">
        <v>1</v>
      </c>
      <c r="N157" s="140" t="s">
        <v>38</v>
      </c>
      <c r="O157" s="141">
        <v>0</v>
      </c>
      <c r="P157" s="141">
        <f>O157*H157</f>
        <v>0</v>
      </c>
      <c r="Q157" s="141">
        <v>0</v>
      </c>
      <c r="R157" s="141">
        <f>Q157*H157</f>
        <v>0</v>
      </c>
      <c r="S157" s="141">
        <v>0</v>
      </c>
      <c r="T157" s="142">
        <f>S157*H157</f>
        <v>0</v>
      </c>
      <c r="AR157" s="143" t="s">
        <v>606</v>
      </c>
      <c r="AT157" s="143" t="s">
        <v>165</v>
      </c>
      <c r="AU157" s="143" t="s">
        <v>79</v>
      </c>
      <c r="AY157" s="13" t="s">
        <v>162</v>
      </c>
      <c r="BE157" s="144">
        <f>IF(N157="základná",J157,0)</f>
        <v>0</v>
      </c>
      <c r="BF157" s="144">
        <f>IF(N157="znížená",J157,0)</f>
        <v>0</v>
      </c>
      <c r="BG157" s="144">
        <f>IF(N157="zákl. prenesená",J157,0)</f>
        <v>0</v>
      </c>
      <c r="BH157" s="144">
        <f>IF(N157="zníž. prenesená",J157,0)</f>
        <v>0</v>
      </c>
      <c r="BI157" s="144">
        <f>IF(N157="nulová",J157,0)</f>
        <v>0</v>
      </c>
      <c r="BJ157" s="13" t="s">
        <v>84</v>
      </c>
      <c r="BK157" s="144">
        <f>ROUND(I157*H157,2)</f>
        <v>0</v>
      </c>
      <c r="BL157" s="13" t="s">
        <v>606</v>
      </c>
      <c r="BM157" s="143" t="s">
        <v>561</v>
      </c>
    </row>
    <row r="158" spans="2:65" s="1" customFormat="1" ht="16.5" customHeight="1">
      <c r="B158" s="131"/>
      <c r="C158" s="149" t="s">
        <v>273</v>
      </c>
      <c r="D158" s="149" t="s">
        <v>492</v>
      </c>
      <c r="E158" s="150" t="s">
        <v>2286</v>
      </c>
      <c r="F158" s="151" t="s">
        <v>1461</v>
      </c>
      <c r="G158" s="152" t="s">
        <v>212</v>
      </c>
      <c r="H158" s="153">
        <v>73</v>
      </c>
      <c r="I158" s="154"/>
      <c r="J158" s="154"/>
      <c r="K158" s="155"/>
      <c r="L158" s="156"/>
      <c r="M158" s="157" t="s">
        <v>1</v>
      </c>
      <c r="N158" s="158" t="s">
        <v>38</v>
      </c>
      <c r="O158" s="141">
        <v>0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1391</v>
      </c>
      <c r="AT158" s="143" t="s">
        <v>492</v>
      </c>
      <c r="AU158" s="143" t="s">
        <v>79</v>
      </c>
      <c r="AY158" s="13" t="s">
        <v>162</v>
      </c>
      <c r="BE158" s="144">
        <f>IF(N158="základná",J158,0)</f>
        <v>0</v>
      </c>
      <c r="BF158" s="144">
        <f>IF(N158="znížená",J158,0)</f>
        <v>0</v>
      </c>
      <c r="BG158" s="144">
        <f>IF(N158="zákl. prenesená",J158,0)</f>
        <v>0</v>
      </c>
      <c r="BH158" s="144">
        <f>IF(N158="zníž. prenesená",J158,0)</f>
        <v>0</v>
      </c>
      <c r="BI158" s="144">
        <f>IF(N158="nulová",J158,0)</f>
        <v>0</v>
      </c>
      <c r="BJ158" s="13" t="s">
        <v>84</v>
      </c>
      <c r="BK158" s="144">
        <f>ROUND(I158*H158,2)</f>
        <v>0</v>
      </c>
      <c r="BL158" s="13" t="s">
        <v>606</v>
      </c>
      <c r="BM158" s="143" t="s">
        <v>568</v>
      </c>
    </row>
    <row r="159" spans="2:65" s="1" customFormat="1" ht="29.25">
      <c r="B159" s="25"/>
      <c r="D159" s="159" t="s">
        <v>1437</v>
      </c>
      <c r="F159" s="160" t="s">
        <v>1438</v>
      </c>
      <c r="L159" s="25"/>
      <c r="M159" s="161"/>
      <c r="T159" s="51"/>
      <c r="AT159" s="13" t="s">
        <v>1437</v>
      </c>
      <c r="AU159" s="13" t="s">
        <v>79</v>
      </c>
    </row>
    <row r="160" spans="2:65" s="1" customFormat="1" ht="16.5" customHeight="1">
      <c r="B160" s="131"/>
      <c r="C160" s="132" t="s">
        <v>277</v>
      </c>
      <c r="D160" s="132" t="s">
        <v>165</v>
      </c>
      <c r="E160" s="133" t="s">
        <v>1479</v>
      </c>
      <c r="F160" s="134" t="s">
        <v>1474</v>
      </c>
      <c r="G160" s="135" t="s">
        <v>212</v>
      </c>
      <c r="H160" s="136">
        <v>20</v>
      </c>
      <c r="I160" s="137"/>
      <c r="J160" s="137"/>
      <c r="K160" s="138"/>
      <c r="L160" s="25"/>
      <c r="M160" s="139" t="s">
        <v>1</v>
      </c>
      <c r="N160" s="140" t="s">
        <v>38</v>
      </c>
      <c r="O160" s="141">
        <v>0</v>
      </c>
      <c r="P160" s="141">
        <f t="shared" ref="P160:P181" si="9">O160*H160</f>
        <v>0</v>
      </c>
      <c r="Q160" s="141">
        <v>0</v>
      </c>
      <c r="R160" s="141">
        <f t="shared" ref="R160:R181" si="10">Q160*H160</f>
        <v>0</v>
      </c>
      <c r="S160" s="141">
        <v>0</v>
      </c>
      <c r="T160" s="142">
        <f t="shared" ref="T160:T181" si="11">S160*H160</f>
        <v>0</v>
      </c>
      <c r="AR160" s="143" t="s">
        <v>606</v>
      </c>
      <c r="AT160" s="143" t="s">
        <v>165</v>
      </c>
      <c r="AU160" s="143" t="s">
        <v>79</v>
      </c>
      <c r="AY160" s="13" t="s">
        <v>162</v>
      </c>
      <c r="BE160" s="144">
        <f t="shared" ref="BE160:BE181" si="12">IF(N160="základná",J160,0)</f>
        <v>0</v>
      </c>
      <c r="BF160" s="144">
        <f t="shared" ref="BF160:BF181" si="13">IF(N160="znížená",J160,0)</f>
        <v>0</v>
      </c>
      <c r="BG160" s="144">
        <f t="shared" ref="BG160:BG181" si="14">IF(N160="zákl. prenesená",J160,0)</f>
        <v>0</v>
      </c>
      <c r="BH160" s="144">
        <f t="shared" ref="BH160:BH181" si="15">IF(N160="zníž. prenesená",J160,0)</f>
        <v>0</v>
      </c>
      <c r="BI160" s="144">
        <f t="shared" ref="BI160:BI181" si="16">IF(N160="nulová",J160,0)</f>
        <v>0</v>
      </c>
      <c r="BJ160" s="13" t="s">
        <v>84</v>
      </c>
      <c r="BK160" s="144">
        <f t="shared" ref="BK160:BK181" si="17">ROUND(I160*H160,2)</f>
        <v>0</v>
      </c>
      <c r="BL160" s="13" t="s">
        <v>606</v>
      </c>
      <c r="BM160" s="143" t="s">
        <v>580</v>
      </c>
    </row>
    <row r="161" spans="2:65" s="1" customFormat="1" ht="16.5" customHeight="1">
      <c r="B161" s="131"/>
      <c r="C161" s="149" t="s">
        <v>281</v>
      </c>
      <c r="D161" s="149" t="s">
        <v>492</v>
      </c>
      <c r="E161" s="150" t="s">
        <v>1480</v>
      </c>
      <c r="F161" s="151" t="s">
        <v>1481</v>
      </c>
      <c r="G161" s="152" t="s">
        <v>212</v>
      </c>
      <c r="H161" s="153">
        <v>4</v>
      </c>
      <c r="I161" s="154"/>
      <c r="J161" s="154"/>
      <c r="K161" s="155"/>
      <c r="L161" s="156"/>
      <c r="M161" s="157" t="s">
        <v>1</v>
      </c>
      <c r="N161" s="158" t="s">
        <v>38</v>
      </c>
      <c r="O161" s="141">
        <v>0</v>
      </c>
      <c r="P161" s="141">
        <f t="shared" si="9"/>
        <v>0</v>
      </c>
      <c r="Q161" s="141">
        <v>0</v>
      </c>
      <c r="R161" s="141">
        <f t="shared" si="10"/>
        <v>0</v>
      </c>
      <c r="S161" s="141">
        <v>0</v>
      </c>
      <c r="T161" s="142">
        <f t="shared" si="11"/>
        <v>0</v>
      </c>
      <c r="AR161" s="143" t="s">
        <v>1391</v>
      </c>
      <c r="AT161" s="143" t="s">
        <v>492</v>
      </c>
      <c r="AU161" s="143" t="s">
        <v>79</v>
      </c>
      <c r="AY161" s="13" t="s">
        <v>162</v>
      </c>
      <c r="BE161" s="144">
        <f t="shared" si="12"/>
        <v>0</v>
      </c>
      <c r="BF161" s="144">
        <f t="shared" si="13"/>
        <v>0</v>
      </c>
      <c r="BG161" s="144">
        <f t="shared" si="14"/>
        <v>0</v>
      </c>
      <c r="BH161" s="144">
        <f t="shared" si="15"/>
        <v>0</v>
      </c>
      <c r="BI161" s="144">
        <f t="shared" si="16"/>
        <v>0</v>
      </c>
      <c r="BJ161" s="13" t="s">
        <v>84</v>
      </c>
      <c r="BK161" s="144">
        <f t="shared" si="17"/>
        <v>0</v>
      </c>
      <c r="BL161" s="13" t="s">
        <v>606</v>
      </c>
      <c r="BM161" s="143" t="s">
        <v>588</v>
      </c>
    </row>
    <row r="162" spans="2:65" s="1" customFormat="1" ht="16.5" customHeight="1">
      <c r="B162" s="131"/>
      <c r="C162" s="132" t="s">
        <v>285</v>
      </c>
      <c r="D162" s="132" t="s">
        <v>165</v>
      </c>
      <c r="E162" s="133" t="s">
        <v>1482</v>
      </c>
      <c r="F162" s="134" t="s">
        <v>1481</v>
      </c>
      <c r="G162" s="135" t="s">
        <v>212</v>
      </c>
      <c r="H162" s="136">
        <v>4</v>
      </c>
      <c r="I162" s="137"/>
      <c r="J162" s="137"/>
      <c r="K162" s="138"/>
      <c r="L162" s="25"/>
      <c r="M162" s="139" t="s">
        <v>1</v>
      </c>
      <c r="N162" s="140" t="s">
        <v>38</v>
      </c>
      <c r="O162" s="141">
        <v>0</v>
      </c>
      <c r="P162" s="141">
        <f t="shared" si="9"/>
        <v>0</v>
      </c>
      <c r="Q162" s="141">
        <v>0</v>
      </c>
      <c r="R162" s="141">
        <f t="shared" si="10"/>
        <v>0</v>
      </c>
      <c r="S162" s="141">
        <v>0</v>
      </c>
      <c r="T162" s="142">
        <f t="shared" si="11"/>
        <v>0</v>
      </c>
      <c r="AR162" s="143" t="s">
        <v>606</v>
      </c>
      <c r="AT162" s="143" t="s">
        <v>165</v>
      </c>
      <c r="AU162" s="143" t="s">
        <v>79</v>
      </c>
      <c r="AY162" s="13" t="s">
        <v>162</v>
      </c>
      <c r="BE162" s="144">
        <f t="shared" si="12"/>
        <v>0</v>
      </c>
      <c r="BF162" s="144">
        <f t="shared" si="13"/>
        <v>0</v>
      </c>
      <c r="BG162" s="144">
        <f t="shared" si="14"/>
        <v>0</v>
      </c>
      <c r="BH162" s="144">
        <f t="shared" si="15"/>
        <v>0</v>
      </c>
      <c r="BI162" s="144">
        <f t="shared" si="16"/>
        <v>0</v>
      </c>
      <c r="BJ162" s="13" t="s">
        <v>84</v>
      </c>
      <c r="BK162" s="144">
        <f t="shared" si="17"/>
        <v>0</v>
      </c>
      <c r="BL162" s="13" t="s">
        <v>606</v>
      </c>
      <c r="BM162" s="143" t="s">
        <v>599</v>
      </c>
    </row>
    <row r="163" spans="2:65" s="1" customFormat="1" ht="16.5" customHeight="1">
      <c r="B163" s="131"/>
      <c r="C163" s="149" t="s">
        <v>289</v>
      </c>
      <c r="D163" s="149" t="s">
        <v>492</v>
      </c>
      <c r="E163" s="150" t="s">
        <v>1483</v>
      </c>
      <c r="F163" s="151" t="s">
        <v>1484</v>
      </c>
      <c r="G163" s="152" t="s">
        <v>196</v>
      </c>
      <c r="H163" s="153">
        <v>1</v>
      </c>
      <c r="I163" s="154"/>
      <c r="J163" s="154"/>
      <c r="K163" s="155"/>
      <c r="L163" s="156"/>
      <c r="M163" s="157" t="s">
        <v>1</v>
      </c>
      <c r="N163" s="158" t="s">
        <v>38</v>
      </c>
      <c r="O163" s="141">
        <v>0</v>
      </c>
      <c r="P163" s="141">
        <f t="shared" si="9"/>
        <v>0</v>
      </c>
      <c r="Q163" s="141">
        <v>0</v>
      </c>
      <c r="R163" s="141">
        <f t="shared" si="10"/>
        <v>0</v>
      </c>
      <c r="S163" s="141">
        <v>0</v>
      </c>
      <c r="T163" s="142">
        <f t="shared" si="11"/>
        <v>0</v>
      </c>
      <c r="AR163" s="143" t="s">
        <v>1391</v>
      </c>
      <c r="AT163" s="143" t="s">
        <v>492</v>
      </c>
      <c r="AU163" s="143" t="s">
        <v>79</v>
      </c>
      <c r="AY163" s="13" t="s">
        <v>162</v>
      </c>
      <c r="BE163" s="144">
        <f t="shared" si="12"/>
        <v>0</v>
      </c>
      <c r="BF163" s="144">
        <f t="shared" si="13"/>
        <v>0</v>
      </c>
      <c r="BG163" s="144">
        <f t="shared" si="14"/>
        <v>0</v>
      </c>
      <c r="BH163" s="144">
        <f t="shared" si="15"/>
        <v>0</v>
      </c>
      <c r="BI163" s="144">
        <f t="shared" si="16"/>
        <v>0</v>
      </c>
      <c r="BJ163" s="13" t="s">
        <v>84</v>
      </c>
      <c r="BK163" s="144">
        <f t="shared" si="17"/>
        <v>0</v>
      </c>
      <c r="BL163" s="13" t="s">
        <v>606</v>
      </c>
      <c r="BM163" s="143" t="s">
        <v>606</v>
      </c>
    </row>
    <row r="164" spans="2:65" s="1" customFormat="1" ht="16.5" customHeight="1">
      <c r="B164" s="131"/>
      <c r="C164" s="149" t="s">
        <v>293</v>
      </c>
      <c r="D164" s="149" t="s">
        <v>492</v>
      </c>
      <c r="E164" s="150" t="s">
        <v>2287</v>
      </c>
      <c r="F164" s="151" t="s">
        <v>2288</v>
      </c>
      <c r="G164" s="152" t="s">
        <v>196</v>
      </c>
      <c r="H164" s="153">
        <v>1</v>
      </c>
      <c r="I164" s="154"/>
      <c r="J164" s="154"/>
      <c r="K164" s="155"/>
      <c r="L164" s="156"/>
      <c r="M164" s="157" t="s">
        <v>1</v>
      </c>
      <c r="N164" s="158" t="s">
        <v>38</v>
      </c>
      <c r="O164" s="141">
        <v>0</v>
      </c>
      <c r="P164" s="141">
        <f t="shared" si="9"/>
        <v>0</v>
      </c>
      <c r="Q164" s="141">
        <v>0</v>
      </c>
      <c r="R164" s="141">
        <f t="shared" si="10"/>
        <v>0</v>
      </c>
      <c r="S164" s="141">
        <v>0</v>
      </c>
      <c r="T164" s="142">
        <f t="shared" si="11"/>
        <v>0</v>
      </c>
      <c r="AR164" s="143" t="s">
        <v>1391</v>
      </c>
      <c r="AT164" s="143" t="s">
        <v>492</v>
      </c>
      <c r="AU164" s="143" t="s">
        <v>79</v>
      </c>
      <c r="AY164" s="13" t="s">
        <v>162</v>
      </c>
      <c r="BE164" s="144">
        <f t="shared" si="12"/>
        <v>0</v>
      </c>
      <c r="BF164" s="144">
        <f t="shared" si="13"/>
        <v>0</v>
      </c>
      <c r="BG164" s="144">
        <f t="shared" si="14"/>
        <v>0</v>
      </c>
      <c r="BH164" s="144">
        <f t="shared" si="15"/>
        <v>0</v>
      </c>
      <c r="BI164" s="144">
        <f t="shared" si="16"/>
        <v>0</v>
      </c>
      <c r="BJ164" s="13" t="s">
        <v>84</v>
      </c>
      <c r="BK164" s="144">
        <f t="shared" si="17"/>
        <v>0</v>
      </c>
      <c r="BL164" s="13" t="s">
        <v>606</v>
      </c>
      <c r="BM164" s="143" t="s">
        <v>613</v>
      </c>
    </row>
    <row r="165" spans="2:65" s="1" customFormat="1" ht="33" customHeight="1">
      <c r="B165" s="131"/>
      <c r="C165" s="132" t="s">
        <v>297</v>
      </c>
      <c r="D165" s="132" t="s">
        <v>165</v>
      </c>
      <c r="E165" s="133" t="s">
        <v>1485</v>
      </c>
      <c r="F165" s="134" t="s">
        <v>1486</v>
      </c>
      <c r="G165" s="135" t="s">
        <v>196</v>
      </c>
      <c r="H165" s="136">
        <v>1</v>
      </c>
      <c r="I165" s="137"/>
      <c r="J165" s="137"/>
      <c r="K165" s="138"/>
      <c r="L165" s="25"/>
      <c r="M165" s="139" t="s">
        <v>1</v>
      </c>
      <c r="N165" s="140" t="s">
        <v>38</v>
      </c>
      <c r="O165" s="141">
        <v>0</v>
      </c>
      <c r="P165" s="141">
        <f t="shared" si="9"/>
        <v>0</v>
      </c>
      <c r="Q165" s="141">
        <v>0</v>
      </c>
      <c r="R165" s="141">
        <f t="shared" si="10"/>
        <v>0</v>
      </c>
      <c r="S165" s="141">
        <v>0</v>
      </c>
      <c r="T165" s="142">
        <f t="shared" si="11"/>
        <v>0</v>
      </c>
      <c r="AR165" s="143" t="s">
        <v>606</v>
      </c>
      <c r="AT165" s="143" t="s">
        <v>165</v>
      </c>
      <c r="AU165" s="143" t="s">
        <v>79</v>
      </c>
      <c r="AY165" s="13" t="s">
        <v>162</v>
      </c>
      <c r="BE165" s="144">
        <f t="shared" si="12"/>
        <v>0</v>
      </c>
      <c r="BF165" s="144">
        <f t="shared" si="13"/>
        <v>0</v>
      </c>
      <c r="BG165" s="144">
        <f t="shared" si="14"/>
        <v>0</v>
      </c>
      <c r="BH165" s="144">
        <f t="shared" si="15"/>
        <v>0</v>
      </c>
      <c r="BI165" s="144">
        <f t="shared" si="16"/>
        <v>0</v>
      </c>
      <c r="BJ165" s="13" t="s">
        <v>84</v>
      </c>
      <c r="BK165" s="144">
        <f t="shared" si="17"/>
        <v>0</v>
      </c>
      <c r="BL165" s="13" t="s">
        <v>606</v>
      </c>
      <c r="BM165" s="143" t="s">
        <v>621</v>
      </c>
    </row>
    <row r="166" spans="2:65" s="1" customFormat="1" ht="24.2" customHeight="1">
      <c r="B166" s="131"/>
      <c r="C166" s="149" t="s">
        <v>302</v>
      </c>
      <c r="D166" s="149" t="s">
        <v>492</v>
      </c>
      <c r="E166" s="150" t="s">
        <v>1487</v>
      </c>
      <c r="F166" s="151" t="s">
        <v>2783</v>
      </c>
      <c r="G166" s="152" t="s">
        <v>196</v>
      </c>
      <c r="H166" s="153">
        <v>1</v>
      </c>
      <c r="I166" s="154"/>
      <c r="J166" s="154"/>
      <c r="K166" s="155"/>
      <c r="L166" s="156"/>
      <c r="M166" s="157" t="s">
        <v>1</v>
      </c>
      <c r="N166" s="158" t="s">
        <v>38</v>
      </c>
      <c r="O166" s="141">
        <v>0</v>
      </c>
      <c r="P166" s="141">
        <f t="shared" si="9"/>
        <v>0</v>
      </c>
      <c r="Q166" s="141">
        <v>0</v>
      </c>
      <c r="R166" s="141">
        <f t="shared" si="10"/>
        <v>0</v>
      </c>
      <c r="S166" s="141">
        <v>0</v>
      </c>
      <c r="T166" s="142">
        <f t="shared" si="11"/>
        <v>0</v>
      </c>
      <c r="AR166" s="143" t="s">
        <v>1391</v>
      </c>
      <c r="AT166" s="143" t="s">
        <v>492</v>
      </c>
      <c r="AU166" s="143" t="s">
        <v>79</v>
      </c>
      <c r="AY166" s="13" t="s">
        <v>162</v>
      </c>
      <c r="BE166" s="144">
        <f t="shared" si="12"/>
        <v>0</v>
      </c>
      <c r="BF166" s="144">
        <f t="shared" si="13"/>
        <v>0</v>
      </c>
      <c r="BG166" s="144">
        <f t="shared" si="14"/>
        <v>0</v>
      </c>
      <c r="BH166" s="144">
        <f t="shared" si="15"/>
        <v>0</v>
      </c>
      <c r="BI166" s="144">
        <f t="shared" si="16"/>
        <v>0</v>
      </c>
      <c r="BJ166" s="13" t="s">
        <v>84</v>
      </c>
      <c r="BK166" s="144">
        <f t="shared" si="17"/>
        <v>0</v>
      </c>
      <c r="BL166" s="13" t="s">
        <v>606</v>
      </c>
      <c r="BM166" s="143" t="s">
        <v>629</v>
      </c>
    </row>
    <row r="167" spans="2:65" s="1" customFormat="1" ht="16.5" customHeight="1">
      <c r="B167" s="131"/>
      <c r="C167" s="132" t="s">
        <v>306</v>
      </c>
      <c r="D167" s="132" t="s">
        <v>165</v>
      </c>
      <c r="E167" s="133" t="s">
        <v>1488</v>
      </c>
      <c r="F167" s="134" t="s">
        <v>1489</v>
      </c>
      <c r="G167" s="135" t="s">
        <v>595</v>
      </c>
      <c r="H167" s="136">
        <v>3</v>
      </c>
      <c r="I167" s="137"/>
      <c r="J167" s="137"/>
      <c r="K167" s="138"/>
      <c r="L167" s="25"/>
      <c r="M167" s="139" t="s">
        <v>1</v>
      </c>
      <c r="N167" s="140" t="s">
        <v>38</v>
      </c>
      <c r="O167" s="141">
        <v>0</v>
      </c>
      <c r="P167" s="141">
        <f t="shared" si="9"/>
        <v>0</v>
      </c>
      <c r="Q167" s="141">
        <v>0</v>
      </c>
      <c r="R167" s="141">
        <f t="shared" si="10"/>
        <v>0</v>
      </c>
      <c r="S167" s="141">
        <v>0</v>
      </c>
      <c r="T167" s="142">
        <f t="shared" si="11"/>
        <v>0</v>
      </c>
      <c r="AR167" s="143" t="s">
        <v>606</v>
      </c>
      <c r="AT167" s="143" t="s">
        <v>165</v>
      </c>
      <c r="AU167" s="143" t="s">
        <v>79</v>
      </c>
      <c r="AY167" s="13" t="s">
        <v>162</v>
      </c>
      <c r="BE167" s="144">
        <f t="shared" si="12"/>
        <v>0</v>
      </c>
      <c r="BF167" s="144">
        <f t="shared" si="13"/>
        <v>0</v>
      </c>
      <c r="BG167" s="144">
        <f t="shared" si="14"/>
        <v>0</v>
      </c>
      <c r="BH167" s="144">
        <f t="shared" si="15"/>
        <v>0</v>
      </c>
      <c r="BI167" s="144">
        <f t="shared" si="16"/>
        <v>0</v>
      </c>
      <c r="BJ167" s="13" t="s">
        <v>84</v>
      </c>
      <c r="BK167" s="144">
        <f t="shared" si="17"/>
        <v>0</v>
      </c>
      <c r="BL167" s="13" t="s">
        <v>606</v>
      </c>
      <c r="BM167" s="143" t="s">
        <v>637</v>
      </c>
    </row>
    <row r="168" spans="2:65" s="1" customFormat="1" ht="16.5" customHeight="1">
      <c r="B168" s="131"/>
      <c r="C168" s="132" t="s">
        <v>310</v>
      </c>
      <c r="D168" s="132" t="s">
        <v>165</v>
      </c>
      <c r="E168" s="133" t="s">
        <v>1490</v>
      </c>
      <c r="F168" s="134" t="s">
        <v>1491</v>
      </c>
      <c r="G168" s="135" t="s">
        <v>595</v>
      </c>
      <c r="H168" s="136">
        <v>1</v>
      </c>
      <c r="I168" s="137"/>
      <c r="J168" s="137"/>
      <c r="K168" s="138"/>
      <c r="L168" s="25"/>
      <c r="M168" s="139" t="s">
        <v>1</v>
      </c>
      <c r="N168" s="140" t="s">
        <v>38</v>
      </c>
      <c r="O168" s="141">
        <v>0</v>
      </c>
      <c r="P168" s="141">
        <f t="shared" si="9"/>
        <v>0</v>
      </c>
      <c r="Q168" s="141">
        <v>0</v>
      </c>
      <c r="R168" s="141">
        <f t="shared" si="10"/>
        <v>0</v>
      </c>
      <c r="S168" s="141">
        <v>0</v>
      </c>
      <c r="T168" s="142">
        <f t="shared" si="11"/>
        <v>0</v>
      </c>
      <c r="AR168" s="143" t="s">
        <v>606</v>
      </c>
      <c r="AT168" s="143" t="s">
        <v>165</v>
      </c>
      <c r="AU168" s="143" t="s">
        <v>79</v>
      </c>
      <c r="AY168" s="13" t="s">
        <v>162</v>
      </c>
      <c r="BE168" s="144">
        <f t="shared" si="12"/>
        <v>0</v>
      </c>
      <c r="BF168" s="144">
        <f t="shared" si="13"/>
        <v>0</v>
      </c>
      <c r="BG168" s="144">
        <f t="shared" si="14"/>
        <v>0</v>
      </c>
      <c r="BH168" s="144">
        <f t="shared" si="15"/>
        <v>0</v>
      </c>
      <c r="BI168" s="144">
        <f t="shared" si="16"/>
        <v>0</v>
      </c>
      <c r="BJ168" s="13" t="s">
        <v>84</v>
      </c>
      <c r="BK168" s="144">
        <f t="shared" si="17"/>
        <v>0</v>
      </c>
      <c r="BL168" s="13" t="s">
        <v>606</v>
      </c>
      <c r="BM168" s="143" t="s">
        <v>645</v>
      </c>
    </row>
    <row r="169" spans="2:65" s="1" customFormat="1" ht="16.5" customHeight="1">
      <c r="B169" s="131"/>
      <c r="C169" s="132" t="s">
        <v>314</v>
      </c>
      <c r="D169" s="132" t="s">
        <v>165</v>
      </c>
      <c r="E169" s="133" t="s">
        <v>1492</v>
      </c>
      <c r="F169" s="134" t="s">
        <v>1493</v>
      </c>
      <c r="G169" s="135" t="s">
        <v>595</v>
      </c>
      <c r="H169" s="136">
        <v>1</v>
      </c>
      <c r="I169" s="137"/>
      <c r="J169" s="137"/>
      <c r="K169" s="138"/>
      <c r="L169" s="25"/>
      <c r="M169" s="139" t="s">
        <v>1</v>
      </c>
      <c r="N169" s="140" t="s">
        <v>38</v>
      </c>
      <c r="O169" s="141">
        <v>0</v>
      </c>
      <c r="P169" s="141">
        <f t="shared" si="9"/>
        <v>0</v>
      </c>
      <c r="Q169" s="141">
        <v>0</v>
      </c>
      <c r="R169" s="141">
        <f t="shared" si="10"/>
        <v>0</v>
      </c>
      <c r="S169" s="141">
        <v>0</v>
      </c>
      <c r="T169" s="142">
        <f t="shared" si="11"/>
        <v>0</v>
      </c>
      <c r="AR169" s="143" t="s">
        <v>606</v>
      </c>
      <c r="AT169" s="143" t="s">
        <v>165</v>
      </c>
      <c r="AU169" s="143" t="s">
        <v>79</v>
      </c>
      <c r="AY169" s="13" t="s">
        <v>162</v>
      </c>
      <c r="BE169" s="144">
        <f t="shared" si="12"/>
        <v>0</v>
      </c>
      <c r="BF169" s="144">
        <f t="shared" si="13"/>
        <v>0</v>
      </c>
      <c r="BG169" s="144">
        <f t="shared" si="14"/>
        <v>0</v>
      </c>
      <c r="BH169" s="144">
        <f t="shared" si="15"/>
        <v>0</v>
      </c>
      <c r="BI169" s="144">
        <f t="shared" si="16"/>
        <v>0</v>
      </c>
      <c r="BJ169" s="13" t="s">
        <v>84</v>
      </c>
      <c r="BK169" s="144">
        <f t="shared" si="17"/>
        <v>0</v>
      </c>
      <c r="BL169" s="13" t="s">
        <v>606</v>
      </c>
      <c r="BM169" s="143" t="s">
        <v>653</v>
      </c>
    </row>
    <row r="170" spans="2:65" s="1" customFormat="1" ht="16.5" customHeight="1">
      <c r="B170" s="131"/>
      <c r="C170" s="132" t="s">
        <v>318</v>
      </c>
      <c r="D170" s="132" t="s">
        <v>165</v>
      </c>
      <c r="E170" s="133" t="s">
        <v>1494</v>
      </c>
      <c r="F170" s="134" t="s">
        <v>1495</v>
      </c>
      <c r="G170" s="135" t="s">
        <v>595</v>
      </c>
      <c r="H170" s="136">
        <v>5</v>
      </c>
      <c r="I170" s="137"/>
      <c r="J170" s="137"/>
      <c r="K170" s="138"/>
      <c r="L170" s="25"/>
      <c r="M170" s="139" t="s">
        <v>1</v>
      </c>
      <c r="N170" s="140" t="s">
        <v>38</v>
      </c>
      <c r="O170" s="141">
        <v>0</v>
      </c>
      <c r="P170" s="141">
        <f t="shared" si="9"/>
        <v>0</v>
      </c>
      <c r="Q170" s="141">
        <v>0</v>
      </c>
      <c r="R170" s="141">
        <f t="shared" si="10"/>
        <v>0</v>
      </c>
      <c r="S170" s="141">
        <v>0</v>
      </c>
      <c r="T170" s="142">
        <f t="shared" si="11"/>
        <v>0</v>
      </c>
      <c r="V170" s="1" t="s">
        <v>25</v>
      </c>
      <c r="AR170" s="143" t="s">
        <v>606</v>
      </c>
      <c r="AT170" s="143" t="s">
        <v>165</v>
      </c>
      <c r="AU170" s="143" t="s">
        <v>79</v>
      </c>
      <c r="AY170" s="13" t="s">
        <v>162</v>
      </c>
      <c r="BE170" s="144">
        <f t="shared" si="12"/>
        <v>0</v>
      </c>
      <c r="BF170" s="144">
        <f t="shared" si="13"/>
        <v>0</v>
      </c>
      <c r="BG170" s="144">
        <f t="shared" si="14"/>
        <v>0</v>
      </c>
      <c r="BH170" s="144">
        <f t="shared" si="15"/>
        <v>0</v>
      </c>
      <c r="BI170" s="144">
        <f t="shared" si="16"/>
        <v>0</v>
      </c>
      <c r="BJ170" s="13" t="s">
        <v>84</v>
      </c>
      <c r="BK170" s="144">
        <f t="shared" si="17"/>
        <v>0</v>
      </c>
      <c r="BL170" s="13" t="s">
        <v>606</v>
      </c>
      <c r="BM170" s="143" t="s">
        <v>659</v>
      </c>
    </row>
    <row r="171" spans="2:65" s="1" customFormat="1" ht="16.5" customHeight="1">
      <c r="B171" s="131"/>
      <c r="C171" s="132" t="s">
        <v>326</v>
      </c>
      <c r="D171" s="132" t="s">
        <v>165</v>
      </c>
      <c r="E171" s="133" t="s">
        <v>1496</v>
      </c>
      <c r="F171" s="134" t="s">
        <v>1497</v>
      </c>
      <c r="G171" s="135" t="s">
        <v>196</v>
      </c>
      <c r="H171" s="136">
        <v>4</v>
      </c>
      <c r="I171" s="137"/>
      <c r="J171" s="137"/>
      <c r="K171" s="138"/>
      <c r="L171" s="25"/>
      <c r="M171" s="139" t="s">
        <v>1</v>
      </c>
      <c r="N171" s="140" t="s">
        <v>38</v>
      </c>
      <c r="O171" s="141">
        <v>0</v>
      </c>
      <c r="P171" s="141">
        <f t="shared" si="9"/>
        <v>0</v>
      </c>
      <c r="Q171" s="141">
        <v>0</v>
      </c>
      <c r="R171" s="141">
        <f t="shared" si="10"/>
        <v>0</v>
      </c>
      <c r="S171" s="141">
        <v>0</v>
      </c>
      <c r="T171" s="142">
        <f t="shared" si="11"/>
        <v>0</v>
      </c>
      <c r="AR171" s="143" t="s">
        <v>606</v>
      </c>
      <c r="AT171" s="143" t="s">
        <v>165</v>
      </c>
      <c r="AU171" s="143" t="s">
        <v>79</v>
      </c>
      <c r="AY171" s="13" t="s">
        <v>162</v>
      </c>
      <c r="BE171" s="144">
        <f t="shared" si="12"/>
        <v>0</v>
      </c>
      <c r="BF171" s="144">
        <f t="shared" si="13"/>
        <v>0</v>
      </c>
      <c r="BG171" s="144">
        <f t="shared" si="14"/>
        <v>0</v>
      </c>
      <c r="BH171" s="144">
        <f t="shared" si="15"/>
        <v>0</v>
      </c>
      <c r="BI171" s="144">
        <f t="shared" si="16"/>
        <v>0</v>
      </c>
      <c r="BJ171" s="13" t="s">
        <v>84</v>
      </c>
      <c r="BK171" s="144">
        <f t="shared" si="17"/>
        <v>0</v>
      </c>
      <c r="BL171" s="13" t="s">
        <v>606</v>
      </c>
      <c r="BM171" s="143" t="s">
        <v>665</v>
      </c>
    </row>
    <row r="172" spans="2:65" s="1" customFormat="1" ht="24.95" customHeight="1">
      <c r="B172" s="131"/>
      <c r="C172" s="149" t="s">
        <v>332</v>
      </c>
      <c r="D172" s="149" t="s">
        <v>492</v>
      </c>
      <c r="E172" s="150" t="s">
        <v>2289</v>
      </c>
      <c r="F172" s="172" t="s">
        <v>2761</v>
      </c>
      <c r="G172" s="152" t="s">
        <v>196</v>
      </c>
      <c r="H172" s="153">
        <v>4</v>
      </c>
      <c r="I172" s="154"/>
      <c r="J172" s="154"/>
      <c r="K172" s="155"/>
      <c r="L172" s="156"/>
      <c r="M172" s="157" t="s">
        <v>1</v>
      </c>
      <c r="N172" s="158" t="s">
        <v>38</v>
      </c>
      <c r="O172" s="141">
        <v>0</v>
      </c>
      <c r="P172" s="141">
        <f t="shared" si="9"/>
        <v>0</v>
      </c>
      <c r="Q172" s="141">
        <v>0</v>
      </c>
      <c r="R172" s="141">
        <f t="shared" si="10"/>
        <v>0</v>
      </c>
      <c r="S172" s="141">
        <v>0</v>
      </c>
      <c r="T172" s="142">
        <f t="shared" si="11"/>
        <v>0</v>
      </c>
      <c r="AR172" s="143" t="s">
        <v>1391</v>
      </c>
      <c r="AT172" s="143" t="s">
        <v>492</v>
      </c>
      <c r="AU172" s="143" t="s">
        <v>79</v>
      </c>
      <c r="AY172" s="13" t="s">
        <v>162</v>
      </c>
      <c r="BE172" s="144">
        <f t="shared" si="12"/>
        <v>0</v>
      </c>
      <c r="BF172" s="144">
        <f t="shared" si="13"/>
        <v>0</v>
      </c>
      <c r="BG172" s="144">
        <f t="shared" si="14"/>
        <v>0</v>
      </c>
      <c r="BH172" s="144">
        <f t="shared" si="15"/>
        <v>0</v>
      </c>
      <c r="BI172" s="144">
        <f t="shared" si="16"/>
        <v>0</v>
      </c>
      <c r="BJ172" s="13" t="s">
        <v>84</v>
      </c>
      <c r="BK172" s="144">
        <f t="shared" si="17"/>
        <v>0</v>
      </c>
      <c r="BL172" s="13" t="s">
        <v>606</v>
      </c>
      <c r="BM172" s="143" t="s">
        <v>672</v>
      </c>
    </row>
    <row r="173" spans="2:65" s="1" customFormat="1" ht="16.5" customHeight="1">
      <c r="B173" s="131"/>
      <c r="C173" s="132" t="s">
        <v>336</v>
      </c>
      <c r="D173" s="132" t="s">
        <v>165</v>
      </c>
      <c r="E173" s="133" t="s">
        <v>1496</v>
      </c>
      <c r="F173" s="134" t="s">
        <v>1497</v>
      </c>
      <c r="G173" s="135" t="s">
        <v>196</v>
      </c>
      <c r="H173" s="136">
        <v>7</v>
      </c>
      <c r="I173" s="137"/>
      <c r="J173" s="137"/>
      <c r="K173" s="138"/>
      <c r="L173" s="25"/>
      <c r="M173" s="139" t="s">
        <v>1</v>
      </c>
      <c r="N173" s="140" t="s">
        <v>38</v>
      </c>
      <c r="O173" s="141">
        <v>0</v>
      </c>
      <c r="P173" s="141">
        <f t="shared" si="9"/>
        <v>0</v>
      </c>
      <c r="Q173" s="141">
        <v>0</v>
      </c>
      <c r="R173" s="141">
        <f t="shared" si="10"/>
        <v>0</v>
      </c>
      <c r="S173" s="141">
        <v>0</v>
      </c>
      <c r="T173" s="142">
        <f t="shared" si="11"/>
        <v>0</v>
      </c>
      <c r="AR173" s="143" t="s">
        <v>606</v>
      </c>
      <c r="AT173" s="143" t="s">
        <v>165</v>
      </c>
      <c r="AU173" s="143" t="s">
        <v>79</v>
      </c>
      <c r="AY173" s="13" t="s">
        <v>162</v>
      </c>
      <c r="BE173" s="144">
        <f t="shared" si="12"/>
        <v>0</v>
      </c>
      <c r="BF173" s="144">
        <f t="shared" si="13"/>
        <v>0</v>
      </c>
      <c r="BG173" s="144">
        <f t="shared" si="14"/>
        <v>0</v>
      </c>
      <c r="BH173" s="144">
        <f t="shared" si="15"/>
        <v>0</v>
      </c>
      <c r="BI173" s="144">
        <f t="shared" si="16"/>
        <v>0</v>
      </c>
      <c r="BJ173" s="13" t="s">
        <v>84</v>
      </c>
      <c r="BK173" s="144">
        <f t="shared" si="17"/>
        <v>0</v>
      </c>
      <c r="BL173" s="13" t="s">
        <v>606</v>
      </c>
      <c r="BM173" s="143" t="s">
        <v>680</v>
      </c>
    </row>
    <row r="174" spans="2:65" s="1" customFormat="1" ht="40.5" customHeight="1">
      <c r="B174" s="131"/>
      <c r="C174" s="149" t="s">
        <v>342</v>
      </c>
      <c r="D174" s="149" t="s">
        <v>492</v>
      </c>
      <c r="E174" s="150" t="s">
        <v>2290</v>
      </c>
      <c r="F174" s="172" t="s">
        <v>2762</v>
      </c>
      <c r="G174" s="152" t="s">
        <v>196</v>
      </c>
      <c r="H174" s="153">
        <v>7</v>
      </c>
      <c r="I174" s="154"/>
      <c r="J174" s="154"/>
      <c r="K174" s="155"/>
      <c r="L174" s="156"/>
      <c r="M174" s="157" t="s">
        <v>1</v>
      </c>
      <c r="N174" s="158" t="s">
        <v>38</v>
      </c>
      <c r="O174" s="141">
        <v>0</v>
      </c>
      <c r="P174" s="141">
        <f t="shared" si="9"/>
        <v>0</v>
      </c>
      <c r="Q174" s="141">
        <v>0</v>
      </c>
      <c r="R174" s="141">
        <f t="shared" si="10"/>
        <v>0</v>
      </c>
      <c r="S174" s="141">
        <v>0</v>
      </c>
      <c r="T174" s="142">
        <f t="shared" si="11"/>
        <v>0</v>
      </c>
      <c r="AR174" s="143" t="s">
        <v>1391</v>
      </c>
      <c r="AT174" s="143" t="s">
        <v>492</v>
      </c>
      <c r="AU174" s="143" t="s">
        <v>79</v>
      </c>
      <c r="AY174" s="13" t="s">
        <v>162</v>
      </c>
      <c r="BE174" s="144">
        <f t="shared" si="12"/>
        <v>0</v>
      </c>
      <c r="BF174" s="144">
        <f t="shared" si="13"/>
        <v>0</v>
      </c>
      <c r="BG174" s="144">
        <f t="shared" si="14"/>
        <v>0</v>
      </c>
      <c r="BH174" s="144">
        <f t="shared" si="15"/>
        <v>0</v>
      </c>
      <c r="BI174" s="144">
        <f t="shared" si="16"/>
        <v>0</v>
      </c>
      <c r="BJ174" s="13" t="s">
        <v>84</v>
      </c>
      <c r="BK174" s="144">
        <f t="shared" si="17"/>
        <v>0</v>
      </c>
      <c r="BL174" s="13" t="s">
        <v>606</v>
      </c>
      <c r="BM174" s="143" t="s">
        <v>688</v>
      </c>
    </row>
    <row r="175" spans="2:65" s="1" customFormat="1" ht="35.1" customHeight="1">
      <c r="B175" s="131"/>
      <c r="C175" s="149" t="s">
        <v>348</v>
      </c>
      <c r="D175" s="149" t="s">
        <v>492</v>
      </c>
      <c r="E175" s="150" t="s">
        <v>1500</v>
      </c>
      <c r="F175" s="151" t="s">
        <v>2708</v>
      </c>
      <c r="G175" s="152" t="s">
        <v>196</v>
      </c>
      <c r="H175" s="153">
        <v>14</v>
      </c>
      <c r="I175" s="154"/>
      <c r="J175" s="154"/>
      <c r="K175" s="155"/>
      <c r="L175" s="156"/>
      <c r="M175" s="157" t="s">
        <v>1</v>
      </c>
      <c r="N175" s="158" t="s">
        <v>38</v>
      </c>
      <c r="O175" s="141">
        <v>0</v>
      </c>
      <c r="P175" s="141">
        <f t="shared" si="9"/>
        <v>0</v>
      </c>
      <c r="Q175" s="141">
        <v>0</v>
      </c>
      <c r="R175" s="141">
        <f t="shared" si="10"/>
        <v>0</v>
      </c>
      <c r="S175" s="141">
        <v>0</v>
      </c>
      <c r="T175" s="142">
        <f t="shared" si="11"/>
        <v>0</v>
      </c>
      <c r="AR175" s="143" t="s">
        <v>1391</v>
      </c>
      <c r="AT175" s="143" t="s">
        <v>492</v>
      </c>
      <c r="AU175" s="143" t="s">
        <v>79</v>
      </c>
      <c r="AY175" s="13" t="s">
        <v>162</v>
      </c>
      <c r="BE175" s="144">
        <f t="shared" si="12"/>
        <v>0</v>
      </c>
      <c r="BF175" s="144">
        <f t="shared" si="13"/>
        <v>0</v>
      </c>
      <c r="BG175" s="144">
        <f t="shared" si="14"/>
        <v>0</v>
      </c>
      <c r="BH175" s="144">
        <f t="shared" si="15"/>
        <v>0</v>
      </c>
      <c r="BI175" s="144">
        <f t="shared" si="16"/>
        <v>0</v>
      </c>
      <c r="BJ175" s="13" t="s">
        <v>84</v>
      </c>
      <c r="BK175" s="144">
        <f t="shared" si="17"/>
        <v>0</v>
      </c>
      <c r="BL175" s="13" t="s">
        <v>606</v>
      </c>
      <c r="BM175" s="143" t="s">
        <v>696</v>
      </c>
    </row>
    <row r="176" spans="2:65" s="1" customFormat="1" ht="16.5" customHeight="1">
      <c r="B176" s="131"/>
      <c r="C176" s="132" t="s">
        <v>354</v>
      </c>
      <c r="D176" s="132" t="s">
        <v>165</v>
      </c>
      <c r="E176" s="133" t="s">
        <v>1496</v>
      </c>
      <c r="F176" s="134" t="s">
        <v>1497</v>
      </c>
      <c r="G176" s="135" t="s">
        <v>196</v>
      </c>
      <c r="H176" s="136">
        <v>6</v>
      </c>
      <c r="I176" s="137"/>
      <c r="J176" s="137"/>
      <c r="K176" s="138"/>
      <c r="L176" s="25"/>
      <c r="M176" s="139" t="s">
        <v>1</v>
      </c>
      <c r="N176" s="140" t="s">
        <v>38</v>
      </c>
      <c r="O176" s="141">
        <v>0</v>
      </c>
      <c r="P176" s="141">
        <f t="shared" si="9"/>
        <v>0</v>
      </c>
      <c r="Q176" s="141">
        <v>0</v>
      </c>
      <c r="R176" s="141">
        <f t="shared" si="10"/>
        <v>0</v>
      </c>
      <c r="S176" s="141">
        <v>0</v>
      </c>
      <c r="T176" s="142">
        <f t="shared" si="11"/>
        <v>0</v>
      </c>
      <c r="AR176" s="143" t="s">
        <v>606</v>
      </c>
      <c r="AT176" s="143" t="s">
        <v>165</v>
      </c>
      <c r="AU176" s="143" t="s">
        <v>79</v>
      </c>
      <c r="AY176" s="13" t="s">
        <v>162</v>
      </c>
      <c r="BE176" s="144">
        <f t="shared" si="12"/>
        <v>0</v>
      </c>
      <c r="BF176" s="144">
        <f t="shared" si="13"/>
        <v>0</v>
      </c>
      <c r="BG176" s="144">
        <f t="shared" si="14"/>
        <v>0</v>
      </c>
      <c r="BH176" s="144">
        <f t="shared" si="15"/>
        <v>0</v>
      </c>
      <c r="BI176" s="144">
        <f t="shared" si="16"/>
        <v>0</v>
      </c>
      <c r="BJ176" s="13" t="s">
        <v>84</v>
      </c>
      <c r="BK176" s="144">
        <f t="shared" si="17"/>
        <v>0</v>
      </c>
      <c r="BL176" s="13" t="s">
        <v>606</v>
      </c>
      <c r="BM176" s="143" t="s">
        <v>704</v>
      </c>
    </row>
    <row r="177" spans="2:65" s="1" customFormat="1" ht="42" customHeight="1">
      <c r="B177" s="131"/>
      <c r="C177" s="149" t="s">
        <v>358</v>
      </c>
      <c r="D177" s="149" t="s">
        <v>492</v>
      </c>
      <c r="E177" s="150" t="s">
        <v>2291</v>
      </c>
      <c r="F177" s="172" t="s">
        <v>2763</v>
      </c>
      <c r="G177" s="152" t="s">
        <v>196</v>
      </c>
      <c r="H177" s="153">
        <v>6</v>
      </c>
      <c r="I177" s="154"/>
      <c r="J177" s="154"/>
      <c r="K177" s="155"/>
      <c r="L177" s="156"/>
      <c r="M177" s="157" t="s">
        <v>1</v>
      </c>
      <c r="N177" s="158" t="s">
        <v>38</v>
      </c>
      <c r="O177" s="141">
        <v>0</v>
      </c>
      <c r="P177" s="141">
        <f t="shared" si="9"/>
        <v>0</v>
      </c>
      <c r="Q177" s="141">
        <v>0</v>
      </c>
      <c r="R177" s="141">
        <f t="shared" si="10"/>
        <v>0</v>
      </c>
      <c r="S177" s="141">
        <v>0</v>
      </c>
      <c r="T177" s="142">
        <f t="shared" si="11"/>
        <v>0</v>
      </c>
      <c r="AR177" s="143" t="s">
        <v>1391</v>
      </c>
      <c r="AT177" s="143" t="s">
        <v>492</v>
      </c>
      <c r="AU177" s="143" t="s">
        <v>79</v>
      </c>
      <c r="AY177" s="13" t="s">
        <v>162</v>
      </c>
      <c r="BE177" s="144">
        <f t="shared" si="12"/>
        <v>0</v>
      </c>
      <c r="BF177" s="144">
        <f t="shared" si="13"/>
        <v>0</v>
      </c>
      <c r="BG177" s="144">
        <f t="shared" si="14"/>
        <v>0</v>
      </c>
      <c r="BH177" s="144">
        <f t="shared" si="15"/>
        <v>0</v>
      </c>
      <c r="BI177" s="144">
        <f t="shared" si="16"/>
        <v>0</v>
      </c>
      <c r="BJ177" s="13" t="s">
        <v>84</v>
      </c>
      <c r="BK177" s="144">
        <f t="shared" si="17"/>
        <v>0</v>
      </c>
      <c r="BL177" s="13" t="s">
        <v>606</v>
      </c>
      <c r="BM177" s="143" t="s">
        <v>712</v>
      </c>
    </row>
    <row r="178" spans="2:65" s="1" customFormat="1" ht="35.1" customHeight="1">
      <c r="B178" s="131"/>
      <c r="C178" s="149" t="s">
        <v>364</v>
      </c>
      <c r="D178" s="149" t="s">
        <v>492</v>
      </c>
      <c r="E178" s="150" t="s">
        <v>2292</v>
      </c>
      <c r="F178" s="151" t="s">
        <v>2709</v>
      </c>
      <c r="G178" s="152" t="s">
        <v>196</v>
      </c>
      <c r="H178" s="153">
        <v>12</v>
      </c>
      <c r="I178" s="154"/>
      <c r="J178" s="154"/>
      <c r="K178" s="155"/>
      <c r="L178" s="156"/>
      <c r="M178" s="157" t="s">
        <v>1</v>
      </c>
      <c r="N178" s="158" t="s">
        <v>38</v>
      </c>
      <c r="O178" s="141">
        <v>0</v>
      </c>
      <c r="P178" s="141">
        <f t="shared" si="9"/>
        <v>0</v>
      </c>
      <c r="Q178" s="141">
        <v>0</v>
      </c>
      <c r="R178" s="141">
        <f t="shared" si="10"/>
        <v>0</v>
      </c>
      <c r="S178" s="141">
        <v>0</v>
      </c>
      <c r="T178" s="142">
        <f t="shared" si="11"/>
        <v>0</v>
      </c>
      <c r="AR178" s="143" t="s">
        <v>1391</v>
      </c>
      <c r="AT178" s="143" t="s">
        <v>492</v>
      </c>
      <c r="AU178" s="143" t="s">
        <v>79</v>
      </c>
      <c r="AY178" s="13" t="s">
        <v>162</v>
      </c>
      <c r="BE178" s="144">
        <f t="shared" si="12"/>
        <v>0</v>
      </c>
      <c r="BF178" s="144">
        <f t="shared" si="13"/>
        <v>0</v>
      </c>
      <c r="BG178" s="144">
        <f t="shared" si="14"/>
        <v>0</v>
      </c>
      <c r="BH178" s="144">
        <f t="shared" si="15"/>
        <v>0</v>
      </c>
      <c r="BI178" s="144">
        <f t="shared" si="16"/>
        <v>0</v>
      </c>
      <c r="BJ178" s="13" t="s">
        <v>84</v>
      </c>
      <c r="BK178" s="144">
        <f t="shared" si="17"/>
        <v>0</v>
      </c>
      <c r="BL178" s="13" t="s">
        <v>606</v>
      </c>
      <c r="BM178" s="143" t="s">
        <v>720</v>
      </c>
    </row>
    <row r="179" spans="2:65" s="1" customFormat="1" ht="16.5" customHeight="1">
      <c r="B179" s="131"/>
      <c r="C179" s="132" t="s">
        <v>368</v>
      </c>
      <c r="D179" s="132" t="s">
        <v>165</v>
      </c>
      <c r="E179" s="133" t="s">
        <v>1496</v>
      </c>
      <c r="F179" s="134" t="s">
        <v>1497</v>
      </c>
      <c r="G179" s="135" t="s">
        <v>196</v>
      </c>
      <c r="H179" s="136">
        <v>4</v>
      </c>
      <c r="I179" s="137"/>
      <c r="J179" s="137"/>
      <c r="K179" s="138"/>
      <c r="L179" s="25"/>
      <c r="M179" s="139" t="s">
        <v>1</v>
      </c>
      <c r="N179" s="140" t="s">
        <v>38</v>
      </c>
      <c r="O179" s="141">
        <v>0</v>
      </c>
      <c r="P179" s="141">
        <f t="shared" si="9"/>
        <v>0</v>
      </c>
      <c r="Q179" s="141">
        <v>0</v>
      </c>
      <c r="R179" s="141">
        <f t="shared" si="10"/>
        <v>0</v>
      </c>
      <c r="S179" s="141">
        <v>0</v>
      </c>
      <c r="T179" s="142">
        <f t="shared" si="11"/>
        <v>0</v>
      </c>
      <c r="AR179" s="143" t="s">
        <v>606</v>
      </c>
      <c r="AT179" s="143" t="s">
        <v>165</v>
      </c>
      <c r="AU179" s="143" t="s">
        <v>79</v>
      </c>
      <c r="AY179" s="13" t="s">
        <v>162</v>
      </c>
      <c r="BE179" s="144">
        <f t="shared" si="12"/>
        <v>0</v>
      </c>
      <c r="BF179" s="144">
        <f t="shared" si="13"/>
        <v>0</v>
      </c>
      <c r="BG179" s="144">
        <f t="shared" si="14"/>
        <v>0</v>
      </c>
      <c r="BH179" s="144">
        <f t="shared" si="15"/>
        <v>0</v>
      </c>
      <c r="BI179" s="144">
        <f t="shared" si="16"/>
        <v>0</v>
      </c>
      <c r="BJ179" s="13" t="s">
        <v>84</v>
      </c>
      <c r="BK179" s="144">
        <f t="shared" si="17"/>
        <v>0</v>
      </c>
      <c r="BL179" s="13" t="s">
        <v>606</v>
      </c>
      <c r="BM179" s="143" t="s">
        <v>728</v>
      </c>
    </row>
    <row r="180" spans="2:65" s="1" customFormat="1" ht="24.95" customHeight="1">
      <c r="B180" s="131"/>
      <c r="C180" s="149" t="s">
        <v>374</v>
      </c>
      <c r="D180" s="149" t="s">
        <v>492</v>
      </c>
      <c r="E180" s="150" t="s">
        <v>1541</v>
      </c>
      <c r="F180" s="172" t="s">
        <v>2758</v>
      </c>
      <c r="G180" s="152" t="s">
        <v>196</v>
      </c>
      <c r="H180" s="153">
        <v>4</v>
      </c>
      <c r="I180" s="154"/>
      <c r="J180" s="154"/>
      <c r="K180" s="155"/>
      <c r="L180" s="156"/>
      <c r="M180" s="157" t="s">
        <v>1</v>
      </c>
      <c r="N180" s="158" t="s">
        <v>38</v>
      </c>
      <c r="O180" s="141">
        <v>0</v>
      </c>
      <c r="P180" s="141">
        <f t="shared" si="9"/>
        <v>0</v>
      </c>
      <c r="Q180" s="141">
        <v>0</v>
      </c>
      <c r="R180" s="141">
        <f t="shared" si="10"/>
        <v>0</v>
      </c>
      <c r="S180" s="141">
        <v>0</v>
      </c>
      <c r="T180" s="142">
        <f t="shared" si="11"/>
        <v>0</v>
      </c>
      <c r="AR180" s="143" t="s">
        <v>1391</v>
      </c>
      <c r="AT180" s="143" t="s">
        <v>492</v>
      </c>
      <c r="AU180" s="143" t="s">
        <v>79</v>
      </c>
      <c r="AY180" s="13" t="s">
        <v>162</v>
      </c>
      <c r="BE180" s="144">
        <f t="shared" si="12"/>
        <v>0</v>
      </c>
      <c r="BF180" s="144">
        <f t="shared" si="13"/>
        <v>0</v>
      </c>
      <c r="BG180" s="144">
        <f t="shared" si="14"/>
        <v>0</v>
      </c>
      <c r="BH180" s="144">
        <f t="shared" si="15"/>
        <v>0</v>
      </c>
      <c r="BI180" s="144">
        <f t="shared" si="16"/>
        <v>0</v>
      </c>
      <c r="BJ180" s="13" t="s">
        <v>84</v>
      </c>
      <c r="BK180" s="144">
        <f t="shared" si="17"/>
        <v>0</v>
      </c>
      <c r="BL180" s="13" t="s">
        <v>606</v>
      </c>
      <c r="BM180" s="143" t="s">
        <v>736</v>
      </c>
    </row>
    <row r="181" spans="2:65" s="1" customFormat="1" ht="16.5" customHeight="1">
      <c r="B181" s="131"/>
      <c r="C181" s="132" t="s">
        <v>545</v>
      </c>
      <c r="D181" s="132" t="s">
        <v>165</v>
      </c>
      <c r="E181" s="133" t="s">
        <v>1552</v>
      </c>
      <c r="F181" s="134" t="s">
        <v>1553</v>
      </c>
      <c r="G181" s="135" t="s">
        <v>595</v>
      </c>
      <c r="H181" s="136">
        <v>3</v>
      </c>
      <c r="I181" s="137"/>
      <c r="J181" s="137"/>
      <c r="K181" s="138"/>
      <c r="L181" s="25"/>
      <c r="M181" s="139" t="s">
        <v>1</v>
      </c>
      <c r="N181" s="140" t="s">
        <v>38</v>
      </c>
      <c r="O181" s="141">
        <v>0</v>
      </c>
      <c r="P181" s="141">
        <f t="shared" si="9"/>
        <v>0</v>
      </c>
      <c r="Q181" s="141">
        <v>0</v>
      </c>
      <c r="R181" s="141">
        <f t="shared" si="10"/>
        <v>0</v>
      </c>
      <c r="S181" s="141">
        <v>0</v>
      </c>
      <c r="T181" s="142">
        <f t="shared" si="11"/>
        <v>0</v>
      </c>
      <c r="AR181" s="143" t="s">
        <v>606</v>
      </c>
      <c r="AT181" s="143" t="s">
        <v>165</v>
      </c>
      <c r="AU181" s="143" t="s">
        <v>79</v>
      </c>
      <c r="AY181" s="13" t="s">
        <v>162</v>
      </c>
      <c r="BE181" s="144">
        <f t="shared" si="12"/>
        <v>0</v>
      </c>
      <c r="BF181" s="144">
        <f t="shared" si="13"/>
        <v>0</v>
      </c>
      <c r="BG181" s="144">
        <f t="shared" si="14"/>
        <v>0</v>
      </c>
      <c r="BH181" s="144">
        <f t="shared" si="15"/>
        <v>0</v>
      </c>
      <c r="BI181" s="144">
        <f t="shared" si="16"/>
        <v>0</v>
      </c>
      <c r="BJ181" s="13" t="s">
        <v>84</v>
      </c>
      <c r="BK181" s="144">
        <f t="shared" si="17"/>
        <v>0</v>
      </c>
      <c r="BL181" s="13" t="s">
        <v>606</v>
      </c>
      <c r="BM181" s="143" t="s">
        <v>743</v>
      </c>
    </row>
    <row r="182" spans="2:65" s="11" customFormat="1" ht="25.9" customHeight="1">
      <c r="B182" s="120"/>
      <c r="D182" s="121" t="s">
        <v>71</v>
      </c>
      <c r="E182" s="122" t="s">
        <v>1596</v>
      </c>
      <c r="F182" s="122" t="s">
        <v>2293</v>
      </c>
      <c r="J182" s="123"/>
      <c r="L182" s="120"/>
      <c r="M182" s="124"/>
      <c r="P182" s="125">
        <f>SUM(P183:P217)</f>
        <v>0</v>
      </c>
      <c r="R182" s="125">
        <f>SUM(R183:R217)</f>
        <v>0</v>
      </c>
      <c r="T182" s="126">
        <f>SUM(T183:T217)</f>
        <v>0</v>
      </c>
      <c r="AR182" s="121" t="s">
        <v>79</v>
      </c>
      <c r="AT182" s="127" t="s">
        <v>71</v>
      </c>
      <c r="AU182" s="127" t="s">
        <v>72</v>
      </c>
      <c r="AY182" s="121" t="s">
        <v>162</v>
      </c>
      <c r="BK182" s="128">
        <f>SUM(BK183:BK217)</f>
        <v>0</v>
      </c>
    </row>
    <row r="183" spans="2:65" s="1" customFormat="1" ht="16.5" customHeight="1">
      <c r="B183" s="131"/>
      <c r="C183" s="132" t="s">
        <v>549</v>
      </c>
      <c r="D183" s="132" t="s">
        <v>165</v>
      </c>
      <c r="E183" s="133" t="s">
        <v>2294</v>
      </c>
      <c r="F183" s="134" t="s">
        <v>2295</v>
      </c>
      <c r="G183" s="135" t="s">
        <v>196</v>
      </c>
      <c r="H183" s="136">
        <v>2</v>
      </c>
      <c r="I183" s="137"/>
      <c r="J183" s="137"/>
      <c r="K183" s="138"/>
      <c r="L183" s="25"/>
      <c r="M183" s="139" t="s">
        <v>1</v>
      </c>
      <c r="N183" s="140" t="s">
        <v>38</v>
      </c>
      <c r="O183" s="141">
        <v>0</v>
      </c>
      <c r="P183" s="141">
        <f t="shared" ref="P183:P217" si="18">O183*H183</f>
        <v>0</v>
      </c>
      <c r="Q183" s="141">
        <v>0</v>
      </c>
      <c r="R183" s="141">
        <f t="shared" ref="R183:R217" si="19">Q183*H183</f>
        <v>0</v>
      </c>
      <c r="S183" s="141">
        <v>0</v>
      </c>
      <c r="T183" s="142">
        <f t="shared" ref="T183:T217" si="20">S183*H183</f>
        <v>0</v>
      </c>
      <c r="AR183" s="143" t="s">
        <v>169</v>
      </c>
      <c r="AT183" s="143" t="s">
        <v>165</v>
      </c>
      <c r="AU183" s="143" t="s">
        <v>79</v>
      </c>
      <c r="AY183" s="13" t="s">
        <v>162</v>
      </c>
      <c r="BE183" s="144">
        <f t="shared" ref="BE183:BE217" si="21">IF(N183="základná",J183,0)</f>
        <v>0</v>
      </c>
      <c r="BF183" s="144">
        <f t="shared" ref="BF183:BF217" si="22">IF(N183="znížená",J183,0)</f>
        <v>0</v>
      </c>
      <c r="BG183" s="144">
        <f t="shared" ref="BG183:BG217" si="23">IF(N183="zákl. prenesená",J183,0)</f>
        <v>0</v>
      </c>
      <c r="BH183" s="144">
        <f t="shared" ref="BH183:BH217" si="24">IF(N183="zníž. prenesená",J183,0)</f>
        <v>0</v>
      </c>
      <c r="BI183" s="144">
        <f t="shared" ref="BI183:BI217" si="25">IF(N183="nulová",J183,0)</f>
        <v>0</v>
      </c>
      <c r="BJ183" s="13" t="s">
        <v>84</v>
      </c>
      <c r="BK183" s="144">
        <f t="shared" ref="BK183:BK217" si="26">ROUND(I183*H183,2)</f>
        <v>0</v>
      </c>
      <c r="BL183" s="13" t="s">
        <v>169</v>
      </c>
      <c r="BM183" s="143" t="s">
        <v>751</v>
      </c>
    </row>
    <row r="184" spans="2:65" s="1" customFormat="1" ht="33" customHeight="1">
      <c r="B184" s="131"/>
      <c r="C184" s="149" t="s">
        <v>553</v>
      </c>
      <c r="D184" s="149" t="s">
        <v>492</v>
      </c>
      <c r="E184" s="150" t="s">
        <v>2296</v>
      </c>
      <c r="F184" s="151" t="s">
        <v>2297</v>
      </c>
      <c r="G184" s="152" t="s">
        <v>196</v>
      </c>
      <c r="H184" s="153">
        <v>2</v>
      </c>
      <c r="I184" s="154"/>
      <c r="J184" s="154"/>
      <c r="K184" s="155"/>
      <c r="L184" s="156"/>
      <c r="M184" s="157" t="s">
        <v>1</v>
      </c>
      <c r="N184" s="158" t="s">
        <v>38</v>
      </c>
      <c r="O184" s="141">
        <v>0</v>
      </c>
      <c r="P184" s="141">
        <f t="shared" si="18"/>
        <v>0</v>
      </c>
      <c r="Q184" s="141">
        <v>0</v>
      </c>
      <c r="R184" s="141">
        <f t="shared" si="19"/>
        <v>0</v>
      </c>
      <c r="S184" s="141">
        <v>0</v>
      </c>
      <c r="T184" s="142">
        <f t="shared" si="20"/>
        <v>0</v>
      </c>
      <c r="AR184" s="143" t="s">
        <v>193</v>
      </c>
      <c r="AT184" s="143" t="s">
        <v>492</v>
      </c>
      <c r="AU184" s="143" t="s">
        <v>79</v>
      </c>
      <c r="AY184" s="13" t="s">
        <v>162</v>
      </c>
      <c r="BE184" s="144">
        <f t="shared" si="21"/>
        <v>0</v>
      </c>
      <c r="BF184" s="144">
        <f t="shared" si="22"/>
        <v>0</v>
      </c>
      <c r="BG184" s="144">
        <f t="shared" si="23"/>
        <v>0</v>
      </c>
      <c r="BH184" s="144">
        <f t="shared" si="24"/>
        <v>0</v>
      </c>
      <c r="BI184" s="144">
        <f t="shared" si="25"/>
        <v>0</v>
      </c>
      <c r="BJ184" s="13" t="s">
        <v>84</v>
      </c>
      <c r="BK184" s="144">
        <f t="shared" si="26"/>
        <v>0</v>
      </c>
      <c r="BL184" s="13" t="s">
        <v>169</v>
      </c>
      <c r="BM184" s="143" t="s">
        <v>759</v>
      </c>
    </row>
    <row r="185" spans="2:65" s="1" customFormat="1" ht="16.5" customHeight="1">
      <c r="B185" s="131"/>
      <c r="C185" s="132" t="s">
        <v>557</v>
      </c>
      <c r="D185" s="132" t="s">
        <v>165</v>
      </c>
      <c r="E185" s="133" t="s">
        <v>2298</v>
      </c>
      <c r="F185" s="134" t="s">
        <v>2299</v>
      </c>
      <c r="G185" s="135" t="s">
        <v>212</v>
      </c>
      <c r="H185" s="136">
        <v>16</v>
      </c>
      <c r="I185" s="137"/>
      <c r="J185" s="137"/>
      <c r="K185" s="138"/>
      <c r="L185" s="25"/>
      <c r="M185" s="139" t="s">
        <v>1</v>
      </c>
      <c r="N185" s="140" t="s">
        <v>38</v>
      </c>
      <c r="O185" s="141">
        <v>0</v>
      </c>
      <c r="P185" s="141">
        <f t="shared" si="18"/>
        <v>0</v>
      </c>
      <c r="Q185" s="141">
        <v>0</v>
      </c>
      <c r="R185" s="141">
        <f t="shared" si="19"/>
        <v>0</v>
      </c>
      <c r="S185" s="141">
        <v>0</v>
      </c>
      <c r="T185" s="142">
        <f t="shared" si="20"/>
        <v>0</v>
      </c>
      <c r="AR185" s="143" t="s">
        <v>169</v>
      </c>
      <c r="AT185" s="143" t="s">
        <v>165</v>
      </c>
      <c r="AU185" s="143" t="s">
        <v>79</v>
      </c>
      <c r="AY185" s="13" t="s">
        <v>162</v>
      </c>
      <c r="BE185" s="144">
        <f t="shared" si="21"/>
        <v>0</v>
      </c>
      <c r="BF185" s="144">
        <f t="shared" si="22"/>
        <v>0</v>
      </c>
      <c r="BG185" s="144">
        <f t="shared" si="23"/>
        <v>0</v>
      </c>
      <c r="BH185" s="144">
        <f t="shared" si="24"/>
        <v>0</v>
      </c>
      <c r="BI185" s="144">
        <f t="shared" si="25"/>
        <v>0</v>
      </c>
      <c r="BJ185" s="13" t="s">
        <v>84</v>
      </c>
      <c r="BK185" s="144">
        <f t="shared" si="26"/>
        <v>0</v>
      </c>
      <c r="BL185" s="13" t="s">
        <v>169</v>
      </c>
      <c r="BM185" s="143" t="s">
        <v>767</v>
      </c>
    </row>
    <row r="186" spans="2:65" s="1" customFormat="1" ht="24.2" customHeight="1">
      <c r="B186" s="131"/>
      <c r="C186" s="149" t="s">
        <v>561</v>
      </c>
      <c r="D186" s="149" t="s">
        <v>492</v>
      </c>
      <c r="E186" s="150" t="s">
        <v>2300</v>
      </c>
      <c r="F186" s="151" t="s">
        <v>2301</v>
      </c>
      <c r="G186" s="152" t="s">
        <v>495</v>
      </c>
      <c r="H186" s="153">
        <v>10</v>
      </c>
      <c r="I186" s="154"/>
      <c r="J186" s="154"/>
      <c r="K186" s="155"/>
      <c r="L186" s="156"/>
      <c r="M186" s="157" t="s">
        <v>1</v>
      </c>
      <c r="N186" s="158" t="s">
        <v>38</v>
      </c>
      <c r="O186" s="141">
        <v>0</v>
      </c>
      <c r="P186" s="141">
        <f t="shared" si="18"/>
        <v>0</v>
      </c>
      <c r="Q186" s="141">
        <v>0</v>
      </c>
      <c r="R186" s="141">
        <f t="shared" si="19"/>
        <v>0</v>
      </c>
      <c r="S186" s="141">
        <v>0</v>
      </c>
      <c r="T186" s="142">
        <f t="shared" si="20"/>
        <v>0</v>
      </c>
      <c r="AR186" s="143" t="s">
        <v>193</v>
      </c>
      <c r="AT186" s="143" t="s">
        <v>492</v>
      </c>
      <c r="AU186" s="143" t="s">
        <v>79</v>
      </c>
      <c r="AY186" s="13" t="s">
        <v>162</v>
      </c>
      <c r="BE186" s="144">
        <f t="shared" si="21"/>
        <v>0</v>
      </c>
      <c r="BF186" s="144">
        <f t="shared" si="22"/>
        <v>0</v>
      </c>
      <c r="BG186" s="144">
        <f t="shared" si="23"/>
        <v>0</v>
      </c>
      <c r="BH186" s="144">
        <f t="shared" si="24"/>
        <v>0</v>
      </c>
      <c r="BI186" s="144">
        <f t="shared" si="25"/>
        <v>0</v>
      </c>
      <c r="BJ186" s="13" t="s">
        <v>84</v>
      </c>
      <c r="BK186" s="144">
        <f t="shared" si="26"/>
        <v>0</v>
      </c>
      <c r="BL186" s="13" t="s">
        <v>169</v>
      </c>
      <c r="BM186" s="143" t="s">
        <v>776</v>
      </c>
    </row>
    <row r="187" spans="2:65" s="1" customFormat="1" ht="16.5" customHeight="1">
      <c r="B187" s="131"/>
      <c r="C187" s="132" t="s">
        <v>564</v>
      </c>
      <c r="D187" s="132" t="s">
        <v>165</v>
      </c>
      <c r="E187" s="133" t="s">
        <v>2302</v>
      </c>
      <c r="F187" s="134" t="s">
        <v>2303</v>
      </c>
      <c r="G187" s="135" t="s">
        <v>212</v>
      </c>
      <c r="H187" s="136">
        <v>24</v>
      </c>
      <c r="I187" s="137"/>
      <c r="J187" s="137"/>
      <c r="K187" s="138"/>
      <c r="L187" s="25"/>
      <c r="M187" s="139" t="s">
        <v>1</v>
      </c>
      <c r="N187" s="140" t="s">
        <v>38</v>
      </c>
      <c r="O187" s="141">
        <v>0</v>
      </c>
      <c r="P187" s="141">
        <f t="shared" si="18"/>
        <v>0</v>
      </c>
      <c r="Q187" s="141">
        <v>0</v>
      </c>
      <c r="R187" s="141">
        <f t="shared" si="19"/>
        <v>0</v>
      </c>
      <c r="S187" s="141">
        <v>0</v>
      </c>
      <c r="T187" s="142">
        <f t="shared" si="20"/>
        <v>0</v>
      </c>
      <c r="AR187" s="143" t="s">
        <v>169</v>
      </c>
      <c r="AT187" s="143" t="s">
        <v>165</v>
      </c>
      <c r="AU187" s="143" t="s">
        <v>79</v>
      </c>
      <c r="AY187" s="13" t="s">
        <v>162</v>
      </c>
      <c r="BE187" s="144">
        <f t="shared" si="21"/>
        <v>0</v>
      </c>
      <c r="BF187" s="144">
        <f t="shared" si="22"/>
        <v>0</v>
      </c>
      <c r="BG187" s="144">
        <f t="shared" si="23"/>
        <v>0</v>
      </c>
      <c r="BH187" s="144">
        <f t="shared" si="24"/>
        <v>0</v>
      </c>
      <c r="BI187" s="144">
        <f t="shared" si="25"/>
        <v>0</v>
      </c>
      <c r="BJ187" s="13" t="s">
        <v>84</v>
      </c>
      <c r="BK187" s="144">
        <f t="shared" si="26"/>
        <v>0</v>
      </c>
      <c r="BL187" s="13" t="s">
        <v>169</v>
      </c>
      <c r="BM187" s="143" t="s">
        <v>784</v>
      </c>
    </row>
    <row r="188" spans="2:65" s="1" customFormat="1" ht="16.5" customHeight="1">
      <c r="B188" s="131"/>
      <c r="C188" s="149" t="s">
        <v>568</v>
      </c>
      <c r="D188" s="149" t="s">
        <v>492</v>
      </c>
      <c r="E188" s="150" t="s">
        <v>2304</v>
      </c>
      <c r="F188" s="151" t="s">
        <v>2305</v>
      </c>
      <c r="G188" s="152" t="s">
        <v>196</v>
      </c>
      <c r="H188" s="153">
        <v>24</v>
      </c>
      <c r="I188" s="154"/>
      <c r="J188" s="154"/>
      <c r="K188" s="155"/>
      <c r="L188" s="156"/>
      <c r="M188" s="157" t="s">
        <v>1</v>
      </c>
      <c r="N188" s="158" t="s">
        <v>38</v>
      </c>
      <c r="O188" s="141">
        <v>0</v>
      </c>
      <c r="P188" s="141">
        <f t="shared" si="18"/>
        <v>0</v>
      </c>
      <c r="Q188" s="141">
        <v>0</v>
      </c>
      <c r="R188" s="141">
        <f t="shared" si="19"/>
        <v>0</v>
      </c>
      <c r="S188" s="141">
        <v>0</v>
      </c>
      <c r="T188" s="142">
        <f t="shared" si="20"/>
        <v>0</v>
      </c>
      <c r="AR188" s="143" t="s">
        <v>193</v>
      </c>
      <c r="AT188" s="143" t="s">
        <v>492</v>
      </c>
      <c r="AU188" s="143" t="s">
        <v>79</v>
      </c>
      <c r="AY188" s="13" t="s">
        <v>162</v>
      </c>
      <c r="BE188" s="144">
        <f t="shared" si="21"/>
        <v>0</v>
      </c>
      <c r="BF188" s="144">
        <f t="shared" si="22"/>
        <v>0</v>
      </c>
      <c r="BG188" s="144">
        <f t="shared" si="23"/>
        <v>0</v>
      </c>
      <c r="BH188" s="144">
        <f t="shared" si="24"/>
        <v>0</v>
      </c>
      <c r="BI188" s="144">
        <f t="shared" si="25"/>
        <v>0</v>
      </c>
      <c r="BJ188" s="13" t="s">
        <v>84</v>
      </c>
      <c r="BK188" s="144">
        <f t="shared" si="26"/>
        <v>0</v>
      </c>
      <c r="BL188" s="13" t="s">
        <v>169</v>
      </c>
      <c r="BM188" s="143" t="s">
        <v>792</v>
      </c>
    </row>
    <row r="189" spans="2:65" s="1" customFormat="1" ht="24.2" customHeight="1">
      <c r="B189" s="131"/>
      <c r="C189" s="132" t="s">
        <v>574</v>
      </c>
      <c r="D189" s="132" t="s">
        <v>165</v>
      </c>
      <c r="E189" s="133" t="s">
        <v>2306</v>
      </c>
      <c r="F189" s="134" t="s">
        <v>2307</v>
      </c>
      <c r="G189" s="135" t="s">
        <v>212</v>
      </c>
      <c r="H189" s="136">
        <v>50</v>
      </c>
      <c r="I189" s="137"/>
      <c r="J189" s="137"/>
      <c r="K189" s="138"/>
      <c r="L189" s="25"/>
      <c r="M189" s="139" t="s">
        <v>1</v>
      </c>
      <c r="N189" s="140" t="s">
        <v>38</v>
      </c>
      <c r="O189" s="141">
        <v>0</v>
      </c>
      <c r="P189" s="141">
        <f t="shared" si="18"/>
        <v>0</v>
      </c>
      <c r="Q189" s="141">
        <v>0</v>
      </c>
      <c r="R189" s="141">
        <f t="shared" si="19"/>
        <v>0</v>
      </c>
      <c r="S189" s="141">
        <v>0</v>
      </c>
      <c r="T189" s="142">
        <f t="shared" si="20"/>
        <v>0</v>
      </c>
      <c r="AR189" s="143" t="s">
        <v>169</v>
      </c>
      <c r="AT189" s="143" t="s">
        <v>165</v>
      </c>
      <c r="AU189" s="143" t="s">
        <v>79</v>
      </c>
      <c r="AY189" s="13" t="s">
        <v>162</v>
      </c>
      <c r="BE189" s="144">
        <f t="shared" si="21"/>
        <v>0</v>
      </c>
      <c r="BF189" s="144">
        <f t="shared" si="22"/>
        <v>0</v>
      </c>
      <c r="BG189" s="144">
        <f t="shared" si="23"/>
        <v>0</v>
      </c>
      <c r="BH189" s="144">
        <f t="shared" si="24"/>
        <v>0</v>
      </c>
      <c r="BI189" s="144">
        <f t="shared" si="25"/>
        <v>0</v>
      </c>
      <c r="BJ189" s="13" t="s">
        <v>84</v>
      </c>
      <c r="BK189" s="144">
        <f t="shared" si="26"/>
        <v>0</v>
      </c>
      <c r="BL189" s="13" t="s">
        <v>169</v>
      </c>
      <c r="BM189" s="143" t="s">
        <v>800</v>
      </c>
    </row>
    <row r="190" spans="2:65" s="1" customFormat="1" ht="24.2" customHeight="1">
      <c r="B190" s="131"/>
      <c r="C190" s="149" t="s">
        <v>580</v>
      </c>
      <c r="D190" s="149" t="s">
        <v>492</v>
      </c>
      <c r="E190" s="150" t="s">
        <v>2308</v>
      </c>
      <c r="F190" s="151" t="s">
        <v>2309</v>
      </c>
      <c r="G190" s="152" t="s">
        <v>495</v>
      </c>
      <c r="H190" s="153">
        <v>50</v>
      </c>
      <c r="I190" s="154"/>
      <c r="J190" s="154"/>
      <c r="K190" s="155"/>
      <c r="L190" s="156"/>
      <c r="M190" s="157" t="s">
        <v>1</v>
      </c>
      <c r="N190" s="158" t="s">
        <v>38</v>
      </c>
      <c r="O190" s="141">
        <v>0</v>
      </c>
      <c r="P190" s="141">
        <f t="shared" si="18"/>
        <v>0</v>
      </c>
      <c r="Q190" s="141">
        <v>0</v>
      </c>
      <c r="R190" s="141">
        <f t="shared" si="19"/>
        <v>0</v>
      </c>
      <c r="S190" s="141">
        <v>0</v>
      </c>
      <c r="T190" s="142">
        <f t="shared" si="20"/>
        <v>0</v>
      </c>
      <c r="AR190" s="143" t="s">
        <v>193</v>
      </c>
      <c r="AT190" s="143" t="s">
        <v>492</v>
      </c>
      <c r="AU190" s="143" t="s">
        <v>79</v>
      </c>
      <c r="AY190" s="13" t="s">
        <v>162</v>
      </c>
      <c r="BE190" s="144">
        <f t="shared" si="21"/>
        <v>0</v>
      </c>
      <c r="BF190" s="144">
        <f t="shared" si="22"/>
        <v>0</v>
      </c>
      <c r="BG190" s="144">
        <f t="shared" si="23"/>
        <v>0</v>
      </c>
      <c r="BH190" s="144">
        <f t="shared" si="24"/>
        <v>0</v>
      </c>
      <c r="BI190" s="144">
        <f t="shared" si="25"/>
        <v>0</v>
      </c>
      <c r="BJ190" s="13" t="s">
        <v>84</v>
      </c>
      <c r="BK190" s="144">
        <f t="shared" si="26"/>
        <v>0</v>
      </c>
      <c r="BL190" s="13" t="s">
        <v>169</v>
      </c>
      <c r="BM190" s="143" t="s">
        <v>810</v>
      </c>
    </row>
    <row r="191" spans="2:65" s="1" customFormat="1" ht="16.5" customHeight="1">
      <c r="B191" s="131"/>
      <c r="C191" s="132" t="s">
        <v>584</v>
      </c>
      <c r="D191" s="132" t="s">
        <v>165</v>
      </c>
      <c r="E191" s="133" t="s">
        <v>2310</v>
      </c>
      <c r="F191" s="134" t="s">
        <v>2311</v>
      </c>
      <c r="G191" s="135" t="s">
        <v>196</v>
      </c>
      <c r="H191" s="136">
        <v>4</v>
      </c>
      <c r="I191" s="137"/>
      <c r="J191" s="137"/>
      <c r="K191" s="138"/>
      <c r="L191" s="25"/>
      <c r="M191" s="139" t="s">
        <v>1</v>
      </c>
      <c r="N191" s="140" t="s">
        <v>38</v>
      </c>
      <c r="O191" s="141">
        <v>0</v>
      </c>
      <c r="P191" s="141">
        <f t="shared" si="18"/>
        <v>0</v>
      </c>
      <c r="Q191" s="141">
        <v>0</v>
      </c>
      <c r="R191" s="141">
        <f t="shared" si="19"/>
        <v>0</v>
      </c>
      <c r="S191" s="141">
        <v>0</v>
      </c>
      <c r="T191" s="142">
        <f t="shared" si="20"/>
        <v>0</v>
      </c>
      <c r="AR191" s="143" t="s">
        <v>169</v>
      </c>
      <c r="AT191" s="143" t="s">
        <v>165</v>
      </c>
      <c r="AU191" s="143" t="s">
        <v>79</v>
      </c>
      <c r="AY191" s="13" t="s">
        <v>162</v>
      </c>
      <c r="BE191" s="144">
        <f t="shared" si="21"/>
        <v>0</v>
      </c>
      <c r="BF191" s="144">
        <f t="shared" si="22"/>
        <v>0</v>
      </c>
      <c r="BG191" s="144">
        <f t="shared" si="23"/>
        <v>0</v>
      </c>
      <c r="BH191" s="144">
        <f t="shared" si="24"/>
        <v>0</v>
      </c>
      <c r="BI191" s="144">
        <f t="shared" si="25"/>
        <v>0</v>
      </c>
      <c r="BJ191" s="13" t="s">
        <v>84</v>
      </c>
      <c r="BK191" s="144">
        <f t="shared" si="26"/>
        <v>0</v>
      </c>
      <c r="BL191" s="13" t="s">
        <v>169</v>
      </c>
      <c r="BM191" s="143" t="s">
        <v>817</v>
      </c>
    </row>
    <row r="192" spans="2:65" s="1" customFormat="1" ht="24.95" customHeight="1">
      <c r="B192" s="131"/>
      <c r="C192" s="149" t="s">
        <v>588</v>
      </c>
      <c r="D192" s="149" t="s">
        <v>492</v>
      </c>
      <c r="E192" s="150" t="s">
        <v>2312</v>
      </c>
      <c r="F192" s="151" t="s">
        <v>2642</v>
      </c>
      <c r="G192" s="152" t="s">
        <v>196</v>
      </c>
      <c r="H192" s="153">
        <v>4</v>
      </c>
      <c r="I192" s="154"/>
      <c r="J192" s="154"/>
      <c r="K192" s="155"/>
      <c r="L192" s="156"/>
      <c r="M192" s="157" t="s">
        <v>1</v>
      </c>
      <c r="N192" s="158" t="s">
        <v>38</v>
      </c>
      <c r="O192" s="141">
        <v>0</v>
      </c>
      <c r="P192" s="141">
        <f t="shared" si="18"/>
        <v>0</v>
      </c>
      <c r="Q192" s="141">
        <v>0</v>
      </c>
      <c r="R192" s="141">
        <f t="shared" si="19"/>
        <v>0</v>
      </c>
      <c r="S192" s="141">
        <v>0</v>
      </c>
      <c r="T192" s="142">
        <f t="shared" si="20"/>
        <v>0</v>
      </c>
      <c r="AR192" s="143" t="s">
        <v>193</v>
      </c>
      <c r="AT192" s="143" t="s">
        <v>492</v>
      </c>
      <c r="AU192" s="143" t="s">
        <v>79</v>
      </c>
      <c r="AY192" s="13" t="s">
        <v>162</v>
      </c>
      <c r="BE192" s="144">
        <f t="shared" si="21"/>
        <v>0</v>
      </c>
      <c r="BF192" s="144">
        <f t="shared" si="22"/>
        <v>0</v>
      </c>
      <c r="BG192" s="144">
        <f t="shared" si="23"/>
        <v>0</v>
      </c>
      <c r="BH192" s="144">
        <f t="shared" si="24"/>
        <v>0</v>
      </c>
      <c r="BI192" s="144">
        <f t="shared" si="25"/>
        <v>0</v>
      </c>
      <c r="BJ192" s="13" t="s">
        <v>84</v>
      </c>
      <c r="BK192" s="144">
        <f t="shared" si="26"/>
        <v>0</v>
      </c>
      <c r="BL192" s="13" t="s">
        <v>169</v>
      </c>
      <c r="BM192" s="143" t="s">
        <v>824</v>
      </c>
    </row>
    <row r="193" spans="2:65" s="1" customFormat="1" ht="16.5" customHeight="1">
      <c r="B193" s="131"/>
      <c r="C193" s="132" t="s">
        <v>592</v>
      </c>
      <c r="D193" s="132" t="s">
        <v>165</v>
      </c>
      <c r="E193" s="133" t="s">
        <v>2313</v>
      </c>
      <c r="F193" s="134" t="s">
        <v>2314</v>
      </c>
      <c r="G193" s="135" t="s">
        <v>196</v>
      </c>
      <c r="H193" s="136">
        <v>20</v>
      </c>
      <c r="I193" s="137"/>
      <c r="J193" s="137"/>
      <c r="K193" s="138"/>
      <c r="L193" s="25"/>
      <c r="M193" s="139" t="s">
        <v>1</v>
      </c>
      <c r="N193" s="140" t="s">
        <v>38</v>
      </c>
      <c r="O193" s="141">
        <v>0</v>
      </c>
      <c r="P193" s="141">
        <f t="shared" si="18"/>
        <v>0</v>
      </c>
      <c r="Q193" s="141">
        <v>0</v>
      </c>
      <c r="R193" s="141">
        <f t="shared" si="19"/>
        <v>0</v>
      </c>
      <c r="S193" s="141">
        <v>0</v>
      </c>
      <c r="T193" s="142">
        <f t="shared" si="20"/>
        <v>0</v>
      </c>
      <c r="AR193" s="143" t="s">
        <v>169</v>
      </c>
      <c r="AT193" s="143" t="s">
        <v>165</v>
      </c>
      <c r="AU193" s="143" t="s">
        <v>79</v>
      </c>
      <c r="AY193" s="13" t="s">
        <v>162</v>
      </c>
      <c r="BE193" s="144">
        <f t="shared" si="21"/>
        <v>0</v>
      </c>
      <c r="BF193" s="144">
        <f t="shared" si="22"/>
        <v>0</v>
      </c>
      <c r="BG193" s="144">
        <f t="shared" si="23"/>
        <v>0</v>
      </c>
      <c r="BH193" s="144">
        <f t="shared" si="24"/>
        <v>0</v>
      </c>
      <c r="BI193" s="144">
        <f t="shared" si="25"/>
        <v>0</v>
      </c>
      <c r="BJ193" s="13" t="s">
        <v>84</v>
      </c>
      <c r="BK193" s="144">
        <f t="shared" si="26"/>
        <v>0</v>
      </c>
      <c r="BL193" s="13" t="s">
        <v>169</v>
      </c>
      <c r="BM193" s="143" t="s">
        <v>832</v>
      </c>
    </row>
    <row r="194" spans="2:65" s="1" customFormat="1" ht="16.5" customHeight="1">
      <c r="B194" s="131"/>
      <c r="C194" s="149" t="s">
        <v>599</v>
      </c>
      <c r="D194" s="149" t="s">
        <v>492</v>
      </c>
      <c r="E194" s="150" t="s">
        <v>2315</v>
      </c>
      <c r="F194" s="151" t="s">
        <v>2316</v>
      </c>
      <c r="G194" s="152" t="s">
        <v>495</v>
      </c>
      <c r="H194" s="153">
        <v>0.45</v>
      </c>
      <c r="I194" s="154"/>
      <c r="J194" s="154"/>
      <c r="K194" s="155"/>
      <c r="L194" s="156"/>
      <c r="M194" s="157" t="s">
        <v>1</v>
      </c>
      <c r="N194" s="158" t="s">
        <v>38</v>
      </c>
      <c r="O194" s="141">
        <v>0</v>
      </c>
      <c r="P194" s="141">
        <f t="shared" si="18"/>
        <v>0</v>
      </c>
      <c r="Q194" s="141">
        <v>0</v>
      </c>
      <c r="R194" s="141">
        <f t="shared" si="19"/>
        <v>0</v>
      </c>
      <c r="S194" s="141">
        <v>0</v>
      </c>
      <c r="T194" s="142">
        <f t="shared" si="20"/>
        <v>0</v>
      </c>
      <c r="AR194" s="143" t="s">
        <v>193</v>
      </c>
      <c r="AT194" s="143" t="s">
        <v>492</v>
      </c>
      <c r="AU194" s="143" t="s">
        <v>79</v>
      </c>
      <c r="AY194" s="13" t="s">
        <v>162</v>
      </c>
      <c r="BE194" s="144">
        <f t="shared" si="21"/>
        <v>0</v>
      </c>
      <c r="BF194" s="144">
        <f t="shared" si="22"/>
        <v>0</v>
      </c>
      <c r="BG194" s="144">
        <f t="shared" si="23"/>
        <v>0</v>
      </c>
      <c r="BH194" s="144">
        <f t="shared" si="24"/>
        <v>0</v>
      </c>
      <c r="BI194" s="144">
        <f t="shared" si="25"/>
        <v>0</v>
      </c>
      <c r="BJ194" s="13" t="s">
        <v>84</v>
      </c>
      <c r="BK194" s="144">
        <f t="shared" si="26"/>
        <v>0</v>
      </c>
      <c r="BL194" s="13" t="s">
        <v>169</v>
      </c>
      <c r="BM194" s="143" t="s">
        <v>839</v>
      </c>
    </row>
    <row r="195" spans="2:65" s="1" customFormat="1" ht="21.75" customHeight="1">
      <c r="B195" s="131"/>
      <c r="C195" s="132" t="s">
        <v>603</v>
      </c>
      <c r="D195" s="132" t="s">
        <v>165</v>
      </c>
      <c r="E195" s="133" t="s">
        <v>2317</v>
      </c>
      <c r="F195" s="134" t="s">
        <v>2318</v>
      </c>
      <c r="G195" s="135" t="s">
        <v>196</v>
      </c>
      <c r="H195" s="136">
        <v>50</v>
      </c>
      <c r="I195" s="137"/>
      <c r="J195" s="137"/>
      <c r="K195" s="138"/>
      <c r="L195" s="25"/>
      <c r="M195" s="139" t="s">
        <v>1</v>
      </c>
      <c r="N195" s="140" t="s">
        <v>38</v>
      </c>
      <c r="O195" s="141">
        <v>0</v>
      </c>
      <c r="P195" s="141">
        <f t="shared" si="18"/>
        <v>0</v>
      </c>
      <c r="Q195" s="141">
        <v>0</v>
      </c>
      <c r="R195" s="141">
        <f t="shared" si="19"/>
        <v>0</v>
      </c>
      <c r="S195" s="141">
        <v>0</v>
      </c>
      <c r="T195" s="142">
        <f t="shared" si="20"/>
        <v>0</v>
      </c>
      <c r="AR195" s="143" t="s">
        <v>169</v>
      </c>
      <c r="AT195" s="143" t="s">
        <v>165</v>
      </c>
      <c r="AU195" s="143" t="s">
        <v>79</v>
      </c>
      <c r="AY195" s="13" t="s">
        <v>162</v>
      </c>
      <c r="BE195" s="144">
        <f t="shared" si="21"/>
        <v>0</v>
      </c>
      <c r="BF195" s="144">
        <f t="shared" si="22"/>
        <v>0</v>
      </c>
      <c r="BG195" s="144">
        <f t="shared" si="23"/>
        <v>0</v>
      </c>
      <c r="BH195" s="144">
        <f t="shared" si="24"/>
        <v>0</v>
      </c>
      <c r="BI195" s="144">
        <f t="shared" si="25"/>
        <v>0</v>
      </c>
      <c r="BJ195" s="13" t="s">
        <v>84</v>
      </c>
      <c r="BK195" s="144">
        <f t="shared" si="26"/>
        <v>0</v>
      </c>
      <c r="BL195" s="13" t="s">
        <v>169</v>
      </c>
      <c r="BM195" s="143" t="s">
        <v>845</v>
      </c>
    </row>
    <row r="196" spans="2:65" s="1" customFormat="1" ht="24.2" customHeight="1">
      <c r="B196" s="131"/>
      <c r="C196" s="149" t="s">
        <v>606</v>
      </c>
      <c r="D196" s="149" t="s">
        <v>492</v>
      </c>
      <c r="E196" s="150" t="s">
        <v>2319</v>
      </c>
      <c r="F196" s="151" t="s">
        <v>2320</v>
      </c>
      <c r="G196" s="152" t="s">
        <v>196</v>
      </c>
      <c r="H196" s="153">
        <v>50</v>
      </c>
      <c r="I196" s="154"/>
      <c r="J196" s="154"/>
      <c r="K196" s="155"/>
      <c r="L196" s="156"/>
      <c r="M196" s="157" t="s">
        <v>1</v>
      </c>
      <c r="N196" s="158" t="s">
        <v>38</v>
      </c>
      <c r="O196" s="141">
        <v>0</v>
      </c>
      <c r="P196" s="141">
        <f t="shared" si="18"/>
        <v>0</v>
      </c>
      <c r="Q196" s="141">
        <v>0</v>
      </c>
      <c r="R196" s="141">
        <f t="shared" si="19"/>
        <v>0</v>
      </c>
      <c r="S196" s="141">
        <v>0</v>
      </c>
      <c r="T196" s="142">
        <f t="shared" si="20"/>
        <v>0</v>
      </c>
      <c r="AR196" s="143" t="s">
        <v>193</v>
      </c>
      <c r="AT196" s="143" t="s">
        <v>492</v>
      </c>
      <c r="AU196" s="143" t="s">
        <v>79</v>
      </c>
      <c r="AY196" s="13" t="s">
        <v>162</v>
      </c>
      <c r="BE196" s="144">
        <f t="shared" si="21"/>
        <v>0</v>
      </c>
      <c r="BF196" s="144">
        <f t="shared" si="22"/>
        <v>0</v>
      </c>
      <c r="BG196" s="144">
        <f t="shared" si="23"/>
        <v>0</v>
      </c>
      <c r="BH196" s="144">
        <f t="shared" si="24"/>
        <v>0</v>
      </c>
      <c r="BI196" s="144">
        <f t="shared" si="25"/>
        <v>0</v>
      </c>
      <c r="BJ196" s="13" t="s">
        <v>84</v>
      </c>
      <c r="BK196" s="144">
        <f t="shared" si="26"/>
        <v>0</v>
      </c>
      <c r="BL196" s="13" t="s">
        <v>169</v>
      </c>
      <c r="BM196" s="143" t="s">
        <v>852</v>
      </c>
    </row>
    <row r="197" spans="2:65" s="1" customFormat="1" ht="16.5" customHeight="1">
      <c r="B197" s="131"/>
      <c r="C197" s="132" t="s">
        <v>610</v>
      </c>
      <c r="D197" s="132" t="s">
        <v>165</v>
      </c>
      <c r="E197" s="133" t="s">
        <v>2321</v>
      </c>
      <c r="F197" s="134" t="s">
        <v>2322</v>
      </c>
      <c r="G197" s="135" t="s">
        <v>196</v>
      </c>
      <c r="H197" s="136">
        <v>40</v>
      </c>
      <c r="I197" s="137"/>
      <c r="J197" s="137"/>
      <c r="K197" s="138"/>
      <c r="L197" s="25"/>
      <c r="M197" s="139" t="s">
        <v>1</v>
      </c>
      <c r="N197" s="140" t="s">
        <v>38</v>
      </c>
      <c r="O197" s="141">
        <v>0</v>
      </c>
      <c r="P197" s="141">
        <f t="shared" si="18"/>
        <v>0</v>
      </c>
      <c r="Q197" s="141">
        <v>0</v>
      </c>
      <c r="R197" s="141">
        <f t="shared" si="19"/>
        <v>0</v>
      </c>
      <c r="S197" s="141">
        <v>0</v>
      </c>
      <c r="T197" s="142">
        <f t="shared" si="20"/>
        <v>0</v>
      </c>
      <c r="AR197" s="143" t="s">
        <v>169</v>
      </c>
      <c r="AT197" s="143" t="s">
        <v>165</v>
      </c>
      <c r="AU197" s="143" t="s">
        <v>79</v>
      </c>
      <c r="AY197" s="13" t="s">
        <v>162</v>
      </c>
      <c r="BE197" s="144">
        <f t="shared" si="21"/>
        <v>0</v>
      </c>
      <c r="BF197" s="144">
        <f t="shared" si="22"/>
        <v>0</v>
      </c>
      <c r="BG197" s="144">
        <f t="shared" si="23"/>
        <v>0</v>
      </c>
      <c r="BH197" s="144">
        <f t="shared" si="24"/>
        <v>0</v>
      </c>
      <c r="BI197" s="144">
        <f t="shared" si="25"/>
        <v>0</v>
      </c>
      <c r="BJ197" s="13" t="s">
        <v>84</v>
      </c>
      <c r="BK197" s="144">
        <f t="shared" si="26"/>
        <v>0</v>
      </c>
      <c r="BL197" s="13" t="s">
        <v>169</v>
      </c>
      <c r="BM197" s="143" t="s">
        <v>859</v>
      </c>
    </row>
    <row r="198" spans="2:65" s="1" customFormat="1" ht="24.2" customHeight="1">
      <c r="B198" s="131"/>
      <c r="C198" s="149" t="s">
        <v>613</v>
      </c>
      <c r="D198" s="149" t="s">
        <v>492</v>
      </c>
      <c r="E198" s="150" t="s">
        <v>2323</v>
      </c>
      <c r="F198" s="151" t="s">
        <v>2324</v>
      </c>
      <c r="G198" s="152" t="s">
        <v>196</v>
      </c>
      <c r="H198" s="153">
        <v>40</v>
      </c>
      <c r="I198" s="154"/>
      <c r="J198" s="154"/>
      <c r="K198" s="155"/>
      <c r="L198" s="156"/>
      <c r="M198" s="157" t="s">
        <v>1</v>
      </c>
      <c r="N198" s="158" t="s">
        <v>38</v>
      </c>
      <c r="O198" s="141">
        <v>0</v>
      </c>
      <c r="P198" s="141">
        <f t="shared" si="18"/>
        <v>0</v>
      </c>
      <c r="Q198" s="141">
        <v>0</v>
      </c>
      <c r="R198" s="141">
        <f t="shared" si="19"/>
        <v>0</v>
      </c>
      <c r="S198" s="141">
        <v>0</v>
      </c>
      <c r="T198" s="142">
        <f t="shared" si="20"/>
        <v>0</v>
      </c>
      <c r="AR198" s="143" t="s">
        <v>193</v>
      </c>
      <c r="AT198" s="143" t="s">
        <v>492</v>
      </c>
      <c r="AU198" s="143" t="s">
        <v>79</v>
      </c>
      <c r="AY198" s="13" t="s">
        <v>162</v>
      </c>
      <c r="BE198" s="144">
        <f t="shared" si="21"/>
        <v>0</v>
      </c>
      <c r="BF198" s="144">
        <f t="shared" si="22"/>
        <v>0</v>
      </c>
      <c r="BG198" s="144">
        <f t="shared" si="23"/>
        <v>0</v>
      </c>
      <c r="BH198" s="144">
        <f t="shared" si="24"/>
        <v>0</v>
      </c>
      <c r="BI198" s="144">
        <f t="shared" si="25"/>
        <v>0</v>
      </c>
      <c r="BJ198" s="13" t="s">
        <v>84</v>
      </c>
      <c r="BK198" s="144">
        <f t="shared" si="26"/>
        <v>0</v>
      </c>
      <c r="BL198" s="13" t="s">
        <v>169</v>
      </c>
      <c r="BM198" s="143" t="s">
        <v>865</v>
      </c>
    </row>
    <row r="199" spans="2:65" s="1" customFormat="1" ht="16.5" customHeight="1">
      <c r="B199" s="131"/>
      <c r="C199" s="132" t="s">
        <v>617</v>
      </c>
      <c r="D199" s="132" t="s">
        <v>165</v>
      </c>
      <c r="E199" s="133" t="s">
        <v>2325</v>
      </c>
      <c r="F199" s="134" t="s">
        <v>2326</v>
      </c>
      <c r="G199" s="135" t="s">
        <v>196</v>
      </c>
      <c r="H199" s="136">
        <v>2</v>
      </c>
      <c r="I199" s="137"/>
      <c r="J199" s="137"/>
      <c r="K199" s="138"/>
      <c r="L199" s="25"/>
      <c r="M199" s="139" t="s">
        <v>1</v>
      </c>
      <c r="N199" s="140" t="s">
        <v>38</v>
      </c>
      <c r="O199" s="141">
        <v>0</v>
      </c>
      <c r="P199" s="141">
        <f t="shared" si="18"/>
        <v>0</v>
      </c>
      <c r="Q199" s="141">
        <v>0</v>
      </c>
      <c r="R199" s="141">
        <f t="shared" si="19"/>
        <v>0</v>
      </c>
      <c r="S199" s="141">
        <v>0</v>
      </c>
      <c r="T199" s="142">
        <f t="shared" si="20"/>
        <v>0</v>
      </c>
      <c r="AR199" s="143" t="s">
        <v>169</v>
      </c>
      <c r="AT199" s="143" t="s">
        <v>165</v>
      </c>
      <c r="AU199" s="143" t="s">
        <v>79</v>
      </c>
      <c r="AY199" s="13" t="s">
        <v>162</v>
      </c>
      <c r="BE199" s="144">
        <f t="shared" si="21"/>
        <v>0</v>
      </c>
      <c r="BF199" s="144">
        <f t="shared" si="22"/>
        <v>0</v>
      </c>
      <c r="BG199" s="144">
        <f t="shared" si="23"/>
        <v>0</v>
      </c>
      <c r="BH199" s="144">
        <f t="shared" si="24"/>
        <v>0</v>
      </c>
      <c r="BI199" s="144">
        <f t="shared" si="25"/>
        <v>0</v>
      </c>
      <c r="BJ199" s="13" t="s">
        <v>84</v>
      </c>
      <c r="BK199" s="144">
        <f t="shared" si="26"/>
        <v>0</v>
      </c>
      <c r="BL199" s="13" t="s">
        <v>169</v>
      </c>
      <c r="BM199" s="143" t="s">
        <v>871</v>
      </c>
    </row>
    <row r="200" spans="2:65" s="1" customFormat="1" ht="24.2" customHeight="1">
      <c r="B200" s="131"/>
      <c r="C200" s="149" t="s">
        <v>621</v>
      </c>
      <c r="D200" s="149" t="s">
        <v>492</v>
      </c>
      <c r="E200" s="150" t="s">
        <v>2327</v>
      </c>
      <c r="F200" s="151" t="s">
        <v>2328</v>
      </c>
      <c r="G200" s="152" t="s">
        <v>196</v>
      </c>
      <c r="H200" s="153">
        <v>2</v>
      </c>
      <c r="I200" s="154"/>
      <c r="J200" s="154"/>
      <c r="K200" s="155"/>
      <c r="L200" s="156"/>
      <c r="M200" s="157" t="s">
        <v>1</v>
      </c>
      <c r="N200" s="158" t="s">
        <v>38</v>
      </c>
      <c r="O200" s="141">
        <v>0</v>
      </c>
      <c r="P200" s="141">
        <f t="shared" si="18"/>
        <v>0</v>
      </c>
      <c r="Q200" s="141">
        <v>0</v>
      </c>
      <c r="R200" s="141">
        <f t="shared" si="19"/>
        <v>0</v>
      </c>
      <c r="S200" s="141">
        <v>0</v>
      </c>
      <c r="T200" s="142">
        <f t="shared" si="20"/>
        <v>0</v>
      </c>
      <c r="AR200" s="143" t="s">
        <v>193</v>
      </c>
      <c r="AT200" s="143" t="s">
        <v>492</v>
      </c>
      <c r="AU200" s="143" t="s">
        <v>79</v>
      </c>
      <c r="AY200" s="13" t="s">
        <v>162</v>
      </c>
      <c r="BE200" s="144">
        <f t="shared" si="21"/>
        <v>0</v>
      </c>
      <c r="BF200" s="144">
        <f t="shared" si="22"/>
        <v>0</v>
      </c>
      <c r="BG200" s="144">
        <f t="shared" si="23"/>
        <v>0</v>
      </c>
      <c r="BH200" s="144">
        <f t="shared" si="24"/>
        <v>0</v>
      </c>
      <c r="BI200" s="144">
        <f t="shared" si="25"/>
        <v>0</v>
      </c>
      <c r="BJ200" s="13" t="s">
        <v>84</v>
      </c>
      <c r="BK200" s="144">
        <f t="shared" si="26"/>
        <v>0</v>
      </c>
      <c r="BL200" s="13" t="s">
        <v>169</v>
      </c>
      <c r="BM200" s="143" t="s">
        <v>881</v>
      </c>
    </row>
    <row r="201" spans="2:65" s="1" customFormat="1" ht="16.5" customHeight="1">
      <c r="B201" s="131"/>
      <c r="C201" s="132" t="s">
        <v>625</v>
      </c>
      <c r="D201" s="132" t="s">
        <v>165</v>
      </c>
      <c r="E201" s="133" t="s">
        <v>2329</v>
      </c>
      <c r="F201" s="134" t="s">
        <v>2330</v>
      </c>
      <c r="G201" s="135" t="s">
        <v>196</v>
      </c>
      <c r="H201" s="136">
        <v>4</v>
      </c>
      <c r="I201" s="137"/>
      <c r="J201" s="137"/>
      <c r="K201" s="138"/>
      <c r="L201" s="25"/>
      <c r="M201" s="139" t="s">
        <v>1</v>
      </c>
      <c r="N201" s="140" t="s">
        <v>38</v>
      </c>
      <c r="O201" s="141">
        <v>0</v>
      </c>
      <c r="P201" s="141">
        <f t="shared" si="18"/>
        <v>0</v>
      </c>
      <c r="Q201" s="141">
        <v>0</v>
      </c>
      <c r="R201" s="141">
        <f t="shared" si="19"/>
        <v>0</v>
      </c>
      <c r="S201" s="141">
        <v>0</v>
      </c>
      <c r="T201" s="142">
        <f t="shared" si="20"/>
        <v>0</v>
      </c>
      <c r="AR201" s="143" t="s">
        <v>169</v>
      </c>
      <c r="AT201" s="143" t="s">
        <v>165</v>
      </c>
      <c r="AU201" s="143" t="s">
        <v>79</v>
      </c>
      <c r="AY201" s="13" t="s">
        <v>162</v>
      </c>
      <c r="BE201" s="144">
        <f t="shared" si="21"/>
        <v>0</v>
      </c>
      <c r="BF201" s="144">
        <f t="shared" si="22"/>
        <v>0</v>
      </c>
      <c r="BG201" s="144">
        <f t="shared" si="23"/>
        <v>0</v>
      </c>
      <c r="BH201" s="144">
        <f t="shared" si="24"/>
        <v>0</v>
      </c>
      <c r="BI201" s="144">
        <f t="shared" si="25"/>
        <v>0</v>
      </c>
      <c r="BJ201" s="13" t="s">
        <v>84</v>
      </c>
      <c r="BK201" s="144">
        <f t="shared" si="26"/>
        <v>0</v>
      </c>
      <c r="BL201" s="13" t="s">
        <v>169</v>
      </c>
      <c r="BM201" s="143" t="s">
        <v>889</v>
      </c>
    </row>
    <row r="202" spans="2:65" s="1" customFormat="1" ht="16.5" customHeight="1">
      <c r="B202" s="131"/>
      <c r="C202" s="149" t="s">
        <v>629</v>
      </c>
      <c r="D202" s="149" t="s">
        <v>492</v>
      </c>
      <c r="E202" s="150" t="s">
        <v>2287</v>
      </c>
      <c r="F202" s="151" t="s">
        <v>2288</v>
      </c>
      <c r="G202" s="152" t="s">
        <v>196</v>
      </c>
      <c r="H202" s="153">
        <v>4</v>
      </c>
      <c r="I202" s="154"/>
      <c r="J202" s="154"/>
      <c r="K202" s="155"/>
      <c r="L202" s="156"/>
      <c r="M202" s="157" t="s">
        <v>1</v>
      </c>
      <c r="N202" s="158" t="s">
        <v>38</v>
      </c>
      <c r="O202" s="141">
        <v>0</v>
      </c>
      <c r="P202" s="141">
        <f t="shared" si="18"/>
        <v>0</v>
      </c>
      <c r="Q202" s="141">
        <v>0</v>
      </c>
      <c r="R202" s="141">
        <f t="shared" si="19"/>
        <v>0</v>
      </c>
      <c r="S202" s="141">
        <v>0</v>
      </c>
      <c r="T202" s="142">
        <f t="shared" si="20"/>
        <v>0</v>
      </c>
      <c r="AR202" s="143" t="s">
        <v>193</v>
      </c>
      <c r="AT202" s="143" t="s">
        <v>492</v>
      </c>
      <c r="AU202" s="143" t="s">
        <v>79</v>
      </c>
      <c r="AY202" s="13" t="s">
        <v>162</v>
      </c>
      <c r="BE202" s="144">
        <f t="shared" si="21"/>
        <v>0</v>
      </c>
      <c r="BF202" s="144">
        <f t="shared" si="22"/>
        <v>0</v>
      </c>
      <c r="BG202" s="144">
        <f t="shared" si="23"/>
        <v>0</v>
      </c>
      <c r="BH202" s="144">
        <f t="shared" si="24"/>
        <v>0</v>
      </c>
      <c r="BI202" s="144">
        <f t="shared" si="25"/>
        <v>0</v>
      </c>
      <c r="BJ202" s="13" t="s">
        <v>84</v>
      </c>
      <c r="BK202" s="144">
        <f t="shared" si="26"/>
        <v>0</v>
      </c>
      <c r="BL202" s="13" t="s">
        <v>169</v>
      </c>
      <c r="BM202" s="143" t="s">
        <v>896</v>
      </c>
    </row>
    <row r="203" spans="2:65" s="1" customFormat="1" ht="16.5" customHeight="1">
      <c r="B203" s="131"/>
      <c r="C203" s="132" t="s">
        <v>633</v>
      </c>
      <c r="D203" s="132" t="s">
        <v>165</v>
      </c>
      <c r="E203" s="133" t="s">
        <v>2331</v>
      </c>
      <c r="F203" s="134" t="s">
        <v>2332</v>
      </c>
      <c r="G203" s="135" t="s">
        <v>196</v>
      </c>
      <c r="H203" s="136">
        <v>2</v>
      </c>
      <c r="I203" s="137"/>
      <c r="J203" s="137"/>
      <c r="K203" s="138"/>
      <c r="L203" s="25"/>
      <c r="M203" s="139" t="s">
        <v>1</v>
      </c>
      <c r="N203" s="140" t="s">
        <v>38</v>
      </c>
      <c r="O203" s="141">
        <v>0</v>
      </c>
      <c r="P203" s="141">
        <f t="shared" si="18"/>
        <v>0</v>
      </c>
      <c r="Q203" s="141">
        <v>0</v>
      </c>
      <c r="R203" s="141">
        <f t="shared" si="19"/>
        <v>0</v>
      </c>
      <c r="S203" s="141">
        <v>0</v>
      </c>
      <c r="T203" s="142">
        <f t="shared" si="20"/>
        <v>0</v>
      </c>
      <c r="AR203" s="143" t="s">
        <v>169</v>
      </c>
      <c r="AT203" s="143" t="s">
        <v>165</v>
      </c>
      <c r="AU203" s="143" t="s">
        <v>79</v>
      </c>
      <c r="AY203" s="13" t="s">
        <v>162</v>
      </c>
      <c r="BE203" s="144">
        <f t="shared" si="21"/>
        <v>0</v>
      </c>
      <c r="BF203" s="144">
        <f t="shared" si="22"/>
        <v>0</v>
      </c>
      <c r="BG203" s="144">
        <f t="shared" si="23"/>
        <v>0</v>
      </c>
      <c r="BH203" s="144">
        <f t="shared" si="24"/>
        <v>0</v>
      </c>
      <c r="BI203" s="144">
        <f t="shared" si="25"/>
        <v>0</v>
      </c>
      <c r="BJ203" s="13" t="s">
        <v>84</v>
      </c>
      <c r="BK203" s="144">
        <f t="shared" si="26"/>
        <v>0</v>
      </c>
      <c r="BL203" s="13" t="s">
        <v>169</v>
      </c>
      <c r="BM203" s="143" t="s">
        <v>904</v>
      </c>
    </row>
    <row r="204" spans="2:65" s="1" customFormat="1" ht="24.2" customHeight="1">
      <c r="B204" s="131"/>
      <c r="C204" s="149" t="s">
        <v>637</v>
      </c>
      <c r="D204" s="149" t="s">
        <v>492</v>
      </c>
      <c r="E204" s="150" t="s">
        <v>2333</v>
      </c>
      <c r="F204" s="151" t="s">
        <v>2334</v>
      </c>
      <c r="G204" s="152" t="s">
        <v>196</v>
      </c>
      <c r="H204" s="153">
        <v>2</v>
      </c>
      <c r="I204" s="154"/>
      <c r="J204" s="154"/>
      <c r="K204" s="155"/>
      <c r="L204" s="156"/>
      <c r="M204" s="157" t="s">
        <v>1</v>
      </c>
      <c r="N204" s="158" t="s">
        <v>38</v>
      </c>
      <c r="O204" s="141">
        <v>0</v>
      </c>
      <c r="P204" s="141">
        <f t="shared" si="18"/>
        <v>0</v>
      </c>
      <c r="Q204" s="141">
        <v>0</v>
      </c>
      <c r="R204" s="141">
        <f t="shared" si="19"/>
        <v>0</v>
      </c>
      <c r="S204" s="141">
        <v>0</v>
      </c>
      <c r="T204" s="142">
        <f t="shared" si="20"/>
        <v>0</v>
      </c>
      <c r="AR204" s="143" t="s">
        <v>193</v>
      </c>
      <c r="AT204" s="143" t="s">
        <v>492</v>
      </c>
      <c r="AU204" s="143" t="s">
        <v>79</v>
      </c>
      <c r="AY204" s="13" t="s">
        <v>162</v>
      </c>
      <c r="BE204" s="144">
        <f t="shared" si="21"/>
        <v>0</v>
      </c>
      <c r="BF204" s="144">
        <f t="shared" si="22"/>
        <v>0</v>
      </c>
      <c r="BG204" s="144">
        <f t="shared" si="23"/>
        <v>0</v>
      </c>
      <c r="BH204" s="144">
        <f t="shared" si="24"/>
        <v>0</v>
      </c>
      <c r="BI204" s="144">
        <f t="shared" si="25"/>
        <v>0</v>
      </c>
      <c r="BJ204" s="13" t="s">
        <v>84</v>
      </c>
      <c r="BK204" s="144">
        <f t="shared" si="26"/>
        <v>0</v>
      </c>
      <c r="BL204" s="13" t="s">
        <v>169</v>
      </c>
      <c r="BM204" s="143" t="s">
        <v>912</v>
      </c>
    </row>
    <row r="205" spans="2:65" s="1" customFormat="1" ht="16.5" customHeight="1">
      <c r="B205" s="131"/>
      <c r="C205" s="132" t="s">
        <v>641</v>
      </c>
      <c r="D205" s="132" t="s">
        <v>165</v>
      </c>
      <c r="E205" s="133" t="s">
        <v>2335</v>
      </c>
      <c r="F205" s="134" t="s">
        <v>2336</v>
      </c>
      <c r="G205" s="135" t="s">
        <v>196</v>
      </c>
      <c r="H205" s="136">
        <v>10</v>
      </c>
      <c r="I205" s="137"/>
      <c r="J205" s="137"/>
      <c r="K205" s="138"/>
      <c r="L205" s="25"/>
      <c r="M205" s="139" t="s">
        <v>1</v>
      </c>
      <c r="N205" s="140" t="s">
        <v>38</v>
      </c>
      <c r="O205" s="141">
        <v>0</v>
      </c>
      <c r="P205" s="141">
        <f t="shared" si="18"/>
        <v>0</v>
      </c>
      <c r="Q205" s="141">
        <v>0</v>
      </c>
      <c r="R205" s="141">
        <f t="shared" si="19"/>
        <v>0</v>
      </c>
      <c r="S205" s="141">
        <v>0</v>
      </c>
      <c r="T205" s="142">
        <f t="shared" si="20"/>
        <v>0</v>
      </c>
      <c r="AR205" s="143" t="s">
        <v>169</v>
      </c>
      <c r="AT205" s="143" t="s">
        <v>165</v>
      </c>
      <c r="AU205" s="143" t="s">
        <v>79</v>
      </c>
      <c r="AY205" s="13" t="s">
        <v>162</v>
      </c>
      <c r="BE205" s="144">
        <f t="shared" si="21"/>
        <v>0</v>
      </c>
      <c r="BF205" s="144">
        <f t="shared" si="22"/>
        <v>0</v>
      </c>
      <c r="BG205" s="144">
        <f t="shared" si="23"/>
        <v>0</v>
      </c>
      <c r="BH205" s="144">
        <f t="shared" si="24"/>
        <v>0</v>
      </c>
      <c r="BI205" s="144">
        <f t="shared" si="25"/>
        <v>0</v>
      </c>
      <c r="BJ205" s="13" t="s">
        <v>84</v>
      </c>
      <c r="BK205" s="144">
        <f t="shared" si="26"/>
        <v>0</v>
      </c>
      <c r="BL205" s="13" t="s">
        <v>169</v>
      </c>
      <c r="BM205" s="143" t="s">
        <v>920</v>
      </c>
    </row>
    <row r="206" spans="2:65" s="1" customFormat="1" ht="24.2" customHeight="1">
      <c r="B206" s="131"/>
      <c r="C206" s="149" t="s">
        <v>645</v>
      </c>
      <c r="D206" s="149" t="s">
        <v>492</v>
      </c>
      <c r="E206" s="150" t="s">
        <v>2337</v>
      </c>
      <c r="F206" s="151" t="s">
        <v>2338</v>
      </c>
      <c r="G206" s="152" t="s">
        <v>196</v>
      </c>
      <c r="H206" s="153">
        <v>10</v>
      </c>
      <c r="I206" s="154"/>
      <c r="J206" s="154"/>
      <c r="K206" s="155"/>
      <c r="L206" s="156"/>
      <c r="M206" s="157" t="s">
        <v>1</v>
      </c>
      <c r="N206" s="158" t="s">
        <v>38</v>
      </c>
      <c r="O206" s="141">
        <v>0</v>
      </c>
      <c r="P206" s="141">
        <f t="shared" si="18"/>
        <v>0</v>
      </c>
      <c r="Q206" s="141">
        <v>0</v>
      </c>
      <c r="R206" s="141">
        <f t="shared" si="19"/>
        <v>0</v>
      </c>
      <c r="S206" s="141">
        <v>0</v>
      </c>
      <c r="T206" s="142">
        <f t="shared" si="20"/>
        <v>0</v>
      </c>
      <c r="AR206" s="143" t="s">
        <v>193</v>
      </c>
      <c r="AT206" s="143" t="s">
        <v>492</v>
      </c>
      <c r="AU206" s="143" t="s">
        <v>79</v>
      </c>
      <c r="AY206" s="13" t="s">
        <v>162</v>
      </c>
      <c r="BE206" s="144">
        <f t="shared" si="21"/>
        <v>0</v>
      </c>
      <c r="BF206" s="144">
        <f t="shared" si="22"/>
        <v>0</v>
      </c>
      <c r="BG206" s="144">
        <f t="shared" si="23"/>
        <v>0</v>
      </c>
      <c r="BH206" s="144">
        <f t="shared" si="24"/>
        <v>0</v>
      </c>
      <c r="BI206" s="144">
        <f t="shared" si="25"/>
        <v>0</v>
      </c>
      <c r="BJ206" s="13" t="s">
        <v>84</v>
      </c>
      <c r="BK206" s="144">
        <f t="shared" si="26"/>
        <v>0</v>
      </c>
      <c r="BL206" s="13" t="s">
        <v>169</v>
      </c>
      <c r="BM206" s="143" t="s">
        <v>927</v>
      </c>
    </row>
    <row r="207" spans="2:65" s="1" customFormat="1" ht="21.75" customHeight="1">
      <c r="B207" s="131"/>
      <c r="C207" s="132" t="s">
        <v>649</v>
      </c>
      <c r="D207" s="132" t="s">
        <v>165</v>
      </c>
      <c r="E207" s="133" t="s">
        <v>2339</v>
      </c>
      <c r="F207" s="134" t="s">
        <v>2340</v>
      </c>
      <c r="G207" s="135" t="s">
        <v>212</v>
      </c>
      <c r="H207" s="136">
        <v>30</v>
      </c>
      <c r="I207" s="137"/>
      <c r="J207" s="137"/>
      <c r="K207" s="138"/>
      <c r="L207" s="25"/>
      <c r="M207" s="139" t="s">
        <v>1</v>
      </c>
      <c r="N207" s="140" t="s">
        <v>38</v>
      </c>
      <c r="O207" s="141">
        <v>0</v>
      </c>
      <c r="P207" s="141">
        <f t="shared" si="18"/>
        <v>0</v>
      </c>
      <c r="Q207" s="141">
        <v>0</v>
      </c>
      <c r="R207" s="141">
        <f t="shared" si="19"/>
        <v>0</v>
      </c>
      <c r="S207" s="141">
        <v>0</v>
      </c>
      <c r="T207" s="142">
        <f t="shared" si="20"/>
        <v>0</v>
      </c>
      <c r="AR207" s="143" t="s">
        <v>169</v>
      </c>
      <c r="AT207" s="143" t="s">
        <v>165</v>
      </c>
      <c r="AU207" s="143" t="s">
        <v>79</v>
      </c>
      <c r="AY207" s="13" t="s">
        <v>162</v>
      </c>
      <c r="BE207" s="144">
        <f t="shared" si="21"/>
        <v>0</v>
      </c>
      <c r="BF207" s="144">
        <f t="shared" si="22"/>
        <v>0</v>
      </c>
      <c r="BG207" s="144">
        <f t="shared" si="23"/>
        <v>0</v>
      </c>
      <c r="BH207" s="144">
        <f t="shared" si="24"/>
        <v>0</v>
      </c>
      <c r="BI207" s="144">
        <f t="shared" si="25"/>
        <v>0</v>
      </c>
      <c r="BJ207" s="13" t="s">
        <v>84</v>
      </c>
      <c r="BK207" s="144">
        <f t="shared" si="26"/>
        <v>0</v>
      </c>
      <c r="BL207" s="13" t="s">
        <v>169</v>
      </c>
      <c r="BM207" s="143" t="s">
        <v>937</v>
      </c>
    </row>
    <row r="208" spans="2:65" s="1" customFormat="1" ht="24.2" customHeight="1">
      <c r="B208" s="131"/>
      <c r="C208" s="149" t="s">
        <v>653</v>
      </c>
      <c r="D208" s="149" t="s">
        <v>492</v>
      </c>
      <c r="E208" s="150" t="s">
        <v>2341</v>
      </c>
      <c r="F208" s="151" t="s">
        <v>2640</v>
      </c>
      <c r="G208" s="152" t="s">
        <v>495</v>
      </c>
      <c r="H208" s="153">
        <v>6</v>
      </c>
      <c r="I208" s="154"/>
      <c r="J208" s="154"/>
      <c r="K208" s="155"/>
      <c r="L208" s="156"/>
      <c r="M208" s="157" t="s">
        <v>1</v>
      </c>
      <c r="N208" s="158" t="s">
        <v>38</v>
      </c>
      <c r="O208" s="141">
        <v>0</v>
      </c>
      <c r="P208" s="141">
        <f t="shared" si="18"/>
        <v>0</v>
      </c>
      <c r="Q208" s="141">
        <v>0</v>
      </c>
      <c r="R208" s="141">
        <f t="shared" si="19"/>
        <v>0</v>
      </c>
      <c r="S208" s="141">
        <v>0</v>
      </c>
      <c r="T208" s="142">
        <f t="shared" si="20"/>
        <v>0</v>
      </c>
      <c r="AR208" s="143" t="s">
        <v>193</v>
      </c>
      <c r="AT208" s="143" t="s">
        <v>492</v>
      </c>
      <c r="AU208" s="143" t="s">
        <v>79</v>
      </c>
      <c r="AY208" s="13" t="s">
        <v>162</v>
      </c>
      <c r="BE208" s="144">
        <f t="shared" si="21"/>
        <v>0</v>
      </c>
      <c r="BF208" s="144">
        <f t="shared" si="22"/>
        <v>0</v>
      </c>
      <c r="BG208" s="144">
        <f t="shared" si="23"/>
        <v>0</v>
      </c>
      <c r="BH208" s="144">
        <f t="shared" si="24"/>
        <v>0</v>
      </c>
      <c r="BI208" s="144">
        <f t="shared" si="25"/>
        <v>0</v>
      </c>
      <c r="BJ208" s="13" t="s">
        <v>84</v>
      </c>
      <c r="BK208" s="144">
        <f t="shared" si="26"/>
        <v>0</v>
      </c>
      <c r="BL208" s="13" t="s">
        <v>169</v>
      </c>
      <c r="BM208" s="143" t="s">
        <v>945</v>
      </c>
    </row>
    <row r="209" spans="2:65" s="1" customFormat="1" ht="21.75" customHeight="1">
      <c r="B209" s="131"/>
      <c r="C209" s="132" t="s">
        <v>657</v>
      </c>
      <c r="D209" s="132" t="s">
        <v>165</v>
      </c>
      <c r="E209" s="133" t="s">
        <v>2339</v>
      </c>
      <c r="F209" s="134" t="s">
        <v>2340</v>
      </c>
      <c r="G209" s="135" t="s">
        <v>212</v>
      </c>
      <c r="H209" s="136">
        <v>50</v>
      </c>
      <c r="I209" s="137"/>
      <c r="J209" s="137"/>
      <c r="K209" s="138"/>
      <c r="L209" s="25"/>
      <c r="M209" s="139" t="s">
        <v>1</v>
      </c>
      <c r="N209" s="140" t="s">
        <v>38</v>
      </c>
      <c r="O209" s="141">
        <v>0</v>
      </c>
      <c r="P209" s="141">
        <f t="shared" si="18"/>
        <v>0</v>
      </c>
      <c r="Q209" s="141">
        <v>0</v>
      </c>
      <c r="R209" s="141">
        <f t="shared" si="19"/>
        <v>0</v>
      </c>
      <c r="S209" s="141">
        <v>0</v>
      </c>
      <c r="T209" s="142">
        <f t="shared" si="20"/>
        <v>0</v>
      </c>
      <c r="AR209" s="143" t="s">
        <v>169</v>
      </c>
      <c r="AT209" s="143" t="s">
        <v>165</v>
      </c>
      <c r="AU209" s="143" t="s">
        <v>79</v>
      </c>
      <c r="AY209" s="13" t="s">
        <v>162</v>
      </c>
      <c r="BE209" s="144">
        <f t="shared" si="21"/>
        <v>0</v>
      </c>
      <c r="BF209" s="144">
        <f t="shared" si="22"/>
        <v>0</v>
      </c>
      <c r="BG209" s="144">
        <f t="shared" si="23"/>
        <v>0</v>
      </c>
      <c r="BH209" s="144">
        <f t="shared" si="24"/>
        <v>0</v>
      </c>
      <c r="BI209" s="144">
        <f t="shared" si="25"/>
        <v>0</v>
      </c>
      <c r="BJ209" s="13" t="s">
        <v>84</v>
      </c>
      <c r="BK209" s="144">
        <f t="shared" si="26"/>
        <v>0</v>
      </c>
      <c r="BL209" s="13" t="s">
        <v>169</v>
      </c>
      <c r="BM209" s="143" t="s">
        <v>948</v>
      </c>
    </row>
    <row r="210" spans="2:65" s="1" customFormat="1" ht="24.2" customHeight="1">
      <c r="B210" s="131"/>
      <c r="C210" s="149" t="s">
        <v>659</v>
      </c>
      <c r="D210" s="149" t="s">
        <v>492</v>
      </c>
      <c r="E210" s="150" t="s">
        <v>2342</v>
      </c>
      <c r="F210" s="151" t="s">
        <v>2343</v>
      </c>
      <c r="G210" s="152" t="s">
        <v>495</v>
      </c>
      <c r="H210" s="153">
        <v>7</v>
      </c>
      <c r="I210" s="154"/>
      <c r="J210" s="154"/>
      <c r="K210" s="155"/>
      <c r="L210" s="156"/>
      <c r="M210" s="157" t="s">
        <v>1</v>
      </c>
      <c r="N210" s="158" t="s">
        <v>38</v>
      </c>
      <c r="O210" s="141">
        <v>0</v>
      </c>
      <c r="P210" s="141">
        <f t="shared" si="18"/>
        <v>0</v>
      </c>
      <c r="Q210" s="141">
        <v>0</v>
      </c>
      <c r="R210" s="141">
        <f t="shared" si="19"/>
        <v>0</v>
      </c>
      <c r="S210" s="141">
        <v>0</v>
      </c>
      <c r="T210" s="142">
        <f t="shared" si="20"/>
        <v>0</v>
      </c>
      <c r="AR210" s="143" t="s">
        <v>193</v>
      </c>
      <c r="AT210" s="143" t="s">
        <v>492</v>
      </c>
      <c r="AU210" s="143" t="s">
        <v>79</v>
      </c>
      <c r="AY210" s="13" t="s">
        <v>162</v>
      </c>
      <c r="BE210" s="144">
        <f t="shared" si="21"/>
        <v>0</v>
      </c>
      <c r="BF210" s="144">
        <f t="shared" si="22"/>
        <v>0</v>
      </c>
      <c r="BG210" s="144">
        <f t="shared" si="23"/>
        <v>0</v>
      </c>
      <c r="BH210" s="144">
        <f t="shared" si="24"/>
        <v>0</v>
      </c>
      <c r="BI210" s="144">
        <f t="shared" si="25"/>
        <v>0</v>
      </c>
      <c r="BJ210" s="13" t="s">
        <v>84</v>
      </c>
      <c r="BK210" s="144">
        <f t="shared" si="26"/>
        <v>0</v>
      </c>
      <c r="BL210" s="13" t="s">
        <v>169</v>
      </c>
      <c r="BM210" s="143" t="s">
        <v>1507</v>
      </c>
    </row>
    <row r="211" spans="2:65" s="1" customFormat="1" ht="16.5" customHeight="1">
      <c r="B211" s="131"/>
      <c r="C211" s="132" t="s">
        <v>661</v>
      </c>
      <c r="D211" s="132" t="s">
        <v>165</v>
      </c>
      <c r="E211" s="133" t="s">
        <v>2344</v>
      </c>
      <c r="F211" s="134" t="s">
        <v>2345</v>
      </c>
      <c r="G211" s="135" t="s">
        <v>196</v>
      </c>
      <c r="H211" s="136">
        <v>4</v>
      </c>
      <c r="I211" s="137"/>
      <c r="J211" s="137"/>
      <c r="K211" s="138"/>
      <c r="L211" s="25"/>
      <c r="M211" s="139" t="s">
        <v>1</v>
      </c>
      <c r="N211" s="140" t="s">
        <v>38</v>
      </c>
      <c r="O211" s="141">
        <v>0</v>
      </c>
      <c r="P211" s="141">
        <f t="shared" si="18"/>
        <v>0</v>
      </c>
      <c r="Q211" s="141">
        <v>0</v>
      </c>
      <c r="R211" s="141">
        <f t="shared" si="19"/>
        <v>0</v>
      </c>
      <c r="S211" s="141">
        <v>0</v>
      </c>
      <c r="T211" s="142">
        <f t="shared" si="20"/>
        <v>0</v>
      </c>
      <c r="AR211" s="143" t="s">
        <v>169</v>
      </c>
      <c r="AT211" s="143" t="s">
        <v>165</v>
      </c>
      <c r="AU211" s="143" t="s">
        <v>79</v>
      </c>
      <c r="AY211" s="13" t="s">
        <v>162</v>
      </c>
      <c r="BE211" s="144">
        <f t="shared" si="21"/>
        <v>0</v>
      </c>
      <c r="BF211" s="144">
        <f t="shared" si="22"/>
        <v>0</v>
      </c>
      <c r="BG211" s="144">
        <f t="shared" si="23"/>
        <v>0</v>
      </c>
      <c r="BH211" s="144">
        <f t="shared" si="24"/>
        <v>0</v>
      </c>
      <c r="BI211" s="144">
        <f t="shared" si="25"/>
        <v>0</v>
      </c>
      <c r="BJ211" s="13" t="s">
        <v>84</v>
      </c>
      <c r="BK211" s="144">
        <f t="shared" si="26"/>
        <v>0</v>
      </c>
      <c r="BL211" s="13" t="s">
        <v>169</v>
      </c>
      <c r="BM211" s="143" t="s">
        <v>1508</v>
      </c>
    </row>
    <row r="212" spans="2:65" s="1" customFormat="1" ht="24.2" customHeight="1">
      <c r="B212" s="131"/>
      <c r="C212" s="149" t="s">
        <v>665</v>
      </c>
      <c r="D212" s="149" t="s">
        <v>492</v>
      </c>
      <c r="E212" s="150" t="s">
        <v>2346</v>
      </c>
      <c r="F212" s="151" t="s">
        <v>2718</v>
      </c>
      <c r="G212" s="152" t="s">
        <v>196</v>
      </c>
      <c r="H212" s="153">
        <v>4</v>
      </c>
      <c r="I212" s="154"/>
      <c r="J212" s="154"/>
      <c r="K212" s="155"/>
      <c r="L212" s="156"/>
      <c r="M212" s="157" t="s">
        <v>1</v>
      </c>
      <c r="N212" s="158" t="s">
        <v>38</v>
      </c>
      <c r="O212" s="141">
        <v>0</v>
      </c>
      <c r="P212" s="141">
        <f t="shared" si="18"/>
        <v>0</v>
      </c>
      <c r="Q212" s="141">
        <v>0</v>
      </c>
      <c r="R212" s="141">
        <f t="shared" si="19"/>
        <v>0</v>
      </c>
      <c r="S212" s="141">
        <v>0</v>
      </c>
      <c r="T212" s="142">
        <f t="shared" si="20"/>
        <v>0</v>
      </c>
      <c r="AR212" s="143" t="s">
        <v>193</v>
      </c>
      <c r="AT212" s="143" t="s">
        <v>492</v>
      </c>
      <c r="AU212" s="143" t="s">
        <v>79</v>
      </c>
      <c r="AY212" s="13" t="s">
        <v>162</v>
      </c>
      <c r="BE212" s="144">
        <f t="shared" si="21"/>
        <v>0</v>
      </c>
      <c r="BF212" s="144">
        <f t="shared" si="22"/>
        <v>0</v>
      </c>
      <c r="BG212" s="144">
        <f t="shared" si="23"/>
        <v>0</v>
      </c>
      <c r="BH212" s="144">
        <f t="shared" si="24"/>
        <v>0</v>
      </c>
      <c r="BI212" s="144">
        <f t="shared" si="25"/>
        <v>0</v>
      </c>
      <c r="BJ212" s="13" t="s">
        <v>84</v>
      </c>
      <c r="BK212" s="144">
        <f t="shared" si="26"/>
        <v>0</v>
      </c>
      <c r="BL212" s="13" t="s">
        <v>169</v>
      </c>
      <c r="BM212" s="143" t="s">
        <v>1510</v>
      </c>
    </row>
    <row r="213" spans="2:65" s="1" customFormat="1" ht="16.5" customHeight="1">
      <c r="B213" s="131"/>
      <c r="C213" s="132" t="s">
        <v>669</v>
      </c>
      <c r="D213" s="132" t="s">
        <v>165</v>
      </c>
      <c r="E213" s="133" t="s">
        <v>2347</v>
      </c>
      <c r="F213" s="134" t="s">
        <v>1489</v>
      </c>
      <c r="G213" s="135" t="s">
        <v>595</v>
      </c>
      <c r="H213" s="136">
        <v>3</v>
      </c>
      <c r="I213" s="137"/>
      <c r="J213" s="137"/>
      <c r="K213" s="138"/>
      <c r="L213" s="25"/>
      <c r="M213" s="139" t="s">
        <v>1</v>
      </c>
      <c r="N213" s="140" t="s">
        <v>38</v>
      </c>
      <c r="O213" s="141">
        <v>0</v>
      </c>
      <c r="P213" s="141">
        <f t="shared" si="18"/>
        <v>0</v>
      </c>
      <c r="Q213" s="141">
        <v>0</v>
      </c>
      <c r="R213" s="141">
        <f t="shared" si="19"/>
        <v>0</v>
      </c>
      <c r="S213" s="141">
        <v>0</v>
      </c>
      <c r="T213" s="142">
        <f t="shared" si="20"/>
        <v>0</v>
      </c>
      <c r="AR213" s="143" t="s">
        <v>169</v>
      </c>
      <c r="AT213" s="143" t="s">
        <v>165</v>
      </c>
      <c r="AU213" s="143" t="s">
        <v>79</v>
      </c>
      <c r="AY213" s="13" t="s">
        <v>162</v>
      </c>
      <c r="BE213" s="144">
        <f t="shared" si="21"/>
        <v>0</v>
      </c>
      <c r="BF213" s="144">
        <f t="shared" si="22"/>
        <v>0</v>
      </c>
      <c r="BG213" s="144">
        <f t="shared" si="23"/>
        <v>0</v>
      </c>
      <c r="BH213" s="144">
        <f t="shared" si="24"/>
        <v>0</v>
      </c>
      <c r="BI213" s="144">
        <f t="shared" si="25"/>
        <v>0</v>
      </c>
      <c r="BJ213" s="13" t="s">
        <v>84</v>
      </c>
      <c r="BK213" s="144">
        <f t="shared" si="26"/>
        <v>0</v>
      </c>
      <c r="BL213" s="13" t="s">
        <v>169</v>
      </c>
      <c r="BM213" s="143" t="s">
        <v>1511</v>
      </c>
    </row>
    <row r="214" spans="2:65" s="1" customFormat="1" ht="16.5" customHeight="1">
      <c r="B214" s="131"/>
      <c r="C214" s="132" t="s">
        <v>672</v>
      </c>
      <c r="D214" s="132" t="s">
        <v>165</v>
      </c>
      <c r="E214" s="133" t="s">
        <v>2348</v>
      </c>
      <c r="F214" s="134" t="s">
        <v>1491</v>
      </c>
      <c r="G214" s="135" t="s">
        <v>595</v>
      </c>
      <c r="H214" s="136">
        <v>1</v>
      </c>
      <c r="I214" s="137"/>
      <c r="J214" s="137"/>
      <c r="K214" s="138"/>
      <c r="L214" s="25"/>
      <c r="M214" s="139" t="s">
        <v>1</v>
      </c>
      <c r="N214" s="140" t="s">
        <v>38</v>
      </c>
      <c r="O214" s="141">
        <v>0</v>
      </c>
      <c r="P214" s="141">
        <f t="shared" si="18"/>
        <v>0</v>
      </c>
      <c r="Q214" s="141">
        <v>0</v>
      </c>
      <c r="R214" s="141">
        <f t="shared" si="19"/>
        <v>0</v>
      </c>
      <c r="S214" s="141">
        <v>0</v>
      </c>
      <c r="T214" s="142">
        <f t="shared" si="20"/>
        <v>0</v>
      </c>
      <c r="AR214" s="143" t="s">
        <v>169</v>
      </c>
      <c r="AT214" s="143" t="s">
        <v>165</v>
      </c>
      <c r="AU214" s="143" t="s">
        <v>79</v>
      </c>
      <c r="AY214" s="13" t="s">
        <v>162</v>
      </c>
      <c r="BE214" s="144">
        <f t="shared" si="21"/>
        <v>0</v>
      </c>
      <c r="BF214" s="144">
        <f t="shared" si="22"/>
        <v>0</v>
      </c>
      <c r="BG214" s="144">
        <f t="shared" si="23"/>
        <v>0</v>
      </c>
      <c r="BH214" s="144">
        <f t="shared" si="24"/>
        <v>0</v>
      </c>
      <c r="BI214" s="144">
        <f t="shared" si="25"/>
        <v>0</v>
      </c>
      <c r="BJ214" s="13" t="s">
        <v>84</v>
      </c>
      <c r="BK214" s="144">
        <f t="shared" si="26"/>
        <v>0</v>
      </c>
      <c r="BL214" s="13" t="s">
        <v>169</v>
      </c>
      <c r="BM214" s="143" t="s">
        <v>1513</v>
      </c>
    </row>
    <row r="215" spans="2:65" s="1" customFormat="1" ht="16.5" customHeight="1">
      <c r="B215" s="131"/>
      <c r="C215" s="132" t="s">
        <v>676</v>
      </c>
      <c r="D215" s="132" t="s">
        <v>165</v>
      </c>
      <c r="E215" s="133" t="s">
        <v>2349</v>
      </c>
      <c r="F215" s="134" t="s">
        <v>1493</v>
      </c>
      <c r="G215" s="135" t="s">
        <v>595</v>
      </c>
      <c r="H215" s="136">
        <v>1</v>
      </c>
      <c r="I215" s="137"/>
      <c r="J215" s="137"/>
      <c r="K215" s="138"/>
      <c r="L215" s="25"/>
      <c r="M215" s="139" t="s">
        <v>1</v>
      </c>
      <c r="N215" s="140" t="s">
        <v>38</v>
      </c>
      <c r="O215" s="141">
        <v>0</v>
      </c>
      <c r="P215" s="141">
        <f t="shared" si="18"/>
        <v>0</v>
      </c>
      <c r="Q215" s="141">
        <v>0</v>
      </c>
      <c r="R215" s="141">
        <f t="shared" si="19"/>
        <v>0</v>
      </c>
      <c r="S215" s="141">
        <v>0</v>
      </c>
      <c r="T215" s="142">
        <f t="shared" si="20"/>
        <v>0</v>
      </c>
      <c r="AR215" s="143" t="s">
        <v>169</v>
      </c>
      <c r="AT215" s="143" t="s">
        <v>165</v>
      </c>
      <c r="AU215" s="143" t="s">
        <v>79</v>
      </c>
      <c r="AY215" s="13" t="s">
        <v>162</v>
      </c>
      <c r="BE215" s="144">
        <f t="shared" si="21"/>
        <v>0</v>
      </c>
      <c r="BF215" s="144">
        <f t="shared" si="22"/>
        <v>0</v>
      </c>
      <c r="BG215" s="144">
        <f t="shared" si="23"/>
        <v>0</v>
      </c>
      <c r="BH215" s="144">
        <f t="shared" si="24"/>
        <v>0</v>
      </c>
      <c r="BI215" s="144">
        <f t="shared" si="25"/>
        <v>0</v>
      </c>
      <c r="BJ215" s="13" t="s">
        <v>84</v>
      </c>
      <c r="BK215" s="144">
        <f t="shared" si="26"/>
        <v>0</v>
      </c>
      <c r="BL215" s="13" t="s">
        <v>169</v>
      </c>
      <c r="BM215" s="143" t="s">
        <v>1514</v>
      </c>
    </row>
    <row r="216" spans="2:65" s="1" customFormat="1" ht="16.5" customHeight="1">
      <c r="B216" s="131"/>
      <c r="C216" s="132" t="s">
        <v>680</v>
      </c>
      <c r="D216" s="132" t="s">
        <v>165</v>
      </c>
      <c r="E216" s="133" t="s">
        <v>2350</v>
      </c>
      <c r="F216" s="134" t="s">
        <v>1495</v>
      </c>
      <c r="G216" s="135" t="s">
        <v>595</v>
      </c>
      <c r="H216" s="136">
        <v>5</v>
      </c>
      <c r="I216" s="137"/>
      <c r="J216" s="137"/>
      <c r="K216" s="138"/>
      <c r="L216" s="25"/>
      <c r="M216" s="139" t="s">
        <v>1</v>
      </c>
      <c r="N216" s="140" t="s">
        <v>38</v>
      </c>
      <c r="O216" s="141">
        <v>0</v>
      </c>
      <c r="P216" s="141">
        <f t="shared" si="18"/>
        <v>0</v>
      </c>
      <c r="Q216" s="141">
        <v>0</v>
      </c>
      <c r="R216" s="141">
        <f t="shared" si="19"/>
        <v>0</v>
      </c>
      <c r="S216" s="141">
        <v>0</v>
      </c>
      <c r="T216" s="142">
        <f t="shared" si="20"/>
        <v>0</v>
      </c>
      <c r="AR216" s="143" t="s">
        <v>169</v>
      </c>
      <c r="AT216" s="143" t="s">
        <v>165</v>
      </c>
      <c r="AU216" s="143" t="s">
        <v>79</v>
      </c>
      <c r="AY216" s="13" t="s">
        <v>162</v>
      </c>
      <c r="BE216" s="144">
        <f t="shared" si="21"/>
        <v>0</v>
      </c>
      <c r="BF216" s="144">
        <f t="shared" si="22"/>
        <v>0</v>
      </c>
      <c r="BG216" s="144">
        <f t="shared" si="23"/>
        <v>0</v>
      </c>
      <c r="BH216" s="144">
        <f t="shared" si="24"/>
        <v>0</v>
      </c>
      <c r="BI216" s="144">
        <f t="shared" si="25"/>
        <v>0</v>
      </c>
      <c r="BJ216" s="13" t="s">
        <v>84</v>
      </c>
      <c r="BK216" s="144">
        <f t="shared" si="26"/>
        <v>0</v>
      </c>
      <c r="BL216" s="13" t="s">
        <v>169</v>
      </c>
      <c r="BM216" s="143" t="s">
        <v>1515</v>
      </c>
    </row>
    <row r="217" spans="2:65" s="1" customFormat="1" ht="16.5" customHeight="1">
      <c r="B217" s="131"/>
      <c r="C217" s="132" t="s">
        <v>684</v>
      </c>
      <c r="D217" s="132" t="s">
        <v>165</v>
      </c>
      <c r="E217" s="133" t="s">
        <v>2351</v>
      </c>
      <c r="F217" s="134" t="s">
        <v>1553</v>
      </c>
      <c r="G217" s="135" t="s">
        <v>595</v>
      </c>
      <c r="H217" s="136">
        <v>3</v>
      </c>
      <c r="I217" s="137"/>
      <c r="J217" s="137"/>
      <c r="K217" s="138"/>
      <c r="L217" s="25"/>
      <c r="M217" s="139" t="s">
        <v>1</v>
      </c>
      <c r="N217" s="140" t="s">
        <v>38</v>
      </c>
      <c r="O217" s="141">
        <v>0</v>
      </c>
      <c r="P217" s="141">
        <f t="shared" si="18"/>
        <v>0</v>
      </c>
      <c r="Q217" s="141">
        <v>0</v>
      </c>
      <c r="R217" s="141">
        <f t="shared" si="19"/>
        <v>0</v>
      </c>
      <c r="S217" s="141">
        <v>0</v>
      </c>
      <c r="T217" s="142">
        <f t="shared" si="20"/>
        <v>0</v>
      </c>
      <c r="AR217" s="143" t="s">
        <v>169</v>
      </c>
      <c r="AT217" s="143" t="s">
        <v>165</v>
      </c>
      <c r="AU217" s="143" t="s">
        <v>79</v>
      </c>
      <c r="AY217" s="13" t="s">
        <v>162</v>
      </c>
      <c r="BE217" s="144">
        <f t="shared" si="21"/>
        <v>0</v>
      </c>
      <c r="BF217" s="144">
        <f t="shared" si="22"/>
        <v>0</v>
      </c>
      <c r="BG217" s="144">
        <f t="shared" si="23"/>
        <v>0</v>
      </c>
      <c r="BH217" s="144">
        <f t="shared" si="24"/>
        <v>0</v>
      </c>
      <c r="BI217" s="144">
        <f t="shared" si="25"/>
        <v>0</v>
      </c>
      <c r="BJ217" s="13" t="s">
        <v>84</v>
      </c>
      <c r="BK217" s="144">
        <f t="shared" si="26"/>
        <v>0</v>
      </c>
      <c r="BL217" s="13" t="s">
        <v>169</v>
      </c>
      <c r="BM217" s="143" t="s">
        <v>1516</v>
      </c>
    </row>
    <row r="218" spans="2:65" s="11" customFormat="1" ht="25.9" customHeight="1">
      <c r="B218" s="120"/>
      <c r="D218" s="121" t="s">
        <v>71</v>
      </c>
      <c r="E218" s="122" t="s">
        <v>160</v>
      </c>
      <c r="F218" s="122" t="s">
        <v>1555</v>
      </c>
      <c r="J218" s="123"/>
      <c r="L218" s="120"/>
      <c r="M218" s="124"/>
      <c r="P218" s="125">
        <f>P219</f>
        <v>0</v>
      </c>
      <c r="R218" s="125">
        <f>R219</f>
        <v>0</v>
      </c>
      <c r="T218" s="126">
        <f>T219</f>
        <v>0</v>
      </c>
      <c r="AR218" s="121" t="s">
        <v>79</v>
      </c>
      <c r="AT218" s="127" t="s">
        <v>71</v>
      </c>
      <c r="AU218" s="127" t="s">
        <v>72</v>
      </c>
      <c r="AY218" s="121" t="s">
        <v>162</v>
      </c>
      <c r="BK218" s="128">
        <f>BK219</f>
        <v>0</v>
      </c>
    </row>
    <row r="219" spans="2:65" s="11" customFormat="1" ht="22.9" customHeight="1">
      <c r="B219" s="120"/>
      <c r="D219" s="121" t="s">
        <v>71</v>
      </c>
      <c r="E219" s="129" t="s">
        <v>163</v>
      </c>
      <c r="F219" s="129" t="s">
        <v>1556</v>
      </c>
      <c r="J219" s="130"/>
      <c r="L219" s="120"/>
      <c r="M219" s="124"/>
      <c r="P219" s="125">
        <f>SUM(P220:P221)</f>
        <v>0</v>
      </c>
      <c r="R219" s="125">
        <f>SUM(R220:R221)</f>
        <v>0</v>
      </c>
      <c r="T219" s="126">
        <f>SUM(T220:T221)</f>
        <v>0</v>
      </c>
      <c r="AR219" s="121" t="s">
        <v>79</v>
      </c>
      <c r="AT219" s="127" t="s">
        <v>71</v>
      </c>
      <c r="AU219" s="127" t="s">
        <v>79</v>
      </c>
      <c r="AY219" s="121" t="s">
        <v>162</v>
      </c>
      <c r="BK219" s="128">
        <f>SUM(BK220:BK221)</f>
        <v>0</v>
      </c>
    </row>
    <row r="220" spans="2:65" s="1" customFormat="1" ht="24.2" customHeight="1">
      <c r="B220" s="131"/>
      <c r="C220" s="132" t="s">
        <v>688</v>
      </c>
      <c r="D220" s="132" t="s">
        <v>165</v>
      </c>
      <c r="E220" s="133" t="s">
        <v>1559</v>
      </c>
      <c r="F220" s="134" t="s">
        <v>1560</v>
      </c>
      <c r="G220" s="135" t="s">
        <v>212</v>
      </c>
      <c r="H220" s="136">
        <v>6</v>
      </c>
      <c r="I220" s="137"/>
      <c r="J220" s="137"/>
      <c r="K220" s="138"/>
      <c r="L220" s="25"/>
      <c r="M220" s="139" t="s">
        <v>1</v>
      </c>
      <c r="N220" s="140" t="s">
        <v>38</v>
      </c>
      <c r="O220" s="141">
        <v>0</v>
      </c>
      <c r="P220" s="141">
        <f>O220*H220</f>
        <v>0</v>
      </c>
      <c r="Q220" s="141">
        <v>0</v>
      </c>
      <c r="R220" s="141">
        <f>Q220*H220</f>
        <v>0</v>
      </c>
      <c r="S220" s="141">
        <v>0</v>
      </c>
      <c r="T220" s="142">
        <f>S220*H220</f>
        <v>0</v>
      </c>
      <c r="AR220" s="143" t="s">
        <v>169</v>
      </c>
      <c r="AT220" s="143" t="s">
        <v>165</v>
      </c>
      <c r="AU220" s="143" t="s">
        <v>84</v>
      </c>
      <c r="AY220" s="13" t="s">
        <v>162</v>
      </c>
      <c r="BE220" s="144">
        <f>IF(N220="základná",J220,0)</f>
        <v>0</v>
      </c>
      <c r="BF220" s="144">
        <f>IF(N220="znížená",J220,0)</f>
        <v>0</v>
      </c>
      <c r="BG220" s="144">
        <f>IF(N220="zákl. prenesená",J220,0)</f>
        <v>0</v>
      </c>
      <c r="BH220" s="144">
        <f>IF(N220="zníž. prenesená",J220,0)</f>
        <v>0</v>
      </c>
      <c r="BI220" s="144">
        <f>IF(N220="nulová",J220,0)</f>
        <v>0</v>
      </c>
      <c r="BJ220" s="13" t="s">
        <v>84</v>
      </c>
      <c r="BK220" s="144">
        <f>ROUND(I220*H220,2)</f>
        <v>0</v>
      </c>
      <c r="BL220" s="13" t="s">
        <v>169</v>
      </c>
      <c r="BM220" s="143" t="s">
        <v>1517</v>
      </c>
    </row>
    <row r="221" spans="2:65" s="1" customFormat="1" ht="21.75" customHeight="1">
      <c r="B221" s="131"/>
      <c r="C221" s="132" t="s">
        <v>692</v>
      </c>
      <c r="D221" s="132" t="s">
        <v>165</v>
      </c>
      <c r="E221" s="133" t="s">
        <v>1571</v>
      </c>
      <c r="F221" s="134" t="s">
        <v>1572</v>
      </c>
      <c r="G221" s="135" t="s">
        <v>1573</v>
      </c>
      <c r="H221" s="136">
        <v>2</v>
      </c>
      <c r="I221" s="137"/>
      <c r="J221" s="137"/>
      <c r="K221" s="138"/>
      <c r="L221" s="25"/>
      <c r="M221" s="139" t="s">
        <v>1</v>
      </c>
      <c r="N221" s="140" t="s">
        <v>38</v>
      </c>
      <c r="O221" s="141">
        <v>0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169</v>
      </c>
      <c r="AT221" s="143" t="s">
        <v>165</v>
      </c>
      <c r="AU221" s="143" t="s">
        <v>84</v>
      </c>
      <c r="AY221" s="13" t="s">
        <v>162</v>
      </c>
      <c r="BE221" s="144">
        <f>IF(N221="základná",J221,0)</f>
        <v>0</v>
      </c>
      <c r="BF221" s="144">
        <f>IF(N221="znížená",J221,0)</f>
        <v>0</v>
      </c>
      <c r="BG221" s="144">
        <f>IF(N221="zákl. prenesená",J221,0)</f>
        <v>0</v>
      </c>
      <c r="BH221" s="144">
        <f>IF(N221="zníž. prenesená",J221,0)</f>
        <v>0</v>
      </c>
      <c r="BI221" s="144">
        <f>IF(N221="nulová",J221,0)</f>
        <v>0</v>
      </c>
      <c r="BJ221" s="13" t="s">
        <v>84</v>
      </c>
      <c r="BK221" s="144">
        <f>ROUND(I221*H221,2)</f>
        <v>0</v>
      </c>
      <c r="BL221" s="13" t="s">
        <v>169</v>
      </c>
      <c r="BM221" s="143" t="s">
        <v>1518</v>
      </c>
    </row>
    <row r="222" spans="2:65" s="11" customFormat="1" ht="25.9" customHeight="1">
      <c r="B222" s="120"/>
      <c r="D222" s="121" t="s">
        <v>71</v>
      </c>
      <c r="E222" s="122" t="s">
        <v>2352</v>
      </c>
      <c r="F222" s="122" t="s">
        <v>2353</v>
      </c>
      <c r="J222" s="123"/>
      <c r="L222" s="120"/>
      <c r="M222" s="124"/>
      <c r="P222" s="125">
        <f>SUM(P223:P227)</f>
        <v>0</v>
      </c>
      <c r="R222" s="125">
        <f>SUM(R223:R227)</f>
        <v>0</v>
      </c>
      <c r="T222" s="126">
        <f>SUM(T223:T227)</f>
        <v>0</v>
      </c>
      <c r="AR222" s="121" t="s">
        <v>89</v>
      </c>
      <c r="AT222" s="127" t="s">
        <v>71</v>
      </c>
      <c r="AU222" s="127" t="s">
        <v>72</v>
      </c>
      <c r="AY222" s="121" t="s">
        <v>162</v>
      </c>
      <c r="BK222" s="128">
        <f>SUM(BK223:BK227)</f>
        <v>0</v>
      </c>
    </row>
    <row r="223" spans="2:65" s="1" customFormat="1" ht="24.2" customHeight="1">
      <c r="B223" s="131"/>
      <c r="C223" s="132" t="s">
        <v>696</v>
      </c>
      <c r="D223" s="132" t="s">
        <v>165</v>
      </c>
      <c r="E223" s="133" t="s">
        <v>2354</v>
      </c>
      <c r="F223" s="134" t="s">
        <v>2355</v>
      </c>
      <c r="G223" s="135" t="s">
        <v>212</v>
      </c>
      <c r="H223" s="136">
        <v>10</v>
      </c>
      <c r="I223" s="137"/>
      <c r="J223" s="137"/>
      <c r="K223" s="138"/>
      <c r="L223" s="25"/>
      <c r="M223" s="139" t="s">
        <v>1</v>
      </c>
      <c r="N223" s="140" t="s">
        <v>38</v>
      </c>
      <c r="O223" s="141">
        <v>0</v>
      </c>
      <c r="P223" s="141">
        <f>O223*H223</f>
        <v>0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AR223" s="143" t="s">
        <v>606</v>
      </c>
      <c r="AT223" s="143" t="s">
        <v>165</v>
      </c>
      <c r="AU223" s="143" t="s">
        <v>79</v>
      </c>
      <c r="AY223" s="13" t="s">
        <v>162</v>
      </c>
      <c r="BE223" s="144">
        <f>IF(N223="základná",J223,0)</f>
        <v>0</v>
      </c>
      <c r="BF223" s="144">
        <f>IF(N223="znížená",J223,0)</f>
        <v>0</v>
      </c>
      <c r="BG223" s="144">
        <f>IF(N223="zákl. prenesená",J223,0)</f>
        <v>0</v>
      </c>
      <c r="BH223" s="144">
        <f>IF(N223="zníž. prenesená",J223,0)</f>
        <v>0</v>
      </c>
      <c r="BI223" s="144">
        <f>IF(N223="nulová",J223,0)</f>
        <v>0</v>
      </c>
      <c r="BJ223" s="13" t="s">
        <v>84</v>
      </c>
      <c r="BK223" s="144">
        <f>ROUND(I223*H223,2)</f>
        <v>0</v>
      </c>
      <c r="BL223" s="13" t="s">
        <v>606</v>
      </c>
      <c r="BM223" s="143" t="s">
        <v>1520</v>
      </c>
    </row>
    <row r="224" spans="2:65" s="1" customFormat="1" ht="24.2" customHeight="1">
      <c r="B224" s="131"/>
      <c r="C224" s="132" t="s">
        <v>700</v>
      </c>
      <c r="D224" s="132" t="s">
        <v>165</v>
      </c>
      <c r="E224" s="133" t="s">
        <v>2356</v>
      </c>
      <c r="F224" s="134" t="s">
        <v>2357</v>
      </c>
      <c r="G224" s="135" t="s">
        <v>212</v>
      </c>
      <c r="H224" s="136">
        <v>10</v>
      </c>
      <c r="I224" s="137"/>
      <c r="J224" s="137"/>
      <c r="K224" s="138"/>
      <c r="L224" s="25"/>
      <c r="M224" s="139" t="s">
        <v>1</v>
      </c>
      <c r="N224" s="140" t="s">
        <v>38</v>
      </c>
      <c r="O224" s="141">
        <v>0</v>
      </c>
      <c r="P224" s="141">
        <f>O224*H224</f>
        <v>0</v>
      </c>
      <c r="Q224" s="141">
        <v>0</v>
      </c>
      <c r="R224" s="141">
        <f>Q224*H224</f>
        <v>0</v>
      </c>
      <c r="S224" s="141">
        <v>0</v>
      </c>
      <c r="T224" s="142">
        <f>S224*H224</f>
        <v>0</v>
      </c>
      <c r="AR224" s="143" t="s">
        <v>606</v>
      </c>
      <c r="AT224" s="143" t="s">
        <v>165</v>
      </c>
      <c r="AU224" s="143" t="s">
        <v>79</v>
      </c>
      <c r="AY224" s="13" t="s">
        <v>162</v>
      </c>
      <c r="BE224" s="144">
        <f>IF(N224="základná",J224,0)</f>
        <v>0</v>
      </c>
      <c r="BF224" s="144">
        <f>IF(N224="znížená",J224,0)</f>
        <v>0</v>
      </c>
      <c r="BG224" s="144">
        <f>IF(N224="zákl. prenesená",J224,0)</f>
        <v>0</v>
      </c>
      <c r="BH224" s="144">
        <f>IF(N224="zníž. prenesená",J224,0)</f>
        <v>0</v>
      </c>
      <c r="BI224" s="144">
        <f>IF(N224="nulová",J224,0)</f>
        <v>0</v>
      </c>
      <c r="BJ224" s="13" t="s">
        <v>84</v>
      </c>
      <c r="BK224" s="144">
        <f>ROUND(I224*H224,2)</f>
        <v>0</v>
      </c>
      <c r="BL224" s="13" t="s">
        <v>606</v>
      </c>
      <c r="BM224" s="143" t="s">
        <v>1521</v>
      </c>
    </row>
    <row r="225" spans="2:65" s="1" customFormat="1" ht="16.5" customHeight="1">
      <c r="B225" s="131"/>
      <c r="C225" s="149" t="s">
        <v>704</v>
      </c>
      <c r="D225" s="149" t="s">
        <v>492</v>
      </c>
      <c r="E225" s="150" t="s">
        <v>2358</v>
      </c>
      <c r="F225" s="151" t="s">
        <v>2359</v>
      </c>
      <c r="G225" s="152" t="s">
        <v>212</v>
      </c>
      <c r="H225" s="153">
        <v>10</v>
      </c>
      <c r="I225" s="154"/>
      <c r="J225" s="154"/>
      <c r="K225" s="155"/>
      <c r="L225" s="156"/>
      <c r="M225" s="157" t="s">
        <v>1</v>
      </c>
      <c r="N225" s="158" t="s">
        <v>38</v>
      </c>
      <c r="O225" s="141">
        <v>0</v>
      </c>
      <c r="P225" s="141">
        <f>O225*H225</f>
        <v>0</v>
      </c>
      <c r="Q225" s="141">
        <v>0</v>
      </c>
      <c r="R225" s="141">
        <f>Q225*H225</f>
        <v>0</v>
      </c>
      <c r="S225" s="141">
        <v>0</v>
      </c>
      <c r="T225" s="142">
        <f>S225*H225</f>
        <v>0</v>
      </c>
      <c r="AR225" s="143" t="s">
        <v>1391</v>
      </c>
      <c r="AT225" s="143" t="s">
        <v>492</v>
      </c>
      <c r="AU225" s="143" t="s">
        <v>79</v>
      </c>
      <c r="AY225" s="13" t="s">
        <v>162</v>
      </c>
      <c r="BE225" s="144">
        <f>IF(N225="základná",J225,0)</f>
        <v>0</v>
      </c>
      <c r="BF225" s="144">
        <f>IF(N225="znížená",J225,0)</f>
        <v>0</v>
      </c>
      <c r="BG225" s="144">
        <f>IF(N225="zákl. prenesená",J225,0)</f>
        <v>0</v>
      </c>
      <c r="BH225" s="144">
        <f>IF(N225="zníž. prenesená",J225,0)</f>
        <v>0</v>
      </c>
      <c r="BI225" s="144">
        <f>IF(N225="nulová",J225,0)</f>
        <v>0</v>
      </c>
      <c r="BJ225" s="13" t="s">
        <v>84</v>
      </c>
      <c r="BK225" s="144">
        <f>ROUND(I225*H225,2)</f>
        <v>0</v>
      </c>
      <c r="BL225" s="13" t="s">
        <v>606</v>
      </c>
      <c r="BM225" s="143" t="s">
        <v>1523</v>
      </c>
    </row>
    <row r="226" spans="2:65" s="1" customFormat="1" ht="42.75" customHeight="1">
      <c r="B226" s="25"/>
      <c r="D226" s="159" t="s">
        <v>1437</v>
      </c>
      <c r="F226" s="160" t="s">
        <v>2743</v>
      </c>
      <c r="L226" s="25"/>
      <c r="M226" s="161"/>
      <c r="T226" s="51"/>
      <c r="AT226" s="13" t="s">
        <v>1437</v>
      </c>
      <c r="AU226" s="13" t="s">
        <v>79</v>
      </c>
    </row>
    <row r="227" spans="2:65" s="1" customFormat="1" ht="33" customHeight="1">
      <c r="B227" s="131"/>
      <c r="C227" s="132" t="s">
        <v>708</v>
      </c>
      <c r="D227" s="132" t="s">
        <v>165</v>
      </c>
      <c r="E227" s="133" t="s">
        <v>2360</v>
      </c>
      <c r="F227" s="134" t="s">
        <v>2361</v>
      </c>
      <c r="G227" s="135" t="s">
        <v>212</v>
      </c>
      <c r="H227" s="136">
        <v>10</v>
      </c>
      <c r="I227" s="137"/>
      <c r="J227" s="137"/>
      <c r="K227" s="138"/>
      <c r="L227" s="25"/>
      <c r="M227" s="139" t="s">
        <v>1</v>
      </c>
      <c r="N227" s="140" t="s">
        <v>38</v>
      </c>
      <c r="O227" s="141">
        <v>0</v>
      </c>
      <c r="P227" s="141">
        <f>O227*H227</f>
        <v>0</v>
      </c>
      <c r="Q227" s="141">
        <v>0</v>
      </c>
      <c r="R227" s="141">
        <f>Q227*H227</f>
        <v>0</v>
      </c>
      <c r="S227" s="141">
        <v>0</v>
      </c>
      <c r="T227" s="142">
        <f>S227*H227</f>
        <v>0</v>
      </c>
      <c r="AR227" s="143" t="s">
        <v>606</v>
      </c>
      <c r="AT227" s="143" t="s">
        <v>165</v>
      </c>
      <c r="AU227" s="143" t="s">
        <v>79</v>
      </c>
      <c r="AY227" s="13" t="s">
        <v>162</v>
      </c>
      <c r="BE227" s="144">
        <f>IF(N227="základná",J227,0)</f>
        <v>0</v>
      </c>
      <c r="BF227" s="144">
        <f>IF(N227="znížená",J227,0)</f>
        <v>0</v>
      </c>
      <c r="BG227" s="144">
        <f>IF(N227="zákl. prenesená",J227,0)</f>
        <v>0</v>
      </c>
      <c r="BH227" s="144">
        <f>IF(N227="zníž. prenesená",J227,0)</f>
        <v>0</v>
      </c>
      <c r="BI227" s="144">
        <f>IF(N227="nulová",J227,0)</f>
        <v>0</v>
      </c>
      <c r="BJ227" s="13" t="s">
        <v>84</v>
      </c>
      <c r="BK227" s="144">
        <f>ROUND(I227*H227,2)</f>
        <v>0</v>
      </c>
      <c r="BL227" s="13" t="s">
        <v>606</v>
      </c>
      <c r="BM227" s="143" t="s">
        <v>1524</v>
      </c>
    </row>
    <row r="228" spans="2:65" s="11" customFormat="1" ht="25.9" customHeight="1">
      <c r="B228" s="120"/>
      <c r="D228" s="121" t="s">
        <v>71</v>
      </c>
      <c r="E228" s="122" t="s">
        <v>1575</v>
      </c>
      <c r="F228" s="122" t="s">
        <v>1576</v>
      </c>
      <c r="J228" s="123"/>
      <c r="L228" s="120"/>
      <c r="M228" s="124"/>
      <c r="P228" s="125">
        <f>SUM(P229:P232)</f>
        <v>0</v>
      </c>
      <c r="R228" s="125">
        <f>SUM(R229:R232)</f>
        <v>0</v>
      </c>
      <c r="T228" s="126">
        <f>SUM(T229:T232)</f>
        <v>0</v>
      </c>
      <c r="AR228" s="121" t="s">
        <v>169</v>
      </c>
      <c r="AT228" s="127" t="s">
        <v>71</v>
      </c>
      <c r="AU228" s="127" t="s">
        <v>72</v>
      </c>
      <c r="AY228" s="121" t="s">
        <v>162</v>
      </c>
      <c r="BK228" s="128">
        <f>SUM(BK229:BK232)</f>
        <v>0</v>
      </c>
    </row>
    <row r="229" spans="2:65" s="1" customFormat="1" ht="24.95" customHeight="1">
      <c r="B229" s="131"/>
      <c r="C229" s="132" t="s">
        <v>712</v>
      </c>
      <c r="D229" s="132" t="s">
        <v>165</v>
      </c>
      <c r="E229" s="133" t="s">
        <v>1577</v>
      </c>
      <c r="F229" s="134" t="s">
        <v>2784</v>
      </c>
      <c r="G229" s="135" t="s">
        <v>1573</v>
      </c>
      <c r="H229" s="136">
        <v>17</v>
      </c>
      <c r="I229" s="137"/>
      <c r="J229" s="137"/>
      <c r="K229" s="138"/>
      <c r="L229" s="25"/>
      <c r="M229" s="139" t="s">
        <v>1</v>
      </c>
      <c r="N229" s="140" t="s">
        <v>38</v>
      </c>
      <c r="O229" s="141">
        <v>0</v>
      </c>
      <c r="P229" s="141">
        <f>O229*H229</f>
        <v>0</v>
      </c>
      <c r="Q229" s="141">
        <v>0</v>
      </c>
      <c r="R229" s="141">
        <f>Q229*H229</f>
        <v>0</v>
      </c>
      <c r="S229" s="141">
        <v>0</v>
      </c>
      <c r="T229" s="142">
        <f>S229*H229</f>
        <v>0</v>
      </c>
      <c r="AR229" s="143" t="s">
        <v>1578</v>
      </c>
      <c r="AT229" s="143" t="s">
        <v>165</v>
      </c>
      <c r="AU229" s="143" t="s">
        <v>79</v>
      </c>
      <c r="AY229" s="13" t="s">
        <v>162</v>
      </c>
      <c r="BE229" s="144">
        <f>IF(N229="základná",J229,0)</f>
        <v>0</v>
      </c>
      <c r="BF229" s="144">
        <f>IF(N229="znížená",J229,0)</f>
        <v>0</v>
      </c>
      <c r="BG229" s="144">
        <f>IF(N229="zákl. prenesená",J229,0)</f>
        <v>0</v>
      </c>
      <c r="BH229" s="144">
        <f>IF(N229="zníž. prenesená",J229,0)</f>
        <v>0</v>
      </c>
      <c r="BI229" s="144">
        <f>IF(N229="nulová",J229,0)</f>
        <v>0</v>
      </c>
      <c r="BJ229" s="13" t="s">
        <v>84</v>
      </c>
      <c r="BK229" s="144">
        <f>ROUND(I229*H229,2)</f>
        <v>0</v>
      </c>
      <c r="BL229" s="13" t="s">
        <v>1578</v>
      </c>
      <c r="BM229" s="143" t="s">
        <v>1526</v>
      </c>
    </row>
    <row r="230" spans="2:65" s="1" customFormat="1" ht="16.5" customHeight="1">
      <c r="B230" s="131"/>
      <c r="C230" s="132" t="s">
        <v>716</v>
      </c>
      <c r="D230" s="132" t="s">
        <v>165</v>
      </c>
      <c r="E230" s="133" t="s">
        <v>1580</v>
      </c>
      <c r="F230" s="134" t="s">
        <v>1581</v>
      </c>
      <c r="G230" s="135" t="s">
        <v>1585</v>
      </c>
      <c r="H230" s="136">
        <v>1</v>
      </c>
      <c r="I230" s="137"/>
      <c r="J230" s="137"/>
      <c r="K230" s="138"/>
      <c r="L230" s="25"/>
      <c r="M230" s="139" t="s">
        <v>1</v>
      </c>
      <c r="N230" s="140" t="s">
        <v>38</v>
      </c>
      <c r="O230" s="141">
        <v>0</v>
      </c>
      <c r="P230" s="141">
        <f>O230*H230</f>
        <v>0</v>
      </c>
      <c r="Q230" s="141">
        <v>0</v>
      </c>
      <c r="R230" s="141">
        <f>Q230*H230</f>
        <v>0</v>
      </c>
      <c r="S230" s="141">
        <v>0</v>
      </c>
      <c r="T230" s="142">
        <f>S230*H230</f>
        <v>0</v>
      </c>
      <c r="AR230" s="143" t="s">
        <v>1578</v>
      </c>
      <c r="AT230" s="143" t="s">
        <v>165</v>
      </c>
      <c r="AU230" s="143" t="s">
        <v>79</v>
      </c>
      <c r="AY230" s="13" t="s">
        <v>162</v>
      </c>
      <c r="BE230" s="144">
        <f>IF(N230="základná",J230,0)</f>
        <v>0</v>
      </c>
      <c r="BF230" s="144">
        <f>IF(N230="znížená",J230,0)</f>
        <v>0</v>
      </c>
      <c r="BG230" s="144">
        <f>IF(N230="zákl. prenesená",J230,0)</f>
        <v>0</v>
      </c>
      <c r="BH230" s="144">
        <f>IF(N230="zníž. prenesená",J230,0)</f>
        <v>0</v>
      </c>
      <c r="BI230" s="144">
        <f>IF(N230="nulová",J230,0)</f>
        <v>0</v>
      </c>
      <c r="BJ230" s="13" t="s">
        <v>84</v>
      </c>
      <c r="BK230" s="144">
        <f>ROUND(I230*H230,2)</f>
        <v>0</v>
      </c>
      <c r="BL230" s="13" t="s">
        <v>1578</v>
      </c>
      <c r="BM230" s="143" t="s">
        <v>1527</v>
      </c>
    </row>
    <row r="231" spans="2:65" s="1" customFormat="1" ht="16.5" customHeight="1">
      <c r="B231" s="131"/>
      <c r="C231" s="132" t="s">
        <v>720</v>
      </c>
      <c r="D231" s="132" t="s">
        <v>165</v>
      </c>
      <c r="E231" s="133" t="s">
        <v>1583</v>
      </c>
      <c r="F231" s="134" t="s">
        <v>1584</v>
      </c>
      <c r="G231" s="135" t="s">
        <v>1585</v>
      </c>
      <c r="H231" s="136">
        <v>8</v>
      </c>
      <c r="I231" s="137"/>
      <c r="J231" s="137"/>
      <c r="K231" s="138"/>
      <c r="L231" s="25"/>
      <c r="M231" s="139" t="s">
        <v>1</v>
      </c>
      <c r="N231" s="140" t="s">
        <v>38</v>
      </c>
      <c r="O231" s="141">
        <v>0</v>
      </c>
      <c r="P231" s="141">
        <f>O231*H231</f>
        <v>0</v>
      </c>
      <c r="Q231" s="141">
        <v>0</v>
      </c>
      <c r="R231" s="141">
        <f>Q231*H231</f>
        <v>0</v>
      </c>
      <c r="S231" s="141">
        <v>0</v>
      </c>
      <c r="T231" s="142">
        <f>S231*H231</f>
        <v>0</v>
      </c>
      <c r="AR231" s="143" t="s">
        <v>1578</v>
      </c>
      <c r="AT231" s="143" t="s">
        <v>165</v>
      </c>
      <c r="AU231" s="143" t="s">
        <v>79</v>
      </c>
      <c r="AY231" s="13" t="s">
        <v>162</v>
      </c>
      <c r="BE231" s="144">
        <f>IF(N231="základná",J231,0)</f>
        <v>0</v>
      </c>
      <c r="BF231" s="144">
        <f>IF(N231="znížená",J231,0)</f>
        <v>0</v>
      </c>
      <c r="BG231" s="144">
        <f>IF(N231="zákl. prenesená",J231,0)</f>
        <v>0</v>
      </c>
      <c r="BH231" s="144">
        <f>IF(N231="zníž. prenesená",J231,0)</f>
        <v>0</v>
      </c>
      <c r="BI231" s="144">
        <f>IF(N231="nulová",J231,0)</f>
        <v>0</v>
      </c>
      <c r="BJ231" s="13" t="s">
        <v>84</v>
      </c>
      <c r="BK231" s="144">
        <f>ROUND(I231*H231,2)</f>
        <v>0</v>
      </c>
      <c r="BL231" s="13" t="s">
        <v>1578</v>
      </c>
      <c r="BM231" s="143" t="s">
        <v>1528</v>
      </c>
    </row>
    <row r="232" spans="2:65" s="1" customFormat="1" ht="16.5" customHeight="1">
      <c r="B232" s="131"/>
      <c r="C232" s="132" t="s">
        <v>724</v>
      </c>
      <c r="D232" s="132" t="s">
        <v>165</v>
      </c>
      <c r="E232" s="133" t="s">
        <v>1587</v>
      </c>
      <c r="F232" s="134" t="s">
        <v>1588</v>
      </c>
      <c r="G232" s="135" t="s">
        <v>1589</v>
      </c>
      <c r="H232" s="136">
        <v>1</v>
      </c>
      <c r="I232" s="137"/>
      <c r="J232" s="137"/>
      <c r="K232" s="138"/>
      <c r="L232" s="25"/>
      <c r="M232" s="145" t="s">
        <v>1</v>
      </c>
      <c r="N232" s="146" t="s">
        <v>38</v>
      </c>
      <c r="O232" s="147">
        <v>0</v>
      </c>
      <c r="P232" s="147">
        <f>O232*H232</f>
        <v>0</v>
      </c>
      <c r="Q232" s="147">
        <v>0</v>
      </c>
      <c r="R232" s="147">
        <f>Q232*H232</f>
        <v>0</v>
      </c>
      <c r="S232" s="147">
        <v>0</v>
      </c>
      <c r="T232" s="148">
        <f>S232*H232</f>
        <v>0</v>
      </c>
      <c r="AR232" s="143" t="s">
        <v>1578</v>
      </c>
      <c r="AT232" s="143" t="s">
        <v>165</v>
      </c>
      <c r="AU232" s="143" t="s">
        <v>79</v>
      </c>
      <c r="AY232" s="13" t="s">
        <v>162</v>
      </c>
      <c r="BE232" s="144">
        <f>IF(N232="základná",J232,0)</f>
        <v>0</v>
      </c>
      <c r="BF232" s="144">
        <f>IF(N232="znížená",J232,0)</f>
        <v>0</v>
      </c>
      <c r="BG232" s="144">
        <f>IF(N232="zákl. prenesená",J232,0)</f>
        <v>0</v>
      </c>
      <c r="BH232" s="144">
        <f>IF(N232="zníž. prenesená",J232,0)</f>
        <v>0</v>
      </c>
      <c r="BI232" s="144">
        <f>IF(N232="nulová",J232,0)</f>
        <v>0</v>
      </c>
      <c r="BJ232" s="13" t="s">
        <v>84</v>
      </c>
      <c r="BK232" s="144">
        <f>ROUND(I232*H232,2)</f>
        <v>0</v>
      </c>
      <c r="BL232" s="13" t="s">
        <v>1578</v>
      </c>
      <c r="BM232" s="143" t="s">
        <v>1529</v>
      </c>
    </row>
    <row r="233" spans="2:65" s="1" customFormat="1" ht="6.95" customHeight="1">
      <c r="B233" s="40"/>
      <c r="C233" s="41"/>
      <c r="D233" s="41"/>
      <c r="E233" s="41"/>
      <c r="F233" s="41"/>
      <c r="G233" s="41"/>
      <c r="H233" s="41"/>
      <c r="I233" s="41"/>
      <c r="J233" s="41"/>
      <c r="K233" s="41"/>
      <c r="L233" s="25"/>
    </row>
  </sheetData>
  <autoFilter ref="C125:K232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28</vt:i4>
      </vt:variant>
    </vt:vector>
  </HeadingPairs>
  <TitlesOfParts>
    <vt:vector size="42" baseType="lpstr">
      <vt:lpstr>Rekapitulácia stavby</vt:lpstr>
      <vt:lpstr>001.1.1 - 1.1. - Búracie ...</vt:lpstr>
      <vt:lpstr>001.1.2 - 1.2. - Nové kon...</vt:lpstr>
      <vt:lpstr>001.2 - 2. časť ZTI</vt:lpstr>
      <vt:lpstr>001.3 - 3. časť ELI</vt:lpstr>
      <vt:lpstr>002.1 - 1. časť ASR + ST</vt:lpstr>
      <vt:lpstr>001.4 - 4. časť VZT</vt:lpstr>
      <vt:lpstr>002.2 - 2. časť ZTI</vt:lpstr>
      <vt:lpstr>002.3 - 3. časť ELI</vt:lpstr>
      <vt:lpstr>002.4 - 4. časť VZT</vt:lpstr>
      <vt:lpstr>003.1 - 1. časť ASR + ST</vt:lpstr>
      <vt:lpstr>003.2 - 2. časť ZTI</vt:lpstr>
      <vt:lpstr>003.3 - 3. časť ELI</vt:lpstr>
      <vt:lpstr>003.4 - 4. časť VZT</vt:lpstr>
      <vt:lpstr>'001.1.1 - 1.1. - Búracie ...'!Názvy_tlače</vt:lpstr>
      <vt:lpstr>'001.1.2 - 1.2. - Nové kon...'!Názvy_tlače</vt:lpstr>
      <vt:lpstr>'001.2 - 2. časť ZTI'!Názvy_tlače</vt:lpstr>
      <vt:lpstr>'001.3 - 3. časť ELI'!Názvy_tlače</vt:lpstr>
      <vt:lpstr>'001.4 - 4. časť VZT'!Názvy_tlače</vt:lpstr>
      <vt:lpstr>'002.1 - 1. časť ASR + ST'!Názvy_tlače</vt:lpstr>
      <vt:lpstr>'002.2 - 2. časť ZTI'!Názvy_tlače</vt:lpstr>
      <vt:lpstr>'002.3 - 3. časť ELI'!Názvy_tlače</vt:lpstr>
      <vt:lpstr>'002.4 - 4. časť VZT'!Názvy_tlače</vt:lpstr>
      <vt:lpstr>'003.1 - 1. časť ASR + ST'!Názvy_tlače</vt:lpstr>
      <vt:lpstr>'003.2 - 2. časť ZTI'!Názvy_tlače</vt:lpstr>
      <vt:lpstr>'003.3 - 3. časť ELI'!Názvy_tlače</vt:lpstr>
      <vt:lpstr>'003.4 - 4. časť VZT'!Názvy_tlače</vt:lpstr>
      <vt:lpstr>'Rekapitulácia stavby'!Názvy_tlače</vt:lpstr>
      <vt:lpstr>'001.1.1 - 1.1. - Búracie ...'!Oblasť_tlače</vt:lpstr>
      <vt:lpstr>'001.1.2 - 1.2. - Nové kon...'!Oblasť_tlače</vt:lpstr>
      <vt:lpstr>'001.2 - 2. časť ZTI'!Oblasť_tlače</vt:lpstr>
      <vt:lpstr>'001.3 - 3. časť ELI'!Oblasť_tlače</vt:lpstr>
      <vt:lpstr>'001.4 - 4. časť VZT'!Oblasť_tlače</vt:lpstr>
      <vt:lpstr>'002.1 - 1. časť ASR + ST'!Oblasť_tlače</vt:lpstr>
      <vt:lpstr>'002.2 - 2. časť ZTI'!Oblasť_tlače</vt:lpstr>
      <vt:lpstr>'002.3 - 3. časť ELI'!Oblasť_tlače</vt:lpstr>
      <vt:lpstr>'002.4 - 4. časť VZT'!Oblasť_tlače</vt:lpstr>
      <vt:lpstr>'003.1 - 1. časť ASR + ST'!Oblasť_tlače</vt:lpstr>
      <vt:lpstr>'003.2 - 2. časť ZTI'!Oblasť_tlače</vt:lpstr>
      <vt:lpstr>'003.3 - 3. časť ELI'!Oblasť_tlače</vt:lpstr>
      <vt:lpstr>'003.4 - 4. časť VZT'!Oblasť_tlače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DESKTOP-TGQHBCC\PC</dc:creator>
  <cp:lastModifiedBy>Miroslava Lipčaková</cp:lastModifiedBy>
  <dcterms:created xsi:type="dcterms:W3CDTF">2023-04-17T06:18:51Z</dcterms:created>
  <dcterms:modified xsi:type="dcterms:W3CDTF">2023-11-10T13:39:27Z</dcterms:modified>
</cp:coreProperties>
</file>