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" windowWidth="28755" windowHeight="15405"/>
  </bookViews>
  <sheets>
    <sheet name="Krycí list stavby" sheetId="2" r:id="rId1"/>
    <sheet name="Rekapitulácia" sheetId="1" r:id="rId2"/>
    <sheet name="Kryci_list 2303" sheetId="3" r:id="rId3"/>
    <sheet name="Rekap 2303" sheetId="4" r:id="rId4"/>
    <sheet name="SO 2303" sheetId="5" r:id="rId5"/>
    <sheet name="Kryci_list 2310" sheetId="6" r:id="rId6"/>
    <sheet name="Rekap 2310" sheetId="7" r:id="rId7"/>
    <sheet name="SO 2310" sheetId="8" r:id="rId8"/>
    <sheet name="Kryci_list 2317" sheetId="9" r:id="rId9"/>
    <sheet name="Rekap 2317" sheetId="10" r:id="rId10"/>
    <sheet name="SO 2317" sheetId="11" r:id="rId11"/>
    <sheet name="Kryci_list 2328" sheetId="12" r:id="rId12"/>
    <sheet name="Rekap 2328" sheetId="13" r:id="rId13"/>
    <sheet name="SO 2328" sheetId="14" r:id="rId14"/>
    <sheet name="Kryci_list 2329" sheetId="15" r:id="rId15"/>
    <sheet name="Rekap 2329" sheetId="16" r:id="rId16"/>
    <sheet name="SO 2329" sheetId="17" r:id="rId17"/>
    <sheet name="Kryci_list 2331" sheetId="18" r:id="rId18"/>
    <sheet name="Rekap 2331" sheetId="19" r:id="rId19"/>
    <sheet name="SO 2331" sheetId="20" r:id="rId20"/>
  </sheets>
  <definedNames>
    <definedName name="_xlnm.Print_Titles" localSheetId="3">'Rekap 2303'!$9:$9</definedName>
    <definedName name="_xlnm.Print_Titles" localSheetId="6">'Rekap 2310'!$9:$9</definedName>
    <definedName name="_xlnm.Print_Titles" localSheetId="9">'Rekap 2317'!$9:$9</definedName>
    <definedName name="_xlnm.Print_Titles" localSheetId="12">'Rekap 2328'!$9:$9</definedName>
    <definedName name="_xlnm.Print_Titles" localSheetId="15">'Rekap 2329'!$9:$9</definedName>
    <definedName name="_xlnm.Print_Titles" localSheetId="18">'Rekap 2331'!$9:$9</definedName>
    <definedName name="_xlnm.Print_Titles" localSheetId="4">'SO 2303'!$8:$8</definedName>
    <definedName name="_xlnm.Print_Titles" localSheetId="7">'SO 2310'!$8:$8</definedName>
    <definedName name="_xlnm.Print_Titles" localSheetId="10">'SO 2317'!$8:$8</definedName>
    <definedName name="_xlnm.Print_Titles" localSheetId="13">'SO 2328'!$8:$8</definedName>
    <definedName name="_xlnm.Print_Titles" localSheetId="16">'SO 2329'!$8:$8</definedName>
    <definedName name="_xlnm.Print_Titles" localSheetId="19">'SO 2331'!$8:$8</definedName>
  </definedNames>
  <calcPr calcId="145621"/>
</workbook>
</file>

<file path=xl/calcChain.xml><?xml version="1.0" encoding="utf-8"?>
<calcChain xmlns="http://schemas.openxmlformats.org/spreadsheetml/2006/main">
  <c r="D13" i="1" l="1"/>
  <c r="D12" i="1"/>
  <c r="D9" i="1"/>
  <c r="D8" i="1"/>
  <c r="J16" i="2" l="1"/>
  <c r="F15" i="1"/>
  <c r="S60" i="20"/>
  <c r="S62" i="20" s="1"/>
  <c r="E16" i="19" s="1"/>
  <c r="V60" i="20"/>
  <c r="V62" i="20" s="1"/>
  <c r="F16" i="19" s="1"/>
  <c r="K59" i="20"/>
  <c r="J59" i="20"/>
  <c r="M59" i="20"/>
  <c r="L59" i="20"/>
  <c r="I59" i="20"/>
  <c r="I60" i="20" s="1"/>
  <c r="V53" i="20"/>
  <c r="K52" i="20"/>
  <c r="J52" i="20"/>
  <c r="S52" i="20"/>
  <c r="M52" i="20"/>
  <c r="L52" i="20"/>
  <c r="I52" i="20"/>
  <c r="Z52" i="20" s="1"/>
  <c r="K51" i="20"/>
  <c r="J51" i="20"/>
  <c r="S51" i="20"/>
  <c r="M51" i="20"/>
  <c r="L51" i="20"/>
  <c r="I51" i="20"/>
  <c r="Z51" i="20" s="1"/>
  <c r="K50" i="20"/>
  <c r="J50" i="20"/>
  <c r="S50" i="20"/>
  <c r="M50" i="20"/>
  <c r="L50" i="20"/>
  <c r="I50" i="20"/>
  <c r="Z50" i="20" s="1"/>
  <c r="K49" i="20"/>
  <c r="J49" i="20"/>
  <c r="Z49" i="20"/>
  <c r="S49" i="20"/>
  <c r="M49" i="20"/>
  <c r="L49" i="20"/>
  <c r="I49" i="20"/>
  <c r="K48" i="20"/>
  <c r="J48" i="20"/>
  <c r="S48" i="20"/>
  <c r="M48" i="20"/>
  <c r="L48" i="20"/>
  <c r="I48" i="20"/>
  <c r="Z48" i="20" s="1"/>
  <c r="K47" i="20"/>
  <c r="J47" i="20"/>
  <c r="Z47" i="20"/>
  <c r="S47" i="20"/>
  <c r="M47" i="20"/>
  <c r="L47" i="20"/>
  <c r="I47" i="20"/>
  <c r="K46" i="20"/>
  <c r="J46" i="20"/>
  <c r="Z46" i="20"/>
  <c r="S46" i="20"/>
  <c r="M46" i="20"/>
  <c r="L46" i="20"/>
  <c r="I46" i="20"/>
  <c r="K45" i="20"/>
  <c r="J45" i="20"/>
  <c r="S45" i="20"/>
  <c r="M45" i="20"/>
  <c r="L45" i="20"/>
  <c r="I45" i="20"/>
  <c r="Z45" i="20" s="1"/>
  <c r="K44" i="20"/>
  <c r="J44" i="20"/>
  <c r="S44" i="20"/>
  <c r="M44" i="20"/>
  <c r="L44" i="20"/>
  <c r="I44" i="20"/>
  <c r="Z44" i="20" s="1"/>
  <c r="K43" i="20"/>
  <c r="J43" i="20"/>
  <c r="S43" i="20"/>
  <c r="M43" i="20"/>
  <c r="L43" i="20"/>
  <c r="I43" i="20"/>
  <c r="Z43" i="20" s="1"/>
  <c r="K42" i="20"/>
  <c r="J42" i="20"/>
  <c r="S42" i="20"/>
  <c r="M42" i="20"/>
  <c r="L42" i="20"/>
  <c r="I42" i="20"/>
  <c r="Z42" i="20" s="1"/>
  <c r="K41" i="20"/>
  <c r="J41" i="20"/>
  <c r="S41" i="20"/>
  <c r="M41" i="20"/>
  <c r="L41" i="20"/>
  <c r="I41" i="20"/>
  <c r="Z41" i="20" s="1"/>
  <c r="K40" i="20"/>
  <c r="J40" i="20"/>
  <c r="Z40" i="20"/>
  <c r="S40" i="20"/>
  <c r="M40" i="20"/>
  <c r="L40" i="20"/>
  <c r="I40" i="20"/>
  <c r="K39" i="20"/>
  <c r="J39" i="20"/>
  <c r="S39" i="20"/>
  <c r="M39" i="20"/>
  <c r="L39" i="20"/>
  <c r="I39" i="20"/>
  <c r="Z39" i="20" s="1"/>
  <c r="K38" i="20"/>
  <c r="J38" i="20"/>
  <c r="S38" i="20"/>
  <c r="M38" i="20"/>
  <c r="L38" i="20"/>
  <c r="I38" i="20"/>
  <c r="Z38" i="20" s="1"/>
  <c r="K37" i="20"/>
  <c r="J37" i="20"/>
  <c r="S37" i="20"/>
  <c r="M37" i="20"/>
  <c r="L37" i="20"/>
  <c r="I37" i="20"/>
  <c r="Z37" i="20" s="1"/>
  <c r="K36" i="20"/>
  <c r="J36" i="20"/>
  <c r="S36" i="20"/>
  <c r="M36" i="20"/>
  <c r="L36" i="20"/>
  <c r="I36" i="20"/>
  <c r="Z36" i="20" s="1"/>
  <c r="K35" i="20"/>
  <c r="J35" i="20"/>
  <c r="S35" i="20"/>
  <c r="M35" i="20"/>
  <c r="L35" i="20"/>
  <c r="I35" i="20"/>
  <c r="Z35" i="20" s="1"/>
  <c r="K34" i="20"/>
  <c r="J34" i="20"/>
  <c r="S34" i="20"/>
  <c r="M34" i="20"/>
  <c r="L34" i="20"/>
  <c r="I34" i="20"/>
  <c r="Z34" i="20" s="1"/>
  <c r="K33" i="20"/>
  <c r="J33" i="20"/>
  <c r="Z33" i="20"/>
  <c r="S33" i="20"/>
  <c r="M33" i="20"/>
  <c r="L33" i="20"/>
  <c r="I33" i="20"/>
  <c r="K32" i="20"/>
  <c r="J32" i="20"/>
  <c r="S32" i="20"/>
  <c r="M32" i="20"/>
  <c r="L32" i="20"/>
  <c r="I32" i="20"/>
  <c r="Z32" i="20" s="1"/>
  <c r="K31" i="20"/>
  <c r="J31" i="20"/>
  <c r="Z31" i="20"/>
  <c r="S31" i="20"/>
  <c r="M31" i="20"/>
  <c r="L31" i="20"/>
  <c r="I31" i="20"/>
  <c r="K30" i="20"/>
  <c r="J30" i="20"/>
  <c r="Z30" i="20"/>
  <c r="S30" i="20"/>
  <c r="M30" i="20"/>
  <c r="L30" i="20"/>
  <c r="I30" i="20"/>
  <c r="K29" i="20"/>
  <c r="J29" i="20"/>
  <c r="S29" i="20"/>
  <c r="M29" i="20"/>
  <c r="L29" i="20"/>
  <c r="I29" i="20"/>
  <c r="Z29" i="20" s="1"/>
  <c r="K28" i="20"/>
  <c r="J28" i="20"/>
  <c r="S28" i="20"/>
  <c r="M28" i="20"/>
  <c r="L28" i="20"/>
  <c r="I28" i="20"/>
  <c r="Z28" i="20" s="1"/>
  <c r="K27" i="20"/>
  <c r="J27" i="20"/>
  <c r="S27" i="20"/>
  <c r="M27" i="20"/>
  <c r="L27" i="20"/>
  <c r="I27" i="20"/>
  <c r="Z27" i="20" s="1"/>
  <c r="K26" i="20"/>
  <c r="J26" i="20"/>
  <c r="S26" i="20"/>
  <c r="M26" i="20"/>
  <c r="L26" i="20"/>
  <c r="I26" i="20"/>
  <c r="Z26" i="20" s="1"/>
  <c r="K25" i="20"/>
  <c r="J25" i="20"/>
  <c r="S25" i="20"/>
  <c r="M25" i="20"/>
  <c r="L25" i="20"/>
  <c r="I25" i="20"/>
  <c r="Z25" i="20" s="1"/>
  <c r="K24" i="20"/>
  <c r="J24" i="20"/>
  <c r="S24" i="20"/>
  <c r="M24" i="20"/>
  <c r="L24" i="20"/>
  <c r="I24" i="20"/>
  <c r="Z24" i="20" s="1"/>
  <c r="K23" i="20"/>
  <c r="J23" i="20"/>
  <c r="Z23" i="20"/>
  <c r="S23" i="20"/>
  <c r="M23" i="20"/>
  <c r="L23" i="20"/>
  <c r="I23" i="20"/>
  <c r="K22" i="20"/>
  <c r="J22" i="20"/>
  <c r="S22" i="20"/>
  <c r="M22" i="20"/>
  <c r="L22" i="20"/>
  <c r="I22" i="20"/>
  <c r="Z22" i="20" s="1"/>
  <c r="K21" i="20"/>
  <c r="J21" i="20"/>
  <c r="M21" i="20"/>
  <c r="L21" i="20"/>
  <c r="I21" i="20"/>
  <c r="Z21" i="20" s="1"/>
  <c r="K20" i="20"/>
  <c r="J20" i="20"/>
  <c r="M20" i="20"/>
  <c r="L20" i="20"/>
  <c r="I20" i="20"/>
  <c r="Z20" i="20" s="1"/>
  <c r="K19" i="20"/>
  <c r="J19" i="20"/>
  <c r="M19" i="20"/>
  <c r="L19" i="20"/>
  <c r="I19" i="20"/>
  <c r="Z19" i="20" s="1"/>
  <c r="K18" i="20"/>
  <c r="J18" i="20"/>
  <c r="Z18" i="20"/>
  <c r="M18" i="20"/>
  <c r="L18" i="20"/>
  <c r="I18" i="20"/>
  <c r="K17" i="20"/>
  <c r="J17" i="20"/>
  <c r="M17" i="20"/>
  <c r="L17" i="20"/>
  <c r="I17" i="20"/>
  <c r="Z17" i="20" s="1"/>
  <c r="K16" i="20"/>
  <c r="J16" i="20"/>
  <c r="M16" i="20"/>
  <c r="L16" i="20"/>
  <c r="I16" i="20"/>
  <c r="Z16" i="20" s="1"/>
  <c r="K15" i="20"/>
  <c r="J15" i="20"/>
  <c r="Z15" i="20"/>
  <c r="M15" i="20"/>
  <c r="L15" i="20"/>
  <c r="I15" i="20"/>
  <c r="K14" i="20"/>
  <c r="J14" i="20"/>
  <c r="M14" i="20"/>
  <c r="L14" i="20"/>
  <c r="I14" i="20"/>
  <c r="Z14" i="20" s="1"/>
  <c r="K13" i="20"/>
  <c r="J13" i="20"/>
  <c r="M13" i="20"/>
  <c r="L13" i="20"/>
  <c r="I13" i="20"/>
  <c r="Z13" i="20" s="1"/>
  <c r="K12" i="20"/>
  <c r="J12" i="20"/>
  <c r="M12" i="20"/>
  <c r="L12" i="20"/>
  <c r="I12" i="20"/>
  <c r="Z12" i="20" s="1"/>
  <c r="K11" i="20"/>
  <c r="J11" i="20"/>
  <c r="Z11" i="20"/>
  <c r="M11" i="20"/>
  <c r="L11" i="20"/>
  <c r="I11" i="20"/>
  <c r="S36" i="17"/>
  <c r="S38" i="17" s="1"/>
  <c r="E18" i="16" s="1"/>
  <c r="V36" i="17"/>
  <c r="V38" i="17" s="1"/>
  <c r="F18" i="16" s="1"/>
  <c r="K35" i="17"/>
  <c r="J35" i="17"/>
  <c r="M35" i="17"/>
  <c r="L35" i="17"/>
  <c r="I35" i="17"/>
  <c r="Z35" i="17" s="1"/>
  <c r="K34" i="17"/>
  <c r="J34" i="17"/>
  <c r="M34" i="17"/>
  <c r="L34" i="17"/>
  <c r="I34" i="17"/>
  <c r="Z34" i="17" s="1"/>
  <c r="K27" i="17"/>
  <c r="J27" i="17"/>
  <c r="M27" i="17"/>
  <c r="L27" i="17"/>
  <c r="I27" i="17"/>
  <c r="Z27" i="17" s="1"/>
  <c r="K26" i="17"/>
  <c r="J26" i="17"/>
  <c r="V26" i="17"/>
  <c r="V28" i="17" s="1"/>
  <c r="F13" i="16" s="1"/>
  <c r="S26" i="17"/>
  <c r="M26" i="17"/>
  <c r="L26" i="17"/>
  <c r="I26" i="17"/>
  <c r="Z26" i="17" s="1"/>
  <c r="K25" i="17"/>
  <c r="J25" i="17"/>
  <c r="Z25" i="17"/>
  <c r="M25" i="17"/>
  <c r="L25" i="17"/>
  <c r="I25" i="17"/>
  <c r="K24" i="17"/>
  <c r="J24" i="17"/>
  <c r="M24" i="17"/>
  <c r="L24" i="17"/>
  <c r="I24" i="17"/>
  <c r="Z24" i="17" s="1"/>
  <c r="K23" i="17"/>
  <c r="J23" i="17"/>
  <c r="M23" i="17"/>
  <c r="L23" i="17"/>
  <c r="I23" i="17"/>
  <c r="Z23" i="17" s="1"/>
  <c r="K22" i="17"/>
  <c r="J22" i="17"/>
  <c r="Z22" i="17"/>
  <c r="V22" i="17"/>
  <c r="S22" i="17"/>
  <c r="M22" i="17"/>
  <c r="L22" i="17"/>
  <c r="I22" i="17"/>
  <c r="K21" i="17"/>
  <c r="J21" i="17"/>
  <c r="Z21" i="17"/>
  <c r="V21" i="17"/>
  <c r="S21" i="17"/>
  <c r="M21" i="17"/>
  <c r="L21" i="17"/>
  <c r="I21" i="17"/>
  <c r="S18" i="17"/>
  <c r="E12" i="16" s="1"/>
  <c r="K17" i="17"/>
  <c r="I30" i="15" s="1"/>
  <c r="J30" i="15" s="1"/>
  <c r="J17" i="17"/>
  <c r="M17" i="17"/>
  <c r="L17" i="17"/>
  <c r="I17" i="17"/>
  <c r="Z17" i="17" s="1"/>
  <c r="K16" i="17"/>
  <c r="J16" i="17"/>
  <c r="V16" i="17"/>
  <c r="V18" i="17" s="1"/>
  <c r="F12" i="16" s="1"/>
  <c r="M16" i="17"/>
  <c r="L16" i="17"/>
  <c r="I16" i="17"/>
  <c r="Z16" i="17" s="1"/>
  <c r="K15" i="17"/>
  <c r="J15" i="17"/>
  <c r="V15" i="17"/>
  <c r="M15" i="17"/>
  <c r="M18" i="17" s="1"/>
  <c r="C12" i="16" s="1"/>
  <c r="L15" i="17"/>
  <c r="L18" i="17" s="1"/>
  <c r="B12" i="16" s="1"/>
  <c r="I15" i="17"/>
  <c r="S12" i="17"/>
  <c r="V12" i="17"/>
  <c r="F11" i="16" s="1"/>
  <c r="K11" i="17"/>
  <c r="J11" i="17"/>
  <c r="Z11" i="17"/>
  <c r="V11" i="17"/>
  <c r="M11" i="17"/>
  <c r="L11" i="17"/>
  <c r="G12" i="17" s="1"/>
  <c r="I11" i="17"/>
  <c r="S55" i="14"/>
  <c r="S57" i="14" s="1"/>
  <c r="E21" i="13" s="1"/>
  <c r="V55" i="14"/>
  <c r="F20" i="13" s="1"/>
  <c r="K54" i="14"/>
  <c r="J54" i="14"/>
  <c r="M54" i="14"/>
  <c r="L54" i="14"/>
  <c r="I54" i="14"/>
  <c r="Z54" i="14" s="1"/>
  <c r="K53" i="14"/>
  <c r="J53" i="14"/>
  <c r="M53" i="14"/>
  <c r="L53" i="14"/>
  <c r="I53" i="14"/>
  <c r="Z53" i="14" s="1"/>
  <c r="K52" i="14"/>
  <c r="J52" i="14"/>
  <c r="M52" i="14"/>
  <c r="L52" i="14"/>
  <c r="I52" i="14"/>
  <c r="I55" i="14" s="1"/>
  <c r="D20" i="13" s="1"/>
  <c r="E19" i="13"/>
  <c r="S49" i="14"/>
  <c r="V49" i="14"/>
  <c r="V57" i="14" s="1"/>
  <c r="F21" i="13" s="1"/>
  <c r="K48" i="14"/>
  <c r="J48" i="14"/>
  <c r="M48" i="14"/>
  <c r="L48" i="14"/>
  <c r="I48" i="14"/>
  <c r="Z48" i="14" s="1"/>
  <c r="K47" i="14"/>
  <c r="J47" i="14"/>
  <c r="M47" i="14"/>
  <c r="L47" i="14"/>
  <c r="I47" i="14"/>
  <c r="Z47" i="14" s="1"/>
  <c r="K40" i="14"/>
  <c r="J40" i="14"/>
  <c r="V40" i="14"/>
  <c r="S40" i="14"/>
  <c r="S41" i="14" s="1"/>
  <c r="E15" i="13" s="1"/>
  <c r="M40" i="14"/>
  <c r="L40" i="14"/>
  <c r="I40" i="14"/>
  <c r="I41" i="14" s="1"/>
  <c r="D15" i="13" s="1"/>
  <c r="K39" i="14"/>
  <c r="J39" i="14"/>
  <c r="V39" i="14"/>
  <c r="M39" i="14"/>
  <c r="L39" i="14"/>
  <c r="I39" i="14"/>
  <c r="Z39" i="14" s="1"/>
  <c r="K38" i="14"/>
  <c r="J38" i="14"/>
  <c r="Z38" i="14"/>
  <c r="V38" i="14"/>
  <c r="V41" i="14" s="1"/>
  <c r="F15" i="13" s="1"/>
  <c r="M38" i="14"/>
  <c r="L38" i="14"/>
  <c r="I38" i="14"/>
  <c r="V35" i="14"/>
  <c r="F14" i="13" s="1"/>
  <c r="M35" i="14"/>
  <c r="C14" i="13" s="1"/>
  <c r="L35" i="14"/>
  <c r="B14" i="13" s="1"/>
  <c r="K34" i="14"/>
  <c r="J34" i="14"/>
  <c r="S34" i="14"/>
  <c r="M34" i="14"/>
  <c r="L34" i="14"/>
  <c r="I34" i="14"/>
  <c r="Z34" i="14" s="1"/>
  <c r="K33" i="14"/>
  <c r="J33" i="14"/>
  <c r="S33" i="14"/>
  <c r="S35" i="14" s="1"/>
  <c r="E14" i="13" s="1"/>
  <c r="M33" i="14"/>
  <c r="H35" i="14" s="1"/>
  <c r="L33" i="14"/>
  <c r="G35" i="14" s="1"/>
  <c r="I33" i="14"/>
  <c r="Z33" i="14" s="1"/>
  <c r="V30" i="14"/>
  <c r="F13" i="13" s="1"/>
  <c r="G30" i="14"/>
  <c r="K29" i="14"/>
  <c r="J29" i="14"/>
  <c r="S29" i="14"/>
  <c r="S30" i="14" s="1"/>
  <c r="E13" i="13" s="1"/>
  <c r="M29" i="14"/>
  <c r="H30" i="14" s="1"/>
  <c r="L29" i="14"/>
  <c r="L30" i="14" s="1"/>
  <c r="B13" i="13" s="1"/>
  <c r="I29" i="14"/>
  <c r="Z29" i="14" s="1"/>
  <c r="S26" i="14"/>
  <c r="E12" i="13" s="1"/>
  <c r="V26" i="14"/>
  <c r="F12" i="13" s="1"/>
  <c r="M26" i="14"/>
  <c r="C12" i="13" s="1"/>
  <c r="K25" i="14"/>
  <c r="J25" i="14"/>
  <c r="S25" i="14"/>
  <c r="M25" i="14"/>
  <c r="H26" i="14" s="1"/>
  <c r="L25" i="14"/>
  <c r="L26" i="14" s="1"/>
  <c r="B12" i="13" s="1"/>
  <c r="I25" i="14"/>
  <c r="I26" i="14" s="1"/>
  <c r="D12" i="13" s="1"/>
  <c r="V22" i="14"/>
  <c r="K21" i="14"/>
  <c r="J21" i="14"/>
  <c r="S21" i="14"/>
  <c r="M21" i="14"/>
  <c r="L21" i="14"/>
  <c r="I21" i="14"/>
  <c r="Z21" i="14" s="1"/>
  <c r="K20" i="14"/>
  <c r="J20" i="14"/>
  <c r="S20" i="14"/>
  <c r="M20" i="14"/>
  <c r="L20" i="14"/>
  <c r="I20" i="14"/>
  <c r="Z20" i="14" s="1"/>
  <c r="K19" i="14"/>
  <c r="J19" i="14"/>
  <c r="Z19" i="14"/>
  <c r="M19" i="14"/>
  <c r="L19" i="14"/>
  <c r="I19" i="14"/>
  <c r="K18" i="14"/>
  <c r="J18" i="14"/>
  <c r="M18" i="14"/>
  <c r="L18" i="14"/>
  <c r="I18" i="14"/>
  <c r="Z18" i="14" s="1"/>
  <c r="K17" i="14"/>
  <c r="J17" i="14"/>
  <c r="M17" i="14"/>
  <c r="L17" i="14"/>
  <c r="I17" i="14"/>
  <c r="Z17" i="14" s="1"/>
  <c r="K16" i="14"/>
  <c r="J16" i="14"/>
  <c r="M16" i="14"/>
  <c r="L16" i="14"/>
  <c r="I16" i="14"/>
  <c r="Z16" i="14" s="1"/>
  <c r="K15" i="14"/>
  <c r="J15" i="14"/>
  <c r="M15" i="14"/>
  <c r="L15" i="14"/>
  <c r="I15" i="14"/>
  <c r="Z15" i="14" s="1"/>
  <c r="K14" i="14"/>
  <c r="J14" i="14"/>
  <c r="M14" i="14"/>
  <c r="L14" i="14"/>
  <c r="I14" i="14"/>
  <c r="Z14" i="14" s="1"/>
  <c r="K13" i="14"/>
  <c r="J13" i="14"/>
  <c r="M13" i="14"/>
  <c r="L13" i="14"/>
  <c r="I13" i="14"/>
  <c r="Z13" i="14" s="1"/>
  <c r="K12" i="14"/>
  <c r="I30" i="12" s="1"/>
  <c r="J30" i="12" s="1"/>
  <c r="J12" i="14"/>
  <c r="M12" i="14"/>
  <c r="L12" i="14"/>
  <c r="I12" i="14"/>
  <c r="Z12" i="14" s="1"/>
  <c r="K11" i="14"/>
  <c r="J11" i="14"/>
  <c r="M11" i="14"/>
  <c r="L11" i="14"/>
  <c r="I11" i="14"/>
  <c r="Z11" i="14" s="1"/>
  <c r="S26" i="11"/>
  <c r="S28" i="11" s="1"/>
  <c r="E16" i="10" s="1"/>
  <c r="V26" i="11"/>
  <c r="V28" i="11" s="1"/>
  <c r="F16" i="10" s="1"/>
  <c r="K25" i="11"/>
  <c r="J25" i="11"/>
  <c r="M25" i="11"/>
  <c r="L25" i="11"/>
  <c r="I25" i="11"/>
  <c r="I26" i="11" s="1"/>
  <c r="V19" i="11"/>
  <c r="V21" i="11" s="1"/>
  <c r="F12" i="10" s="1"/>
  <c r="K18" i="11"/>
  <c r="J18" i="11"/>
  <c r="S18" i="11"/>
  <c r="M18" i="11"/>
  <c r="L18" i="11"/>
  <c r="I18" i="11"/>
  <c r="Z18" i="11" s="1"/>
  <c r="K17" i="11"/>
  <c r="J17" i="11"/>
  <c r="S17" i="11"/>
  <c r="M17" i="11"/>
  <c r="L17" i="11"/>
  <c r="I17" i="11"/>
  <c r="Z17" i="11" s="1"/>
  <c r="K16" i="11"/>
  <c r="J16" i="11"/>
  <c r="S16" i="11"/>
  <c r="M16" i="11"/>
  <c r="L16" i="11"/>
  <c r="I16" i="11"/>
  <c r="Z16" i="11" s="1"/>
  <c r="K15" i="11"/>
  <c r="J15" i="11"/>
  <c r="Z15" i="11"/>
  <c r="S15" i="11"/>
  <c r="S19" i="11" s="1"/>
  <c r="M15" i="11"/>
  <c r="L15" i="11"/>
  <c r="I15" i="11"/>
  <c r="K14" i="11"/>
  <c r="J14" i="11"/>
  <c r="Z14" i="11"/>
  <c r="M14" i="11"/>
  <c r="L14" i="11"/>
  <c r="I14" i="11"/>
  <c r="K13" i="11"/>
  <c r="J13" i="11"/>
  <c r="M13" i="11"/>
  <c r="L13" i="11"/>
  <c r="I13" i="11"/>
  <c r="Z13" i="11" s="1"/>
  <c r="K12" i="11"/>
  <c r="J12" i="11"/>
  <c r="M12" i="11"/>
  <c r="L12" i="11"/>
  <c r="I12" i="11"/>
  <c r="Z12" i="11" s="1"/>
  <c r="K11" i="11"/>
  <c r="I30" i="9" s="1"/>
  <c r="J30" i="9" s="1"/>
  <c r="J11" i="11"/>
  <c r="M11" i="11"/>
  <c r="L11" i="11"/>
  <c r="G19" i="11" s="1"/>
  <c r="I11" i="11"/>
  <c r="S27" i="8"/>
  <c r="S29" i="8" s="1"/>
  <c r="E17" i="7" s="1"/>
  <c r="V27" i="8"/>
  <c r="V29" i="8" s="1"/>
  <c r="F17" i="7" s="1"/>
  <c r="K26" i="8"/>
  <c r="J26" i="8"/>
  <c r="M26" i="8"/>
  <c r="L26" i="8"/>
  <c r="I26" i="8"/>
  <c r="Z26" i="8" s="1"/>
  <c r="K25" i="8"/>
  <c r="J25" i="8"/>
  <c r="M25" i="8"/>
  <c r="L25" i="8"/>
  <c r="I25" i="8"/>
  <c r="Z25" i="8" s="1"/>
  <c r="K18" i="8"/>
  <c r="J18" i="8"/>
  <c r="M18" i="8"/>
  <c r="L18" i="8"/>
  <c r="I18" i="8"/>
  <c r="Z18" i="8" s="1"/>
  <c r="K17" i="8"/>
  <c r="J17" i="8"/>
  <c r="Z17" i="8"/>
  <c r="V17" i="8"/>
  <c r="S17" i="8"/>
  <c r="M17" i="8"/>
  <c r="L17" i="8"/>
  <c r="I17" i="8"/>
  <c r="K16" i="8"/>
  <c r="J16" i="8"/>
  <c r="M16" i="8"/>
  <c r="L16" i="8"/>
  <c r="I16" i="8"/>
  <c r="Z16" i="8" s="1"/>
  <c r="K15" i="8"/>
  <c r="J15" i="8"/>
  <c r="V15" i="8"/>
  <c r="V19" i="8" s="1"/>
  <c r="F12" i="7" s="1"/>
  <c r="S15" i="8"/>
  <c r="M15" i="8"/>
  <c r="L15" i="8"/>
  <c r="G19" i="8" s="1"/>
  <c r="I15" i="8"/>
  <c r="I19" i="8" s="1"/>
  <c r="D12" i="7" s="1"/>
  <c r="S12" i="8"/>
  <c r="E11" i="7" s="1"/>
  <c r="M12" i="8"/>
  <c r="C11" i="7" s="1"/>
  <c r="K11" i="8"/>
  <c r="J11" i="8"/>
  <c r="V11" i="8"/>
  <c r="M11" i="8"/>
  <c r="H12" i="8" s="1"/>
  <c r="L11" i="8"/>
  <c r="G12" i="8" s="1"/>
  <c r="I11" i="8"/>
  <c r="S55" i="5"/>
  <c r="E20" i="4" s="1"/>
  <c r="V55" i="5"/>
  <c r="F20" i="4" s="1"/>
  <c r="K54" i="5"/>
  <c r="J54" i="5"/>
  <c r="M54" i="5"/>
  <c r="L54" i="5"/>
  <c r="I54" i="5"/>
  <c r="Z54" i="5" s="1"/>
  <c r="K53" i="5"/>
  <c r="J53" i="5"/>
  <c r="M53" i="5"/>
  <c r="L53" i="5"/>
  <c r="I53" i="5"/>
  <c r="Z53" i="5" s="1"/>
  <c r="K52" i="5"/>
  <c r="J52" i="5"/>
  <c r="M52" i="5"/>
  <c r="H55" i="5" s="1"/>
  <c r="L52" i="5"/>
  <c r="I52" i="5"/>
  <c r="F19" i="4"/>
  <c r="S49" i="5"/>
  <c r="S57" i="5" s="1"/>
  <c r="E21" i="4" s="1"/>
  <c r="V49" i="5"/>
  <c r="M49" i="5"/>
  <c r="C19" i="4" s="1"/>
  <c r="K48" i="5"/>
  <c r="J48" i="5"/>
  <c r="M48" i="5"/>
  <c r="L48" i="5"/>
  <c r="I48" i="5"/>
  <c r="Z48" i="5" s="1"/>
  <c r="K47" i="5"/>
  <c r="J47" i="5"/>
  <c r="M47" i="5"/>
  <c r="L47" i="5"/>
  <c r="I47" i="5"/>
  <c r="Z47" i="5" s="1"/>
  <c r="K40" i="5"/>
  <c r="J40" i="5"/>
  <c r="Z40" i="5"/>
  <c r="V40" i="5"/>
  <c r="S40" i="5"/>
  <c r="S41" i="5" s="1"/>
  <c r="E15" i="4" s="1"/>
  <c r="M40" i="5"/>
  <c r="L40" i="5"/>
  <c r="I40" i="5"/>
  <c r="K39" i="5"/>
  <c r="J39" i="5"/>
  <c r="Z39" i="5"/>
  <c r="V39" i="5"/>
  <c r="M39" i="5"/>
  <c r="L39" i="5"/>
  <c r="I39" i="5"/>
  <c r="K38" i="5"/>
  <c r="J38" i="5"/>
  <c r="V38" i="5"/>
  <c r="V41" i="5" s="1"/>
  <c r="F15" i="4" s="1"/>
  <c r="M38" i="5"/>
  <c r="L38" i="5"/>
  <c r="I38" i="5"/>
  <c r="I41" i="5" s="1"/>
  <c r="D15" i="4" s="1"/>
  <c r="V35" i="5"/>
  <c r="F14" i="4" s="1"/>
  <c r="K34" i="5"/>
  <c r="J34" i="5"/>
  <c r="S34" i="5"/>
  <c r="M34" i="5"/>
  <c r="L34" i="5"/>
  <c r="L35" i="5" s="1"/>
  <c r="B14" i="4" s="1"/>
  <c r="I34" i="5"/>
  <c r="Z34" i="5" s="1"/>
  <c r="K33" i="5"/>
  <c r="J33" i="5"/>
  <c r="S33" i="5"/>
  <c r="M33" i="5"/>
  <c r="M35" i="5" s="1"/>
  <c r="C14" i="4" s="1"/>
  <c r="L33" i="5"/>
  <c r="I33" i="5"/>
  <c r="Z33" i="5" s="1"/>
  <c r="F13" i="4"/>
  <c r="V30" i="5"/>
  <c r="K29" i="5"/>
  <c r="J29" i="5"/>
  <c r="S29" i="5"/>
  <c r="S30" i="5" s="1"/>
  <c r="E13" i="4" s="1"/>
  <c r="M29" i="5"/>
  <c r="H30" i="5" s="1"/>
  <c r="L29" i="5"/>
  <c r="L30" i="5" s="1"/>
  <c r="B13" i="4" s="1"/>
  <c r="I29" i="5"/>
  <c r="Z29" i="5" s="1"/>
  <c r="V26" i="5"/>
  <c r="F12" i="4" s="1"/>
  <c r="H26" i="5"/>
  <c r="L26" i="5"/>
  <c r="B12" i="4" s="1"/>
  <c r="K25" i="5"/>
  <c r="J25" i="5"/>
  <c r="Z25" i="5"/>
  <c r="S25" i="5"/>
  <c r="S26" i="5" s="1"/>
  <c r="E12" i="4" s="1"/>
  <c r="M25" i="5"/>
  <c r="M26" i="5" s="1"/>
  <c r="C12" i="4" s="1"/>
  <c r="L25" i="5"/>
  <c r="G26" i="5" s="1"/>
  <c r="I25" i="5"/>
  <c r="I26" i="5" s="1"/>
  <c r="D12" i="4" s="1"/>
  <c r="V22" i="5"/>
  <c r="K21" i="5"/>
  <c r="J21" i="5"/>
  <c r="S21" i="5"/>
  <c r="M21" i="5"/>
  <c r="L21" i="5"/>
  <c r="I21" i="5"/>
  <c r="Z21" i="5" s="1"/>
  <c r="K20" i="5"/>
  <c r="J20" i="5"/>
  <c r="Z20" i="5"/>
  <c r="S20" i="5"/>
  <c r="M20" i="5"/>
  <c r="L20" i="5"/>
  <c r="I20" i="5"/>
  <c r="K19" i="5"/>
  <c r="J19" i="5"/>
  <c r="Z19" i="5"/>
  <c r="M19" i="5"/>
  <c r="L19" i="5"/>
  <c r="I19" i="5"/>
  <c r="K18" i="5"/>
  <c r="J18" i="5"/>
  <c r="M18" i="5"/>
  <c r="L18" i="5"/>
  <c r="I18" i="5"/>
  <c r="Z18" i="5" s="1"/>
  <c r="K17" i="5"/>
  <c r="J17" i="5"/>
  <c r="M17" i="5"/>
  <c r="L17" i="5"/>
  <c r="I17" i="5"/>
  <c r="Z17" i="5" s="1"/>
  <c r="K16" i="5"/>
  <c r="J16" i="5"/>
  <c r="Z16" i="5"/>
  <c r="M16" i="5"/>
  <c r="L16" i="5"/>
  <c r="I16" i="5"/>
  <c r="K15" i="5"/>
  <c r="J15" i="5"/>
  <c r="M15" i="5"/>
  <c r="L15" i="5"/>
  <c r="I15" i="5"/>
  <c r="Z15" i="5" s="1"/>
  <c r="K14" i="5"/>
  <c r="J14" i="5"/>
  <c r="M14" i="5"/>
  <c r="L14" i="5"/>
  <c r="I14" i="5"/>
  <c r="Z14" i="5" s="1"/>
  <c r="K13" i="5"/>
  <c r="I30" i="3" s="1"/>
  <c r="J30" i="3" s="1"/>
  <c r="J13" i="5"/>
  <c r="M13" i="5"/>
  <c r="L13" i="5"/>
  <c r="I13" i="5"/>
  <c r="Z13" i="5" s="1"/>
  <c r="K12" i="5"/>
  <c r="J12" i="5"/>
  <c r="Z12" i="5"/>
  <c r="M12" i="5"/>
  <c r="L12" i="5"/>
  <c r="I12" i="5"/>
  <c r="K11" i="5"/>
  <c r="J11" i="5"/>
  <c r="M11" i="5"/>
  <c r="L11" i="5"/>
  <c r="I11" i="5"/>
  <c r="Z11" i="5" s="1"/>
  <c r="H29" i="8" l="1"/>
  <c r="M27" i="8"/>
  <c r="C16" i="7" s="1"/>
  <c r="I55" i="5"/>
  <c r="D20" i="4" s="1"/>
  <c r="K58" i="14"/>
  <c r="K12" i="1" s="1"/>
  <c r="M22" i="14"/>
  <c r="C11" i="13" s="1"/>
  <c r="S28" i="17"/>
  <c r="E13" i="16" s="1"/>
  <c r="H53" i="20"/>
  <c r="G22" i="5"/>
  <c r="K58" i="5"/>
  <c r="K8" i="1" s="1"/>
  <c r="Z15" i="8"/>
  <c r="V29" i="11"/>
  <c r="F18" i="10" s="1"/>
  <c r="M28" i="17"/>
  <c r="C13" i="16" s="1"/>
  <c r="G55" i="5"/>
  <c r="I18" i="17"/>
  <c r="D12" i="16" s="1"/>
  <c r="L41" i="5"/>
  <c r="B15" i="4" s="1"/>
  <c r="K30" i="8"/>
  <c r="K9" i="1" s="1"/>
  <c r="H19" i="11"/>
  <c r="K63" i="20"/>
  <c r="K14" i="1" s="1"/>
  <c r="V55" i="20"/>
  <c r="F12" i="19" s="1"/>
  <c r="I30" i="18"/>
  <c r="J30" i="18" s="1"/>
  <c r="G35" i="5"/>
  <c r="M41" i="5"/>
  <c r="C15" i="4" s="1"/>
  <c r="V57" i="5"/>
  <c r="F21" i="4" s="1"/>
  <c r="M55" i="5"/>
  <c r="C20" i="4" s="1"/>
  <c r="L12" i="8"/>
  <c r="B11" i="7" s="1"/>
  <c r="M19" i="8"/>
  <c r="L19" i="11"/>
  <c r="B11" i="10" s="1"/>
  <c r="G22" i="14"/>
  <c r="K39" i="17"/>
  <c r="K13" i="1" s="1"/>
  <c r="S19" i="8"/>
  <c r="I30" i="6"/>
  <c r="J30" i="6" s="1"/>
  <c r="K29" i="11"/>
  <c r="K10" i="1" s="1"/>
  <c r="M19" i="11"/>
  <c r="C11" i="10" s="1"/>
  <c r="L41" i="14"/>
  <c r="B15" i="13" s="1"/>
  <c r="G55" i="14"/>
  <c r="L12" i="17"/>
  <c r="B11" i="16" s="1"/>
  <c r="I28" i="17"/>
  <c r="D13" i="16" s="1"/>
  <c r="S53" i="20"/>
  <c r="E11" i="19" s="1"/>
  <c r="G30" i="5"/>
  <c r="S35" i="5"/>
  <c r="E14" i="4" s="1"/>
  <c r="Z38" i="5"/>
  <c r="E19" i="4"/>
  <c r="L55" i="5"/>
  <c r="B20" i="4" s="1"/>
  <c r="L19" i="8"/>
  <c r="B12" i="7" s="1"/>
  <c r="Z25" i="14"/>
  <c r="Z58" i="14" s="1"/>
  <c r="J17" i="12" s="1"/>
  <c r="M41" i="14"/>
  <c r="C15" i="13" s="1"/>
  <c r="F19" i="13"/>
  <c r="H55" i="14"/>
  <c r="G28" i="17"/>
  <c r="M53" i="20"/>
  <c r="C11" i="19" s="1"/>
  <c r="G53" i="20"/>
  <c r="Z63" i="20"/>
  <c r="J17" i="18" s="1"/>
  <c r="D15" i="19"/>
  <c r="I62" i="20"/>
  <c r="D16" i="19" s="1"/>
  <c r="J18" i="18" s="1"/>
  <c r="D14" i="1" s="1"/>
  <c r="L53" i="20"/>
  <c r="B11" i="19" s="1"/>
  <c r="M60" i="20"/>
  <c r="C15" i="19" s="1"/>
  <c r="S63" i="20"/>
  <c r="E18" i="19" s="1"/>
  <c r="I53" i="20"/>
  <c r="D11" i="19" s="1"/>
  <c r="M55" i="20"/>
  <c r="C12" i="19" s="1"/>
  <c r="E18" i="18" s="1"/>
  <c r="L60" i="20"/>
  <c r="L62" i="20" s="1"/>
  <c r="B16" i="19" s="1"/>
  <c r="F15" i="19"/>
  <c r="H60" i="20"/>
  <c r="E15" i="19"/>
  <c r="S55" i="20"/>
  <c r="E12" i="19" s="1"/>
  <c r="H55" i="20"/>
  <c r="G60" i="20"/>
  <c r="F11" i="19"/>
  <c r="V30" i="17"/>
  <c r="F14" i="16" s="1"/>
  <c r="H12" i="17"/>
  <c r="H18" i="17"/>
  <c r="M36" i="17"/>
  <c r="C17" i="16" s="1"/>
  <c r="G18" i="17"/>
  <c r="L36" i="17"/>
  <c r="B17" i="16" s="1"/>
  <c r="F17" i="16"/>
  <c r="M12" i="17"/>
  <c r="C11" i="16" s="1"/>
  <c r="E11" i="16"/>
  <c r="H36" i="17"/>
  <c r="E17" i="16"/>
  <c r="G36" i="17"/>
  <c r="L28" i="17"/>
  <c r="B13" i="16" s="1"/>
  <c r="I12" i="17"/>
  <c r="D11" i="16" s="1"/>
  <c r="Z15" i="17"/>
  <c r="Z39" i="17" s="1"/>
  <c r="J17" i="15" s="1"/>
  <c r="H28" i="17"/>
  <c r="I36" i="17"/>
  <c r="D17" i="16" s="1"/>
  <c r="G57" i="14"/>
  <c r="V58" i="14"/>
  <c r="F23" i="13" s="1"/>
  <c r="I22" i="14"/>
  <c r="D11" i="13" s="1"/>
  <c r="M30" i="14"/>
  <c r="C13" i="13" s="1"/>
  <c r="I35" i="14"/>
  <c r="D14" i="13" s="1"/>
  <c r="M49" i="14"/>
  <c r="C19" i="13" s="1"/>
  <c r="M55" i="14"/>
  <c r="C20" i="13" s="1"/>
  <c r="L22" i="14"/>
  <c r="B11" i="13" s="1"/>
  <c r="Z40" i="14"/>
  <c r="L49" i="14"/>
  <c r="B19" i="13" s="1"/>
  <c r="L55" i="14"/>
  <c r="B20" i="13" s="1"/>
  <c r="G49" i="14"/>
  <c r="S22" i="14"/>
  <c r="G26" i="14"/>
  <c r="I30" i="14"/>
  <c r="D13" i="13" s="1"/>
  <c r="H41" i="14"/>
  <c r="I49" i="14"/>
  <c r="D19" i="13" s="1"/>
  <c r="E20" i="13"/>
  <c r="G41" i="14"/>
  <c r="Z52" i="14"/>
  <c r="H22" i="14"/>
  <c r="F11" i="13"/>
  <c r="V43" i="14"/>
  <c r="F16" i="13" s="1"/>
  <c r="H49" i="14"/>
  <c r="S21" i="11"/>
  <c r="E12" i="10" s="1"/>
  <c r="E11" i="10"/>
  <c r="D15" i="10"/>
  <c r="I28" i="11"/>
  <c r="D16" i="10" s="1"/>
  <c r="J18" i="9" s="1"/>
  <c r="D10" i="1" s="1"/>
  <c r="M26" i="11"/>
  <c r="C15" i="10" s="1"/>
  <c r="I19" i="11"/>
  <c r="D11" i="10" s="1"/>
  <c r="M21" i="11"/>
  <c r="C12" i="10" s="1"/>
  <c r="L26" i="11"/>
  <c r="L28" i="11" s="1"/>
  <c r="B16" i="10" s="1"/>
  <c r="F15" i="10"/>
  <c r="Z11" i="11"/>
  <c r="Z29" i="11" s="1"/>
  <c r="J17" i="9" s="1"/>
  <c r="E10" i="1" s="1"/>
  <c r="L21" i="11"/>
  <c r="B12" i="10" s="1"/>
  <c r="D18" i="9" s="1"/>
  <c r="H26" i="11"/>
  <c r="E15" i="10"/>
  <c r="H21" i="11"/>
  <c r="G26" i="11"/>
  <c r="G21" i="11"/>
  <c r="F11" i="10"/>
  <c r="E18" i="9"/>
  <c r="M21" i="8"/>
  <c r="C13" i="7" s="1"/>
  <c r="E17" i="6" s="1"/>
  <c r="C12" i="7"/>
  <c r="S21" i="8"/>
  <c r="E13" i="7" s="1"/>
  <c r="E12" i="7"/>
  <c r="S30" i="8"/>
  <c r="E19" i="7" s="1"/>
  <c r="L27" i="8"/>
  <c r="B16" i="7" s="1"/>
  <c r="F16" i="7"/>
  <c r="H21" i="8"/>
  <c r="H27" i="8"/>
  <c r="E16" i="7"/>
  <c r="I12" i="8"/>
  <c r="D11" i="7" s="1"/>
  <c r="Z11" i="8"/>
  <c r="Z30" i="8" s="1"/>
  <c r="J17" i="6" s="1"/>
  <c r="V12" i="8"/>
  <c r="G27" i="8"/>
  <c r="H19" i="8"/>
  <c r="I21" i="8"/>
  <c r="D13" i="7" s="1"/>
  <c r="F17" i="6" s="1"/>
  <c r="I27" i="8"/>
  <c r="D16" i="7" s="1"/>
  <c r="M29" i="8"/>
  <c r="C17" i="7" s="1"/>
  <c r="E18" i="6" s="1"/>
  <c r="L43" i="5"/>
  <c r="B16" i="4" s="1"/>
  <c r="D16" i="3" s="1"/>
  <c r="M43" i="5"/>
  <c r="C16" i="4" s="1"/>
  <c r="E16" i="3" s="1"/>
  <c r="V58" i="5"/>
  <c r="F23" i="4" s="1"/>
  <c r="L22" i="5"/>
  <c r="B11" i="4" s="1"/>
  <c r="I22" i="5"/>
  <c r="D11" i="4" s="1"/>
  <c r="M30" i="5"/>
  <c r="C13" i="4" s="1"/>
  <c r="I35" i="5"/>
  <c r="D14" i="4" s="1"/>
  <c r="I57" i="5"/>
  <c r="D21" i="4" s="1"/>
  <c r="G43" i="5"/>
  <c r="L49" i="5"/>
  <c r="B19" i="4" s="1"/>
  <c r="G49" i="5"/>
  <c r="S22" i="5"/>
  <c r="S43" i="5" s="1"/>
  <c r="E16" i="4" s="1"/>
  <c r="I30" i="5"/>
  <c r="D13" i="4" s="1"/>
  <c r="H41" i="5"/>
  <c r="I49" i="5"/>
  <c r="D19" i="4" s="1"/>
  <c r="G41" i="5"/>
  <c r="Z52" i="5"/>
  <c r="Z58" i="5" s="1"/>
  <c r="J17" i="3" s="1"/>
  <c r="H35" i="5"/>
  <c r="H22" i="5"/>
  <c r="F11" i="4"/>
  <c r="V43" i="5"/>
  <c r="F16" i="4" s="1"/>
  <c r="M22" i="5"/>
  <c r="C11" i="4" s="1"/>
  <c r="H49" i="5"/>
  <c r="F18" i="3"/>
  <c r="F17" i="2" l="1"/>
  <c r="J20" i="12"/>
  <c r="E12" i="1"/>
  <c r="J20" i="6"/>
  <c r="E9" i="1"/>
  <c r="I38" i="17"/>
  <c r="D18" i="16" s="1"/>
  <c r="F18" i="15" s="1"/>
  <c r="F24" i="15" s="1"/>
  <c r="M57" i="5"/>
  <c r="C21" i="4" s="1"/>
  <c r="E18" i="3" s="1"/>
  <c r="I30" i="17"/>
  <c r="D14" i="16" s="1"/>
  <c r="F17" i="15" s="1"/>
  <c r="H30" i="17"/>
  <c r="S39" i="17"/>
  <c r="E20" i="16" s="1"/>
  <c r="V63" i="20"/>
  <c r="F18" i="19" s="1"/>
  <c r="E16" i="2"/>
  <c r="H28" i="11"/>
  <c r="S30" i="17"/>
  <c r="E14" i="16" s="1"/>
  <c r="H57" i="5"/>
  <c r="I57" i="14"/>
  <c r="D21" i="13" s="1"/>
  <c r="F18" i="12" s="1"/>
  <c r="M43" i="14"/>
  <c r="C16" i="13" s="1"/>
  <c r="E16" i="12" s="1"/>
  <c r="M30" i="17"/>
  <c r="C14" i="16" s="1"/>
  <c r="E17" i="15" s="1"/>
  <c r="J20" i="3"/>
  <c r="E8" i="1"/>
  <c r="J20" i="15"/>
  <c r="E13" i="1"/>
  <c r="E17" i="2"/>
  <c r="G38" i="17"/>
  <c r="H43" i="5"/>
  <c r="M30" i="8"/>
  <c r="C19" i="7" s="1"/>
  <c r="G21" i="8"/>
  <c r="L21" i="8"/>
  <c r="B13" i="7" s="1"/>
  <c r="D17" i="6" s="1"/>
  <c r="M38" i="17"/>
  <c r="C18" i="16" s="1"/>
  <c r="E18" i="15" s="1"/>
  <c r="M39" i="17"/>
  <c r="C20" i="16" s="1"/>
  <c r="V39" i="17"/>
  <c r="F20" i="16" s="1"/>
  <c r="D15" i="1"/>
  <c r="J18" i="2" s="1"/>
  <c r="J20" i="9"/>
  <c r="J20" i="18"/>
  <c r="E14" i="1"/>
  <c r="G55" i="20"/>
  <c r="H62" i="20"/>
  <c r="L55" i="20"/>
  <c r="B12" i="19" s="1"/>
  <c r="D18" i="18" s="1"/>
  <c r="D18" i="2" s="1"/>
  <c r="M62" i="20"/>
  <c r="C16" i="19" s="1"/>
  <c r="B15" i="19"/>
  <c r="G62" i="20"/>
  <c r="I55" i="20"/>
  <c r="L30" i="17"/>
  <c r="B14" i="16" s="1"/>
  <c r="D17" i="15" s="1"/>
  <c r="I39" i="17"/>
  <c r="G30" i="17"/>
  <c r="H38" i="17"/>
  <c r="L38" i="17"/>
  <c r="B18" i="16" s="1"/>
  <c r="D18" i="15" s="1"/>
  <c r="H39" i="17"/>
  <c r="F22" i="15"/>
  <c r="J22" i="15"/>
  <c r="F23" i="15"/>
  <c r="F20" i="15"/>
  <c r="J23" i="15"/>
  <c r="J24" i="15"/>
  <c r="E11" i="13"/>
  <c r="M57" i="14"/>
  <c r="G43" i="14"/>
  <c r="L57" i="14"/>
  <c r="B21" i="13" s="1"/>
  <c r="D18" i="12" s="1"/>
  <c r="I58" i="14"/>
  <c r="I43" i="14"/>
  <c r="D16" i="13" s="1"/>
  <c r="F16" i="12" s="1"/>
  <c r="H43" i="14"/>
  <c r="S43" i="14"/>
  <c r="E16" i="13" s="1"/>
  <c r="H57" i="14"/>
  <c r="L43" i="14"/>
  <c r="B16" i="13" s="1"/>
  <c r="D16" i="12" s="1"/>
  <c r="D16" i="2" s="1"/>
  <c r="F22" i="12"/>
  <c r="F24" i="12"/>
  <c r="F23" i="12"/>
  <c r="F20" i="12"/>
  <c r="J24" i="12"/>
  <c r="J22" i="12"/>
  <c r="J23" i="12"/>
  <c r="M28" i="11"/>
  <c r="C16" i="10" s="1"/>
  <c r="S29" i="11"/>
  <c r="E18" i="10" s="1"/>
  <c r="B15" i="10"/>
  <c r="G28" i="11"/>
  <c r="G29" i="11"/>
  <c r="L29" i="11"/>
  <c r="B18" i="10" s="1"/>
  <c r="I21" i="11"/>
  <c r="I29" i="8"/>
  <c r="D17" i="7" s="1"/>
  <c r="F18" i="6" s="1"/>
  <c r="F23" i="6" s="1"/>
  <c r="G29" i="8"/>
  <c r="H30" i="8"/>
  <c r="F11" i="7"/>
  <c r="V21" i="8"/>
  <c r="L29" i="8"/>
  <c r="B17" i="7" s="1"/>
  <c r="D18" i="6" s="1"/>
  <c r="J23" i="6"/>
  <c r="G57" i="5"/>
  <c r="I43" i="5"/>
  <c r="D16" i="4" s="1"/>
  <c r="F16" i="3" s="1"/>
  <c r="E11" i="4"/>
  <c r="S58" i="5"/>
  <c r="E23" i="4" s="1"/>
  <c r="G58" i="5"/>
  <c r="L57" i="5"/>
  <c r="B21" i="4" s="1"/>
  <c r="D18" i="3" s="1"/>
  <c r="F24" i="3" l="1"/>
  <c r="F16" i="2"/>
  <c r="D23" i="13"/>
  <c r="B12" i="1"/>
  <c r="D20" i="16"/>
  <c r="B13" i="1"/>
  <c r="G39" i="17"/>
  <c r="I30" i="8"/>
  <c r="G58" i="14"/>
  <c r="L30" i="8"/>
  <c r="B19" i="7" s="1"/>
  <c r="I58" i="5"/>
  <c r="D17" i="2"/>
  <c r="G30" i="8"/>
  <c r="L58" i="14"/>
  <c r="B23" i="13" s="1"/>
  <c r="E15" i="1"/>
  <c r="J17" i="2" s="1"/>
  <c r="J20" i="2" s="1"/>
  <c r="H58" i="5"/>
  <c r="M58" i="5"/>
  <c r="C23" i="4" s="1"/>
  <c r="G63" i="20"/>
  <c r="M63" i="20"/>
  <c r="C18" i="19" s="1"/>
  <c r="D12" i="19"/>
  <c r="F18" i="18" s="1"/>
  <c r="F18" i="2" s="1"/>
  <c r="F20" i="2" s="1"/>
  <c r="I63" i="20"/>
  <c r="H63" i="20"/>
  <c r="L63" i="20"/>
  <c r="B18" i="19" s="1"/>
  <c r="J26" i="15"/>
  <c r="L39" i="17"/>
  <c r="B20" i="16" s="1"/>
  <c r="S58" i="14"/>
  <c r="E23" i="13" s="1"/>
  <c r="C21" i="13"/>
  <c r="E18" i="12" s="1"/>
  <c r="E18" i="2" s="1"/>
  <c r="M58" i="14"/>
  <c r="C23" i="13" s="1"/>
  <c r="H58" i="14"/>
  <c r="J26" i="12"/>
  <c r="D12" i="10"/>
  <c r="F18" i="9" s="1"/>
  <c r="I29" i="11"/>
  <c r="H29" i="11"/>
  <c r="M29" i="11"/>
  <c r="C18" i="10" s="1"/>
  <c r="F22" i="6"/>
  <c r="F24" i="6"/>
  <c r="F13" i="7"/>
  <c r="V30" i="8"/>
  <c r="F19" i="7" s="1"/>
  <c r="J22" i="6"/>
  <c r="F20" i="6"/>
  <c r="J24" i="6"/>
  <c r="L58" i="5"/>
  <c r="B23" i="4" s="1"/>
  <c r="J23" i="3"/>
  <c r="J24" i="3"/>
  <c r="J22" i="3"/>
  <c r="F20" i="3"/>
  <c r="F23" i="3"/>
  <c r="F22" i="3"/>
  <c r="J28" i="12" l="1"/>
  <c r="C12" i="1"/>
  <c r="D23" i="4"/>
  <c r="B8" i="1"/>
  <c r="G8" i="1" s="1"/>
  <c r="G12" i="1"/>
  <c r="J28" i="15"/>
  <c r="C13" i="1"/>
  <c r="G13" i="1" s="1"/>
  <c r="D19" i="7"/>
  <c r="B9" i="1"/>
  <c r="D18" i="10"/>
  <c r="B10" i="1"/>
  <c r="D18" i="19"/>
  <c r="B14" i="1"/>
  <c r="F22" i="18"/>
  <c r="F22" i="2" s="1"/>
  <c r="J24" i="18"/>
  <c r="J24" i="2" s="1"/>
  <c r="F20" i="18"/>
  <c r="J22" i="18"/>
  <c r="J23" i="18"/>
  <c r="F23" i="18"/>
  <c r="F24" i="18"/>
  <c r="F24" i="2" s="1"/>
  <c r="I29" i="15"/>
  <c r="J29" i="15" s="1"/>
  <c r="J31" i="15" s="1"/>
  <c r="I29" i="12"/>
  <c r="J29" i="12" s="1"/>
  <c r="J31" i="12" s="1"/>
  <c r="J24" i="9"/>
  <c r="F24" i="9"/>
  <c r="F22" i="9"/>
  <c r="J23" i="9"/>
  <c r="F20" i="9"/>
  <c r="J22" i="9"/>
  <c r="F23" i="9"/>
  <c r="J26" i="6"/>
  <c r="J28" i="3"/>
  <c r="J26" i="3"/>
  <c r="C8" i="1" s="1"/>
  <c r="J28" i="6" l="1"/>
  <c r="C9" i="1"/>
  <c r="G9" i="1" s="1"/>
  <c r="Z11" i="1"/>
  <c r="G11" i="1"/>
  <c r="F23" i="2"/>
  <c r="J23" i="2"/>
  <c r="J22" i="2"/>
  <c r="J26" i="2" s="1"/>
  <c r="J28" i="2" s="1"/>
  <c r="B15" i="1"/>
  <c r="J26" i="18"/>
  <c r="J26" i="9"/>
  <c r="I29" i="6"/>
  <c r="J29" i="6" s="1"/>
  <c r="J31" i="6" s="1"/>
  <c r="I29" i="3"/>
  <c r="J29" i="3" s="1"/>
  <c r="J31" i="3" s="1"/>
  <c r="J28" i="9" l="1"/>
  <c r="C10" i="1"/>
  <c r="G10" i="1" s="1"/>
  <c r="G7" i="1" s="1"/>
  <c r="J28" i="18"/>
  <c r="I29" i="18" s="1"/>
  <c r="J29" i="18" s="1"/>
  <c r="J31" i="18" s="1"/>
  <c r="C14" i="1"/>
  <c r="I29" i="9"/>
  <c r="J29" i="9" s="1"/>
  <c r="J31" i="9" s="1"/>
  <c r="Z7" i="1" l="1"/>
  <c r="C15" i="1"/>
  <c r="G14" i="1"/>
  <c r="G15" i="1" s="1"/>
  <c r="B16" i="1" l="1"/>
  <c r="B17" i="1" s="1"/>
  <c r="I29" i="2" l="1"/>
  <c r="J29" i="2" s="1"/>
  <c r="G16" i="1"/>
  <c r="I30" i="2"/>
  <c r="J30" i="2" s="1"/>
  <c r="G17" i="1"/>
  <c r="J31" i="2" l="1"/>
  <c r="G18" i="1"/>
</calcChain>
</file>

<file path=xl/sharedStrings.xml><?xml version="1.0" encoding="utf-8"?>
<sst xmlns="http://schemas.openxmlformats.org/spreadsheetml/2006/main" count="1281" uniqueCount="300">
  <si>
    <t>Rekapitulácia rozpočtu</t>
  </si>
  <si>
    <t>Stavba Rekonštrukcia rozvodov tepla na tepelnom okruhu Dubnička a Stred, Bánovce nad Bebravou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</si>
  <si>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</si>
  <si>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</si>
  <si>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</si>
  <si>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</si>
  <si>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</si>
  <si>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</si>
  <si>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</si>
  <si>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</si>
  <si>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</si>
  <si>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</si>
  <si>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Dubnička Šachta Š1 - P1</t>
  </si>
  <si>
    <t>SO 2303  Zemné práce</t>
  </si>
  <si>
    <t>SO 2310  Demontáž exist. potrubia</t>
  </si>
  <si>
    <t>SO 2317  Dodávka a montáž potrubia</t>
  </si>
  <si>
    <t>Stred Š2 - kotolňa Stred</t>
  </si>
  <si>
    <t>SO 2328  Zemné práce</t>
  </si>
  <si>
    <t>SO 2329  Demontáž exist. potrubia</t>
  </si>
  <si>
    <t>Dodávka a montáž potrubia</t>
  </si>
  <si>
    <t>Krycí list rozpočtu</t>
  </si>
  <si>
    <t xml:space="preserve">Miesto:  </t>
  </si>
  <si>
    <t>Objekt Dubnička Šachta Š1 - P1</t>
  </si>
  <si>
    <t>Časť: Zemné práce</t>
  </si>
  <si>
    <t xml:space="preserve">Ks: </t>
  </si>
  <si>
    <t xml:space="preserve">Zákazka: </t>
  </si>
  <si>
    <t xml:space="preserve">Spracoval: </t>
  </si>
  <si>
    <t xml:space="preserve">Dňa </t>
  </si>
  <si>
    <t>26. 8. 2019</t>
  </si>
  <si>
    <t>Odberateľ: DEMO Odberateľ 1</t>
  </si>
  <si>
    <t xml:space="preserve">Projektant:  </t>
  </si>
  <si>
    <t>Dodávateľ: ...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</si>
  <si>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</si>
  <si>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</si>
  <si>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</si>
  <si>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</si>
  <si>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</si>
  <si>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</si>
  <si>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</si>
  <si>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</si>
  <si>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</si>
  <si>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</si>
  <si>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</si>
  <si>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</si>
  <si>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</si>
  <si>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</si>
  <si>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</si>
  <si>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</si>
  <si>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</si>
  <si>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</si>
  <si>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</si>
  <si>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</si>
  <si>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</si>
  <si>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</si>
  <si>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</si>
  <si>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2,8% z [H+P+M]</t>
  </si>
  <si>
    <t>0,7% z [H+P]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</si>
  <si>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</si>
  <si>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</si>
  <si>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</si>
  <si>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</si>
  <si>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</si>
  <si>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</si>
  <si>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</si>
  <si>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</si>
  <si>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</si>
  <si>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</si>
  <si>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</si>
  <si>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</si>
  <si>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</si>
  <si>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</si>
  <si>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</si>
  <si>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26. 8. 2019</t>
  </si>
  <si>
    <t>Prehľad rozpočtových nákladov</t>
  </si>
  <si>
    <t>Práce HSV</t>
  </si>
  <si>
    <t>ZEMNÉ PRÁCE</t>
  </si>
  <si>
    <t>ZVISLÉ KONŠTRUKCIE</t>
  </si>
  <si>
    <t>VODOROVNÉ KONŠTRUKCIE</t>
  </si>
  <si>
    <t>SPEVNENÉ PLOCHY</t>
  </si>
  <si>
    <t>OSTATNÉ PRÁCE</t>
  </si>
  <si>
    <t>Montážne práce</t>
  </si>
  <si>
    <t>M-23 MONTÁŽ PRIEMYSELNÉHO POTRUBIA</t>
  </si>
  <si>
    <t>M-46 MONTÁŽE ZEMNÝCH PRÁC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</si>
  <si>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</si>
  <si>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</si>
  <si>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</si>
  <si>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</si>
  <si>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</si>
  <si>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</si>
  <si>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</si>
  <si>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</si>
  <si>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</si>
  <si>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</si>
  <si>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</si>
  <si>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</si>
  <si>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Rekonštrukcia rozvodov tepla na tepelnom okruhu Dubnička a Stred, Bánovce nad Bebravou</t>
  </si>
  <si>
    <t xml:space="preserve">  1/A 1</t>
  </si>
  <si>
    <t xml:space="preserve"> 132201201</t>
  </si>
  <si>
    <t>Hĺbenie rýh šírky cez 600 do 2000 mm, s urovnaním dna a spádu,s prehodením alebo nalož.výkopu v horn.3 do 100 m3</t>
  </si>
  <si>
    <t xml:space="preserve">M3 </t>
  </si>
  <si>
    <t xml:space="preserve"> 132201209</t>
  </si>
  <si>
    <t>Príplatok k cenám 132 20-1201, -1202, -1203, -1204, za lepivosť horniny</t>
  </si>
  <si>
    <t xml:space="preserve"> 171101103</t>
  </si>
  <si>
    <t>Uloženie sypaniny súdržnej horniny s mierou zhutnenia nad 96 do 100 % podľa Proctor-Standard</t>
  </si>
  <si>
    <t>M3</t>
  </si>
  <si>
    <t xml:space="preserve"> 171201201</t>
  </si>
  <si>
    <t>Uloženie sypaniny na skládku</t>
  </si>
  <si>
    <t xml:space="preserve"> 175101101</t>
  </si>
  <si>
    <t>Obsyp potrubia sypaninou z hor.1 až 4  vo vzdialenosti do 3m od kraja výkopu bez zhutnenia sypaniny</t>
  </si>
  <si>
    <t xml:space="preserve"> 175101109</t>
  </si>
  <si>
    <t>Príplatok k cene za prehodenie sypaniny pre pol. 175 10 1101</t>
  </si>
  <si>
    <t xml:space="preserve"> 181201102</t>
  </si>
  <si>
    <t>Úprava pláne  vyrovnaním rozdielov v zárezoch v horninách 1 a 4 so zhutnením</t>
  </si>
  <si>
    <t>M2</t>
  </si>
  <si>
    <t xml:space="preserve"> 181301101</t>
  </si>
  <si>
    <t>Rozprestretie a urovnanie ornice zo vzdialenosti do 30 m, v rovine do sklonu 1:5 do 500 m2,hrúbky vrstvy do 100 mm</t>
  </si>
  <si>
    <t xml:space="preserve">M2 </t>
  </si>
  <si>
    <t>231/A 2</t>
  </si>
  <si>
    <t xml:space="preserve"> 180402111</t>
  </si>
  <si>
    <t>Založenie trávnika na pôde vopred priprav.s pokosen.nalož.odvoz.do 20km a so zlož.parkového výsevom v rovine alebo na svahu do 1:5</t>
  </si>
  <si>
    <t xml:space="preserve">M2      </t>
  </si>
  <si>
    <t>P/PE</t>
  </si>
  <si>
    <t xml:space="preserve"> 583311790</t>
  </si>
  <si>
    <t>Kamenivo ťažené drobné frakcia 0-4  tr. UN II</t>
  </si>
  <si>
    <t>S/S10</t>
  </si>
  <si>
    <t xml:space="preserve"> 005721120</t>
  </si>
  <si>
    <t>Osivo trávové - parková zmes</t>
  </si>
  <si>
    <t>kg</t>
  </si>
  <si>
    <t xml:space="preserve"> 14/C 1</t>
  </si>
  <si>
    <t xml:space="preserve"> 310217861</t>
  </si>
  <si>
    <t>Zamurovanie otvorov plochy do 0,25m2 v murive nadzákladovom kamennom hrúbky muriva od 450 do 600mm</t>
  </si>
  <si>
    <t>KUS</t>
  </si>
  <si>
    <t>271/A 1</t>
  </si>
  <si>
    <t xml:space="preserve"> 451572111</t>
  </si>
  <si>
    <t>Lôžko pod potrubie, stoky a drobné objekty v otvorenom výkope z kameniva drobného ťaženého 0-4 mm</t>
  </si>
  <si>
    <t>221/C 1</t>
  </si>
  <si>
    <t xml:space="preserve"> 566905111</t>
  </si>
  <si>
    <t>Upravenie podkladu po prekopoch pre inžinierske siete so zhutnením podkladovým betónom</t>
  </si>
  <si>
    <t>m3</t>
  </si>
  <si>
    <t xml:space="preserve"> 572952112</t>
  </si>
  <si>
    <t>Upravenie krytu vozovky po prekopoch pre inžinier. siete asfaltovým betónom po zhutnení hr. 50-70 mm</t>
  </si>
  <si>
    <t>m2</t>
  </si>
  <si>
    <t xml:space="preserve"> 13/B 1</t>
  </si>
  <si>
    <t xml:space="preserve"> 963015141</t>
  </si>
  <si>
    <t>Demontáž prefabrikovanej krycej dosky kanála, šachty a žumpy do 1,0 t,  -0,05800t</t>
  </si>
  <si>
    <t xml:space="preserve"> 965042241</t>
  </si>
  <si>
    <t>Búracie práce - búranie podkladov betónových alebo z liateho asfaltu, hr. nad 100 mm, plochy nad 4 m2</t>
  </si>
  <si>
    <t xml:space="preserve"> 971052261</t>
  </si>
  <si>
    <t>Búracie práce - vybúranie a prerážanie otvorov v želbetónových priečkach a múroch plochy do 0,0225 m2, hr. do 600 mm</t>
  </si>
  <si>
    <t>946/M46</t>
  </si>
  <si>
    <t xml:space="preserve"> 460010012</t>
  </si>
  <si>
    <t xml:space="preserve">Vytýčenie trasy </t>
  </si>
  <si>
    <t>KM</t>
  </si>
  <si>
    <t xml:space="preserve"> 460030081</t>
  </si>
  <si>
    <t>Rezanie škáry v asfalte alebo betóne zariadením na rezanie škár.</t>
  </si>
  <si>
    <t>M</t>
  </si>
  <si>
    <t xml:space="preserve"> 460120061</t>
  </si>
  <si>
    <t>Odvoz zeminy vrátane naloženia, rozhodenia a úpravy povrchu.</t>
  </si>
  <si>
    <t xml:space="preserve"> 460490012</t>
  </si>
  <si>
    <t>Fólia výstražná z PVC, šírka 33 cm, zelená</t>
  </si>
  <si>
    <t xml:space="preserve">M  </t>
  </si>
  <si>
    <t xml:space="preserve"> 460600002</t>
  </si>
  <si>
    <t>Príplatok za odvoz zeminy za každý ďalší km a jazda späť</t>
  </si>
  <si>
    <t>Časť: Demontáž exist. potrubia</t>
  </si>
  <si>
    <t>Práce PSV</t>
  </si>
  <si>
    <t>IZOLÁCIE TEPELNÉ BEŽNÝCH STAVEB. KONŠTRUKCIÍ</t>
  </si>
  <si>
    <t>ÚSTREDNÉ VYKUROVANIE-ROZVOD POTRUBIA</t>
  </si>
  <si>
    <t>713/B 1</t>
  </si>
  <si>
    <t xml:space="preserve"> 713400842</t>
  </si>
  <si>
    <t>Odstránenie tepelnej izolácie potrubia s konštrukciou vrátane povrchovej úpravy,  -0,04810t</t>
  </si>
  <si>
    <t>731/B 3</t>
  </si>
  <si>
    <t xml:space="preserve"> 733120836</t>
  </si>
  <si>
    <t>Demontáž potrubia z oceľových rúrok hladkých nad 133 do D 159,  -0,02300t</t>
  </si>
  <si>
    <t xml:space="preserve"> 733191836</t>
  </si>
  <si>
    <t>Odrezanie strmeňového držiaka do priem. 159</t>
  </si>
  <si>
    <t xml:space="preserve"> 733194820</t>
  </si>
  <si>
    <t>Rozrezanie konzoly, podpery a výložníka pre potrubie z U - profilu nad 6,5 do U 10,  -0,00800t</t>
  </si>
  <si>
    <t xml:space="preserve"> 733890801</t>
  </si>
  <si>
    <t xml:space="preserve">Vnútrostav. premiestnenie vybúraných hmôt rozvodov potrubia vodorovne do 100 m </t>
  </si>
  <si>
    <t>T</t>
  </si>
  <si>
    <t>Odvoz sute vrátane naloženia</t>
  </si>
  <si>
    <t xml:space="preserve"> 460600001</t>
  </si>
  <si>
    <t>Naloženie sute, odvoz do 1 km a zloženie na skládke a jazda späť</t>
  </si>
  <si>
    <t>Časť: Dodávka a montáž potrubia</t>
  </si>
  <si>
    <t>HZS ZA SKÚŠKY A REVÍZIE</t>
  </si>
  <si>
    <t>923/M23</t>
  </si>
  <si>
    <t xml:space="preserve"> 230084090</t>
  </si>
  <si>
    <t>Doprava predizolovaného potrubia</t>
  </si>
  <si>
    <t>KPL</t>
  </si>
  <si>
    <t xml:space="preserve"> 230180029</t>
  </si>
  <si>
    <t>Montáž flexibilného predizolovaného potrubia z plastových  D x t 160 x 15 vrátane odbočiek, spojok a doizolovania</t>
  </si>
  <si>
    <t>m</t>
  </si>
  <si>
    <t xml:space="preserve"> 230230004</t>
  </si>
  <si>
    <t>Tlaková skúška vodou DN 125</t>
  </si>
  <si>
    <t>P/P 1</t>
  </si>
  <si>
    <t xml:space="preserve"> 200100160225</t>
  </si>
  <si>
    <t xml:space="preserve">Flexibilné predizolované potrubie single d160/DA225; max 115 °C, 10 bar; class B podľa ofi ZG200-2, </t>
  </si>
  <si>
    <t xml:space="preserve"> 211002160160</t>
  </si>
  <si>
    <t>Lisovaná spojka pre PE-Xa, 115°C, 10 bar, d160/d160</t>
  </si>
  <si>
    <t xml:space="preserve"> 213002160150</t>
  </si>
  <si>
    <t>Lisovaný prechod navarovací pre PE-Xa, 115°C, 10 bar, d160/DN150</t>
  </si>
  <si>
    <t xml:space="preserve"> 3020547L</t>
  </si>
  <si>
    <t>Doizolovanie spoja - priame DA225</t>
  </si>
  <si>
    <t xml:space="preserve"> 3576200</t>
  </si>
  <si>
    <t>Zmršťovacia ukončovacia manžeta single d75-d140/DA160-DA250</t>
  </si>
  <si>
    <t>R/R 0</t>
  </si>
  <si>
    <t xml:space="preserve">       62</t>
  </si>
  <si>
    <t>HZS- Ústredné vykurovanie- vykurovacia skúška</t>
  </si>
  <si>
    <t xml:space="preserve">HOD     </t>
  </si>
  <si>
    <t>Objekt Stred Š2 - kotolňa Stred</t>
  </si>
  <si>
    <t>ZTI-VNÚTORNÝ VODOVOD</t>
  </si>
  <si>
    <t>721/B 2</t>
  </si>
  <si>
    <t xml:space="preserve"> 722130803</t>
  </si>
  <si>
    <t>Demontáž potrubia z oceľových rúrok závitových nad 40 do DN 50,  -0,00670t</t>
  </si>
  <si>
    <t xml:space="preserve"> 722130804</t>
  </si>
  <si>
    <t>Demontáž potrubia z oceľových rúrok závitových DN 65,  -0,00959t</t>
  </si>
  <si>
    <t xml:space="preserve"> 722290821</t>
  </si>
  <si>
    <t xml:space="preserve">Vnútrostav. premiestnenie vybúraných hmôt vnútorný vodovod vodorovne do 100 m </t>
  </si>
  <si>
    <t xml:space="preserve"> 733120826</t>
  </si>
  <si>
    <t>Demontáž potrubia z oceľových rúrok hladkých nad 60, 3 do D 89,  -0,00800t</t>
  </si>
  <si>
    <t xml:space="preserve"> 733120832</t>
  </si>
  <si>
    <t>Demontáž potrubia z oceľových rúrok hladkých nad 89 do D 133,  -0,01300t</t>
  </si>
  <si>
    <t xml:space="preserve"> 733191823</t>
  </si>
  <si>
    <t>Odrezanie strmeňového držiaka do priem. 76</t>
  </si>
  <si>
    <t xml:space="preserve"> 733191828</t>
  </si>
  <si>
    <t>Odrezanie strmeňového držiaka do priem. 108</t>
  </si>
  <si>
    <t>Objekt Dodávka a montáž potrubia</t>
  </si>
  <si>
    <t xml:space="preserve"> 230180018</t>
  </si>
  <si>
    <t>Montáž flexibilného predizolovaného potrubia z plastových  D x t 50 x 4.6 vrátane odbočiek, spojok a doizolovania</t>
  </si>
  <si>
    <t xml:space="preserve"> 230180022</t>
  </si>
  <si>
    <t>Montáž flexibilného predizolovaného potrubia z plastových  D x t 63 x 5.8 vrátane odbočiek, spojok a doizolovania</t>
  </si>
  <si>
    <t xml:space="preserve"> 230180025</t>
  </si>
  <si>
    <t>Montáž flexibilného predizolovaného potrubia z plastových  D x t 75 x 6.9 vrátane odbočiek, spojok a doizolovania</t>
  </si>
  <si>
    <t xml:space="preserve"> 230180027</t>
  </si>
  <si>
    <t>Montáž flexibilného predizolovaného potrubia z plastových  D x t 90 x 8.2 vrátane odbočiek, spojok a doizolovania</t>
  </si>
  <si>
    <t xml:space="preserve"> 230230001</t>
  </si>
  <si>
    <t>Tlaková skúška vodou DN 50</t>
  </si>
  <si>
    <t xml:space="preserve"> 230230002</t>
  </si>
  <si>
    <t>Tlaková skúška vodou DN 80</t>
  </si>
  <si>
    <t xml:space="preserve"> 200100090162</t>
  </si>
  <si>
    <t>Flexibilné predizolované potrubie single d90/DA162; max 115 °C, 10 bar; class B podľa ofi ZG200-2</t>
  </si>
  <si>
    <t>Flexibilné predizolované potrubie single d160/DA225; max 115 °C, 10 bar; class B podľa ofi ZG200-2</t>
  </si>
  <si>
    <t xml:space="preserve"> 213002090080</t>
  </si>
  <si>
    <t>Lisovaný prechod navarovací pre PE-Xa, 115°C, 10 bar, d90/DN80</t>
  </si>
  <si>
    <t xml:space="preserve"> 3020520L</t>
  </si>
  <si>
    <t>Doizolovanie spoja - priame DA111</t>
  </si>
  <si>
    <t xml:space="preserve"> 3020525L</t>
  </si>
  <si>
    <t>Doizolovanie spoja - priame DA126</t>
  </si>
  <si>
    <t xml:space="preserve"> 3020530L</t>
  </si>
  <si>
    <t>Doizolovanie spoja - priame DA142</t>
  </si>
  <si>
    <t xml:space="preserve"> 3020535L</t>
  </si>
  <si>
    <t>Doizolovanie spoja - priame DA162</t>
  </si>
  <si>
    <t xml:space="preserve"> 3030645L</t>
  </si>
  <si>
    <t>Doizolovanie spoja - redukované DA125/DA1111</t>
  </si>
  <si>
    <t xml:space="preserve"> 3030665L</t>
  </si>
  <si>
    <t>Doizolovanie spoja - redukované DA142/DA126</t>
  </si>
  <si>
    <t xml:space="preserve"> 3030675L</t>
  </si>
  <si>
    <t>Doizolovanie spoja - redukované DA162/DA142</t>
  </si>
  <si>
    <t xml:space="preserve"> 304400000020</t>
  </si>
  <si>
    <t>Flexibilné predizolované potrubie single d50/DA111; max 95 °C, 10 bar; class A podľa ofi ZG200-2</t>
  </si>
  <si>
    <t xml:space="preserve"> 304400000026</t>
  </si>
  <si>
    <t>Flexibilné predizolované potrubie single d63/DA126; max 95 °C, 10 bar; class A podľa ofi ZG200-2</t>
  </si>
  <si>
    <t xml:space="preserve"> 304400000032</t>
  </si>
  <si>
    <t>Flexibilné predizolované potrubie single d75/DA142; max 95 °C, 10 bar; class A podľa ofi ZG200-2</t>
  </si>
  <si>
    <t xml:space="preserve"> 304400000038</t>
  </si>
  <si>
    <t>Flexibilné predizolované potrubie single d90/DA162; max 95 °C, 10 bar; class A podľa ofi ZG200-2</t>
  </si>
  <si>
    <t xml:space="preserve"> 3575200</t>
  </si>
  <si>
    <t>Zmršťovacia ukončovacia manžeta single d25-d50/DA76-DA126</t>
  </si>
  <si>
    <t xml:space="preserve"> 3575600</t>
  </si>
  <si>
    <t>Zmršťovacia ukončovacia manžeta single d60-d76/DA125-DA142</t>
  </si>
  <si>
    <t xml:space="preserve"> 3575900</t>
  </si>
  <si>
    <t>Zmršťovacia ukončovacia manžeta single d60-d90/DA160-DA182</t>
  </si>
  <si>
    <t xml:space="preserve"> BOS 200-1</t>
  </si>
  <si>
    <t xml:space="preserve">Bloková odovzdávacia stanica UK - do 250 kW </t>
  </si>
  <si>
    <t xml:space="preserve"> d40/d63/d63</t>
  </si>
  <si>
    <t>Predizolovaný T-kus nerezový pre PE-Xa, 115°C, 10 bar, single d40/d63/d63,DA125/DA125/DA125</t>
  </si>
  <si>
    <t xml:space="preserve"> d63/d75/d75</t>
  </si>
  <si>
    <t>Predizolovaný T-kus nerezový pre PE-Xa, 115°C, 10 bar, single d63/d75/d75,DA140/DA140/DA140</t>
  </si>
  <si>
    <t>Predizolovaný T-kus nerezový pre PE-Xa, 115°C, 10 bar, single d75/d50/d63,DA140/DA110/DA140</t>
  </si>
  <si>
    <t xml:space="preserve"> d90/d50/d75</t>
  </si>
  <si>
    <t>Predizolovaný T-kus nerezový pre PE-Xa, 115°C, 10 bar, single d90/d50/d75,DA160/DA110/DA160</t>
  </si>
  <si>
    <t xml:space="preserve"> d90/d63/d75</t>
  </si>
  <si>
    <t>Predizolovaný T-kus nerezový pre PE-Xa, 115°C, 10 bar, single d90/d63/d75,DA160/DA125/DA160</t>
  </si>
  <si>
    <t xml:space="preserve"> d90/d75/d90</t>
  </si>
  <si>
    <t>Predizolovaný T-kus nerezový pre PE-Xa, 115°C, 10 bar, single d90/d75/d90,DA160/DA140/DA160</t>
  </si>
  <si>
    <t xml:space="preserve"> Pre d40/5/4</t>
  </si>
  <si>
    <t>Lisovaný prechod na vonkajší závit pre PE-Xa, 115°C, 10 bar, d40/5/4”  nerez</t>
  </si>
  <si>
    <t xml:space="preserve"> Pre d50/6/4</t>
  </si>
  <si>
    <t>Lisovaný prechod na vonkajší závit pre PE-Xa, 115°C, 10 bar, d50/6/4”  nerez</t>
  </si>
  <si>
    <t xml:space="preserve"> Prech  d75/2</t>
  </si>
  <si>
    <t>Lisovaný prechod na vonkajší závit pre PE-Xa, 115°C, 10 bar, d75/2 ?” nerez</t>
  </si>
  <si>
    <t xml:space="preserve"> Prech d63/2”</t>
  </si>
  <si>
    <t>Lisovaný prechod na vonkajší závit pre PE-Xa, 115°C, 10 bar, d63/2”   nerez</t>
  </si>
  <si>
    <t xml:space="preserve"> Prech d90/3”</t>
  </si>
  <si>
    <t>Lisovaný prechod na vonkajší závit pre PE-Xa, 115°C, 10 bar, d90/3”  nerez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</si>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</sst>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10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1" fillId="0" borderId="0" xfId="0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4" fillId="0" borderId="1" xfId="0" applyFont="1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workbookViewId="0">
      <selection activeCell="J18" sqref="J18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5"/>
      <c r="C1" s="15"/>
      <c r="D1" s="15"/>
      <c r="E1" s="15"/>
      <c r="F1" s="16" t="s">
        <v>299</v>
      </c>
      <c r="G1" s="15"/>
      <c r="H1" s="15"/>
      <c r="I1" s="15"/>
      <c r="J1" s="15"/>
      <c r="W1">
        <v>30.126000000000001</v>
      </c>
    </row>
    <row r="2" spans="1:23" ht="18" customHeight="1" thickTop="1" x14ac:dyDescent="0.25">
      <c r="A2" s="14"/>
      <c r="B2" s="188" t="s">
        <v>1</v>
      </c>
      <c r="C2" s="189"/>
      <c r="D2" s="189"/>
      <c r="E2" s="189"/>
      <c r="F2" s="189"/>
      <c r="G2" s="189"/>
      <c r="H2" s="189"/>
      <c r="I2" s="189"/>
      <c r="J2" s="190"/>
    </row>
    <row r="3" spans="1:23" ht="18" customHeight="1" x14ac:dyDescent="0.25">
      <c r="A3" s="14"/>
      <c r="B3" s="25"/>
      <c r="C3" s="22"/>
      <c r="D3" s="19"/>
      <c r="E3" s="19"/>
      <c r="F3" s="19"/>
      <c r="G3" s="19"/>
      <c r="H3" s="19"/>
      <c r="I3" s="40" t="s">
        <v>21</v>
      </c>
      <c r="J3" s="33"/>
    </row>
    <row r="4" spans="1:23" ht="18" customHeight="1" x14ac:dyDescent="0.25">
      <c r="A4" s="14"/>
      <c r="B4" s="25"/>
      <c r="C4" s="22"/>
      <c r="D4" s="19"/>
      <c r="E4" s="19"/>
      <c r="F4" s="19"/>
      <c r="G4" s="19"/>
      <c r="H4" s="19"/>
      <c r="I4" s="40" t="s">
        <v>24</v>
      </c>
      <c r="J4" s="33"/>
    </row>
    <row r="5" spans="1:23" ht="18" customHeight="1" thickBot="1" x14ac:dyDescent="0.3">
      <c r="A5" s="14"/>
      <c r="B5" s="41" t="s">
        <v>25</v>
      </c>
      <c r="C5" s="22"/>
      <c r="D5" s="19"/>
      <c r="E5" s="19"/>
      <c r="F5" s="42" t="s">
        <v>26</v>
      </c>
      <c r="G5" s="19"/>
      <c r="H5" s="19"/>
      <c r="I5" s="40" t="s">
        <v>27</v>
      </c>
      <c r="J5" s="43" t="s">
        <v>28</v>
      </c>
    </row>
    <row r="6" spans="1:23" ht="20.100000000000001" customHeight="1" thickTop="1" x14ac:dyDescent="0.25">
      <c r="A6" s="14"/>
      <c r="B6" s="191" t="s">
        <v>29</v>
      </c>
      <c r="C6" s="192"/>
      <c r="D6" s="192"/>
      <c r="E6" s="192"/>
      <c r="F6" s="192"/>
      <c r="G6" s="192"/>
      <c r="H6" s="192"/>
      <c r="I6" s="192"/>
      <c r="J6" s="193"/>
    </row>
    <row r="7" spans="1:23" ht="18" customHeight="1" x14ac:dyDescent="0.25">
      <c r="A7" s="14"/>
      <c r="B7" s="52" t="s">
        <v>32</v>
      </c>
      <c r="C7" s="45"/>
      <c r="D7" s="20"/>
      <c r="E7" s="20"/>
      <c r="F7" s="20"/>
      <c r="G7" s="53" t="s">
        <v>33</v>
      </c>
      <c r="H7" s="20"/>
      <c r="I7" s="31"/>
      <c r="J7" s="46"/>
    </row>
    <row r="8" spans="1:23" ht="20.100000000000001" customHeight="1" x14ac:dyDescent="0.25">
      <c r="A8" s="14"/>
      <c r="B8" s="194" t="s">
        <v>30</v>
      </c>
      <c r="C8" s="195"/>
      <c r="D8" s="195"/>
      <c r="E8" s="195"/>
      <c r="F8" s="195"/>
      <c r="G8" s="195"/>
      <c r="H8" s="195"/>
      <c r="I8" s="195"/>
      <c r="J8" s="196"/>
    </row>
    <row r="9" spans="1:23" ht="18" customHeight="1" x14ac:dyDescent="0.25">
      <c r="A9" s="14"/>
      <c r="B9" s="41" t="s">
        <v>32</v>
      </c>
      <c r="C9" s="22"/>
      <c r="D9" s="19"/>
      <c r="E9" s="19"/>
      <c r="F9" s="19"/>
      <c r="G9" s="42" t="s">
        <v>33</v>
      </c>
      <c r="H9" s="19"/>
      <c r="I9" s="30"/>
      <c r="J9" s="33"/>
    </row>
    <row r="10" spans="1:23" ht="20.100000000000001" customHeight="1" x14ac:dyDescent="0.25">
      <c r="A10" s="14"/>
      <c r="B10" s="194" t="s">
        <v>31</v>
      </c>
      <c r="C10" s="195"/>
      <c r="D10" s="195"/>
      <c r="E10" s="195"/>
      <c r="F10" s="195"/>
      <c r="G10" s="195"/>
      <c r="H10" s="195"/>
      <c r="I10" s="195"/>
      <c r="J10" s="196"/>
    </row>
    <row r="11" spans="1:23" ht="18" customHeight="1" thickBot="1" x14ac:dyDescent="0.3">
      <c r="A11" s="14"/>
      <c r="B11" s="41" t="s">
        <v>32</v>
      </c>
      <c r="C11" s="22"/>
      <c r="D11" s="19"/>
      <c r="E11" s="19"/>
      <c r="F11" s="19"/>
      <c r="G11" s="42" t="s">
        <v>33</v>
      </c>
      <c r="H11" s="19"/>
      <c r="I11" s="30"/>
      <c r="J11" s="33"/>
    </row>
    <row r="12" spans="1:23" ht="18" customHeight="1" thickTop="1" x14ac:dyDescent="0.25">
      <c r="A12" s="14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4"/>
      <c r="B13" s="44"/>
      <c r="C13" s="45"/>
      <c r="D13" s="20"/>
      <c r="E13" s="20"/>
      <c r="F13" s="20"/>
      <c r="G13" s="20"/>
      <c r="H13" s="20"/>
      <c r="I13" s="31"/>
      <c r="J13" s="46"/>
    </row>
    <row r="14" spans="1:23" ht="18" customHeight="1" thickBot="1" x14ac:dyDescent="0.3">
      <c r="A14" s="14"/>
      <c r="B14" s="25"/>
      <c r="C14" s="22"/>
      <c r="D14" s="19"/>
      <c r="E14" s="19"/>
      <c r="F14" s="19"/>
      <c r="G14" s="19"/>
      <c r="H14" s="19"/>
      <c r="I14" s="30"/>
      <c r="J14" s="33"/>
    </row>
    <row r="15" spans="1:23" ht="18" customHeight="1" thickTop="1" x14ac:dyDescent="0.25">
      <c r="A15" s="14"/>
      <c r="B15" s="86" t="s">
        <v>34</v>
      </c>
      <c r="C15" s="87" t="s">
        <v>6</v>
      </c>
      <c r="D15" s="87" t="s">
        <v>63</v>
      </c>
      <c r="E15" s="88" t="s">
        <v>64</v>
      </c>
      <c r="F15" s="101" t="s">
        <v>65</v>
      </c>
      <c r="G15" s="54" t="s">
        <v>39</v>
      </c>
      <c r="H15" s="57" t="s">
        <v>40</v>
      </c>
      <c r="I15" s="29"/>
      <c r="J15" s="51"/>
    </row>
    <row r="16" spans="1:23" ht="18" customHeight="1" x14ac:dyDescent="0.25">
      <c r="A16" s="14"/>
      <c r="B16" s="89">
        <v>1</v>
      </c>
      <c r="C16" s="90" t="s">
        <v>35</v>
      </c>
      <c r="D16" s="91">
        <f>'Kryci_list 2303'!D16+'Kryci_list 2310'!D16+'Kryci_list 2317'!D16+'Kryci_list 2328'!D16+'Kryci_list 2329'!D16+'Kryci_list 2331'!D16</f>
        <v>0</v>
      </c>
      <c r="E16" s="92">
        <f>'Kryci_list 2303'!E16+'Kryci_list 2310'!E16+'Kryci_list 2317'!E16+'Kryci_list 2328'!E16+'Kryci_list 2329'!E16+'Kryci_list 2331'!E16</f>
        <v>0</v>
      </c>
      <c r="F16" s="102">
        <f>'Kryci_list 2303'!F16+'Kryci_list 2310'!F16+'Kryci_list 2317'!F16+'Kryci_list 2328'!F16+'Kryci_list 2329'!F16+'Kryci_list 2331'!F16</f>
        <v>0</v>
      </c>
      <c r="G16" s="55">
        <v>6</v>
      </c>
      <c r="H16" s="111" t="s">
        <v>41</v>
      </c>
      <c r="I16" s="122"/>
      <c r="J16" s="114">
        <f>Rekapitulácia!F15</f>
        <v>0</v>
      </c>
    </row>
    <row r="17" spans="1:10" ht="18" customHeight="1" x14ac:dyDescent="0.25">
      <c r="A17" s="14"/>
      <c r="B17" s="62">
        <v>2</v>
      </c>
      <c r="C17" s="66" t="s">
        <v>36</v>
      </c>
      <c r="D17" s="73">
        <f>'Kryci_list 2303'!D17+'Kryci_list 2310'!D17+'Kryci_list 2317'!D17+'Kryci_list 2328'!D17+'Kryci_list 2329'!D17+'Kryci_list 2331'!D17</f>
        <v>0</v>
      </c>
      <c r="E17" s="71">
        <f>'Kryci_list 2303'!E17+'Kryci_list 2310'!E17+'Kryci_list 2317'!E17+'Kryci_list 2328'!E17+'Kryci_list 2329'!E17+'Kryci_list 2331'!E17</f>
        <v>0</v>
      </c>
      <c r="F17" s="76">
        <f>'Kryci_list 2303'!F17+'Kryci_list 2310'!F17+'Kryci_list 2317'!F17+'Kryci_list 2328'!F17+'Kryci_list 2329'!F17+'Kryci_list 2331'!F17</f>
        <v>0</v>
      </c>
      <c r="G17" s="56">
        <v>7</v>
      </c>
      <c r="H17" s="112" t="s">
        <v>42</v>
      </c>
      <c r="I17" s="122"/>
      <c r="J17" s="115">
        <f>Rekapitulácia!E15</f>
        <v>0</v>
      </c>
    </row>
    <row r="18" spans="1:10" ht="18" customHeight="1" x14ac:dyDescent="0.25">
      <c r="A18" s="14"/>
      <c r="B18" s="63">
        <v>3</v>
      </c>
      <c r="C18" s="67" t="s">
        <v>37</v>
      </c>
      <c r="D18" s="74">
        <f>'Kryci_list 2303'!D18+'Kryci_list 2310'!D18+'Kryci_list 2317'!D18+'Kryci_list 2328'!D18+'Kryci_list 2329'!D18+'Kryci_list 2331'!D18</f>
        <v>0</v>
      </c>
      <c r="E18" s="72">
        <f>'Kryci_list 2303'!E18+'Kryci_list 2310'!E18+'Kryci_list 2317'!E18+'Kryci_list 2328'!E18+'Kryci_list 2329'!E18+'Kryci_list 2331'!E18</f>
        <v>0</v>
      </c>
      <c r="F18" s="77">
        <f>'Kryci_list 2303'!F18+'Kryci_list 2310'!F18+'Kryci_list 2317'!F18+'Kryci_list 2328'!F18+'Kryci_list 2329'!F18+'Kryci_list 2331'!F18</f>
        <v>0</v>
      </c>
      <c r="G18" s="56">
        <v>8</v>
      </c>
      <c r="H18" s="112" t="s">
        <v>43</v>
      </c>
      <c r="I18" s="122"/>
      <c r="J18" s="115">
        <f>Rekapitulácia!D15</f>
        <v>0</v>
      </c>
    </row>
    <row r="19" spans="1:10" ht="18" customHeight="1" x14ac:dyDescent="0.25">
      <c r="A19" s="14"/>
      <c r="B19" s="63">
        <v>4</v>
      </c>
      <c r="C19" s="68"/>
      <c r="D19" s="74"/>
      <c r="E19" s="72"/>
      <c r="F19" s="77"/>
      <c r="G19" s="56">
        <v>9</v>
      </c>
      <c r="H19" s="120"/>
      <c r="I19" s="122"/>
      <c r="J19" s="121"/>
    </row>
    <row r="20" spans="1:10" ht="18" customHeight="1" thickBot="1" x14ac:dyDescent="0.3">
      <c r="A20" s="14"/>
      <c r="B20" s="63">
        <v>5</v>
      </c>
      <c r="C20" s="69" t="s">
        <v>38</v>
      </c>
      <c r="D20" s="75"/>
      <c r="E20" s="96"/>
      <c r="F20" s="103">
        <f>SUM(F16:F19)</f>
        <v>0</v>
      </c>
      <c r="G20" s="56">
        <v>10</v>
      </c>
      <c r="H20" s="112" t="s">
        <v>38</v>
      </c>
      <c r="I20" s="124"/>
      <c r="J20" s="95">
        <f>SUM(J16:J19)</f>
        <v>0</v>
      </c>
    </row>
    <row r="21" spans="1:10" ht="18" customHeight="1" thickTop="1" x14ac:dyDescent="0.25">
      <c r="A21" s="14"/>
      <c r="B21" s="60" t="s">
        <v>51</v>
      </c>
      <c r="C21" s="64" t="s">
        <v>7</v>
      </c>
      <c r="D21" s="70"/>
      <c r="E21" s="21"/>
      <c r="F21" s="94"/>
      <c r="G21" s="60" t="s">
        <v>59</v>
      </c>
      <c r="H21" s="57" t="s">
        <v>7</v>
      </c>
      <c r="I21" s="31"/>
      <c r="J21" s="125"/>
    </row>
    <row r="22" spans="1:10" ht="18" customHeight="1" x14ac:dyDescent="0.25">
      <c r="A22" s="14"/>
      <c r="B22" s="55">
        <v>11</v>
      </c>
      <c r="C22" s="58" t="s">
        <v>52</v>
      </c>
      <c r="D22" s="82"/>
      <c r="E22" s="85"/>
      <c r="F22" s="76">
        <f>'Kryci_list 2303'!F22+'Kryci_list 2310'!F22+'Kryci_list 2317'!F22+'Kryci_list 2328'!F22+'Kryci_list 2329'!F22+'Kryci_list 2331'!F22</f>
        <v>0</v>
      </c>
      <c r="G22" s="55">
        <v>16</v>
      </c>
      <c r="H22" s="111" t="s">
        <v>60</v>
      </c>
      <c r="I22" s="122"/>
      <c r="J22" s="114">
        <f>'Kryci_list 2303'!J22+'Kryci_list 2310'!J22+'Kryci_list 2317'!J22+'Kryci_list 2328'!J22+'Kryci_list 2329'!J22+'Kryci_list 2331'!J22</f>
        <v>0</v>
      </c>
    </row>
    <row r="23" spans="1:10" ht="18" customHeight="1" x14ac:dyDescent="0.25">
      <c r="A23" s="14"/>
      <c r="B23" s="56">
        <v>12</v>
      </c>
      <c r="C23" s="59" t="s">
        <v>53</v>
      </c>
      <c r="D23" s="61"/>
      <c r="E23" s="85"/>
      <c r="F23" s="77">
        <f>'Kryci_list 2303'!F23+'Kryci_list 2310'!F23+'Kryci_list 2317'!F23+'Kryci_list 2328'!F23+'Kryci_list 2329'!F23+'Kryci_list 2331'!F23</f>
        <v>0</v>
      </c>
      <c r="G23" s="56">
        <v>17</v>
      </c>
      <c r="H23" s="112" t="s">
        <v>61</v>
      </c>
      <c r="I23" s="122"/>
      <c r="J23" s="115">
        <f>'Kryci_list 2303'!J23+'Kryci_list 2310'!J23+'Kryci_list 2317'!J23+'Kryci_list 2328'!J23+'Kryci_list 2329'!J23+'Kryci_list 2331'!J23</f>
        <v>0</v>
      </c>
    </row>
    <row r="24" spans="1:10" ht="18" customHeight="1" x14ac:dyDescent="0.25">
      <c r="A24" s="14"/>
      <c r="B24" s="56">
        <v>13</v>
      </c>
      <c r="C24" s="59" t="s">
        <v>54</v>
      </c>
      <c r="D24" s="61"/>
      <c r="E24" s="85"/>
      <c r="F24" s="77">
        <f>'Kryci_list 2303'!F24+'Kryci_list 2310'!F24+'Kryci_list 2317'!F24+'Kryci_list 2328'!F24+'Kryci_list 2329'!F24+'Kryci_list 2331'!F24</f>
        <v>0</v>
      </c>
      <c r="G24" s="56">
        <v>18</v>
      </c>
      <c r="H24" s="112" t="s">
        <v>62</v>
      </c>
      <c r="I24" s="122"/>
      <c r="J24" s="115">
        <f>'Kryci_list 2303'!J24+'Kryci_list 2310'!J24+'Kryci_list 2317'!J24+'Kryci_list 2328'!J24+'Kryci_list 2329'!J24+'Kryci_list 2331'!J24</f>
        <v>0</v>
      </c>
    </row>
    <row r="25" spans="1:10" ht="18" customHeight="1" x14ac:dyDescent="0.25">
      <c r="A25" s="14"/>
      <c r="B25" s="56">
        <v>14</v>
      </c>
      <c r="C25" s="22"/>
      <c r="D25" s="61"/>
      <c r="E25" s="85"/>
      <c r="F25" s="83"/>
      <c r="G25" s="56">
        <v>19</v>
      </c>
      <c r="H25" s="120"/>
      <c r="I25" s="122"/>
      <c r="J25" s="115"/>
    </row>
    <row r="26" spans="1:10" ht="18" customHeight="1" thickBot="1" x14ac:dyDescent="0.3">
      <c r="A26" s="14"/>
      <c r="B26" s="56">
        <v>15</v>
      </c>
      <c r="C26" s="59"/>
      <c r="D26" s="61"/>
      <c r="E26" s="61"/>
      <c r="F26" s="104"/>
      <c r="G26" s="56">
        <v>20</v>
      </c>
      <c r="H26" s="112" t="s">
        <v>38</v>
      </c>
      <c r="I26" s="124"/>
      <c r="J26" s="95">
        <f>SUM(J22:J25)+SUM(F22:F25)</f>
        <v>0</v>
      </c>
    </row>
    <row r="27" spans="1:10" ht="18" customHeight="1" thickTop="1" x14ac:dyDescent="0.25">
      <c r="A27" s="14"/>
      <c r="B27" s="97"/>
      <c r="C27" s="136" t="s">
        <v>68</v>
      </c>
      <c r="D27" s="129"/>
      <c r="E27" s="98"/>
      <c r="F27" s="32"/>
      <c r="G27" s="105" t="s">
        <v>44</v>
      </c>
      <c r="H27" s="100" t="s">
        <v>45</v>
      </c>
      <c r="I27" s="31"/>
      <c r="J27" s="34"/>
    </row>
    <row r="28" spans="1:10" ht="18" customHeight="1" x14ac:dyDescent="0.25">
      <c r="A28" s="14"/>
      <c r="B28" s="28"/>
      <c r="C28" s="127"/>
      <c r="D28" s="130"/>
      <c r="E28" s="24"/>
      <c r="F28" s="14"/>
      <c r="G28" s="106">
        <v>21</v>
      </c>
      <c r="H28" s="110" t="s">
        <v>46</v>
      </c>
      <c r="I28" s="117"/>
      <c r="J28" s="93">
        <f>F20+J20+F26+J26</f>
        <v>0</v>
      </c>
    </row>
    <row r="29" spans="1:10" ht="18" customHeight="1" x14ac:dyDescent="0.25">
      <c r="A29" s="14"/>
      <c r="B29" s="78"/>
      <c r="C29" s="128"/>
      <c r="D29" s="131"/>
      <c r="E29" s="24"/>
      <c r="F29" s="14"/>
      <c r="G29" s="55">
        <v>22</v>
      </c>
      <c r="H29" s="111" t="s">
        <v>47</v>
      </c>
      <c r="I29" s="118">
        <f>Rekapitulácia!B16</f>
        <v>0</v>
      </c>
      <c r="J29" s="114">
        <f>ROUND(((ROUND(I29,2)*20)/100),2)*1</f>
        <v>0</v>
      </c>
    </row>
    <row r="30" spans="1:10" ht="18" customHeight="1" x14ac:dyDescent="0.25">
      <c r="A30" s="14"/>
      <c r="B30" s="25"/>
      <c r="C30" s="120"/>
      <c r="D30" s="122"/>
      <c r="E30" s="24"/>
      <c r="F30" s="14"/>
      <c r="G30" s="56">
        <v>23</v>
      </c>
      <c r="H30" s="112" t="s">
        <v>48</v>
      </c>
      <c r="I30" s="84">
        <f>Rekapitulácia!B17</f>
        <v>0</v>
      </c>
      <c r="J30" s="115">
        <f>ROUND(((ROUND(I30,2)*0)/100),2)</f>
        <v>0</v>
      </c>
    </row>
    <row r="31" spans="1:10" ht="18" customHeight="1" x14ac:dyDescent="0.25">
      <c r="A31" s="14"/>
      <c r="B31" s="26"/>
      <c r="C31" s="132"/>
      <c r="D31" s="133"/>
      <c r="E31" s="24"/>
      <c r="F31" s="14"/>
      <c r="G31" s="56">
        <v>24</v>
      </c>
      <c r="H31" s="112" t="s">
        <v>49</v>
      </c>
      <c r="I31" s="30"/>
      <c r="J31" s="187">
        <f>SUM(J28:J30)</f>
        <v>0</v>
      </c>
    </row>
    <row r="32" spans="1:10" ht="18" customHeight="1" thickBot="1" x14ac:dyDescent="0.3">
      <c r="A32" s="14"/>
      <c r="B32" s="44"/>
      <c r="C32" s="113"/>
      <c r="D32" s="119"/>
      <c r="E32" s="79"/>
      <c r="F32" s="80"/>
      <c r="G32" s="183" t="s">
        <v>50</v>
      </c>
      <c r="H32" s="184"/>
      <c r="I32" s="185"/>
      <c r="J32" s="186"/>
    </row>
    <row r="33" spans="1:10" ht="18" customHeight="1" thickTop="1" x14ac:dyDescent="0.25">
      <c r="A33" s="14"/>
      <c r="B33" s="97"/>
      <c r="C33" s="98"/>
      <c r="D33" s="134" t="s">
        <v>66</v>
      </c>
      <c r="E33" s="18"/>
      <c r="F33" s="18"/>
      <c r="G33" s="17"/>
      <c r="H33" s="134" t="s">
        <v>67</v>
      </c>
      <c r="I33" s="32"/>
      <c r="J33" s="35"/>
    </row>
    <row r="34" spans="1:10" ht="18" customHeight="1" x14ac:dyDescent="0.25">
      <c r="A34" s="14"/>
      <c r="B34" s="27"/>
      <c r="C34" s="23"/>
      <c r="D34" s="17"/>
      <c r="E34" s="17"/>
      <c r="F34" s="17"/>
      <c r="G34" s="17"/>
      <c r="H34" s="17"/>
      <c r="I34" s="32"/>
      <c r="J34" s="35"/>
    </row>
    <row r="35" spans="1:10" ht="18" customHeight="1" x14ac:dyDescent="0.25">
      <c r="A35" s="14"/>
      <c r="B35" s="28"/>
      <c r="C35" s="24"/>
      <c r="D35" s="3"/>
      <c r="E35" s="3"/>
      <c r="F35" s="3"/>
      <c r="G35" s="3"/>
      <c r="H35" s="3"/>
      <c r="I35" s="14"/>
      <c r="J35" s="36"/>
    </row>
    <row r="36" spans="1:10" ht="18" customHeight="1" x14ac:dyDescent="0.25">
      <c r="A36" s="14"/>
      <c r="B36" s="28"/>
      <c r="C36" s="24"/>
      <c r="D36" s="3"/>
      <c r="E36" s="3"/>
      <c r="F36" s="3"/>
      <c r="G36" s="3"/>
      <c r="H36" s="3"/>
      <c r="I36" s="14"/>
      <c r="J36" s="36"/>
    </row>
    <row r="37" spans="1:10" ht="18" customHeight="1" x14ac:dyDescent="0.25">
      <c r="A37" s="14"/>
      <c r="B37" s="28"/>
      <c r="C37" s="24"/>
      <c r="D37" s="3"/>
      <c r="E37" s="3"/>
      <c r="F37" s="3"/>
      <c r="G37" s="3"/>
      <c r="H37" s="3"/>
      <c r="I37" s="14"/>
      <c r="J37" s="36"/>
    </row>
    <row r="38" spans="1:10" ht="18" customHeight="1" x14ac:dyDescent="0.25">
      <c r="A38" s="14"/>
      <c r="B38" s="28"/>
      <c r="C38" s="24"/>
      <c r="D38" s="3"/>
      <c r="E38" s="3"/>
      <c r="F38" s="3"/>
      <c r="G38" s="3"/>
      <c r="H38" s="3"/>
      <c r="I38" s="14"/>
      <c r="J38" s="36"/>
    </row>
    <row r="39" spans="1:10" ht="18" customHeight="1" x14ac:dyDescent="0.25">
      <c r="A39" s="14"/>
      <c r="B39" s="28"/>
      <c r="C39" s="24"/>
      <c r="D39" s="3"/>
      <c r="E39" s="3"/>
      <c r="F39" s="3"/>
      <c r="G39" s="3"/>
      <c r="H39" s="3"/>
      <c r="I39" s="14"/>
      <c r="J39" s="36"/>
    </row>
    <row r="40" spans="1:10" ht="18" customHeight="1" thickBot="1" x14ac:dyDescent="0.3">
      <c r="A40" s="14"/>
      <c r="B40" s="78"/>
      <c r="C40" s="79"/>
      <c r="D40" s="15"/>
      <c r="E40" s="15"/>
      <c r="F40" s="15"/>
      <c r="G40" s="15"/>
      <c r="H40" s="15"/>
      <c r="I40" s="80"/>
      <c r="J40" s="81"/>
    </row>
    <row r="41" spans="1:10" ht="15.75" thickTop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B16" sqref="B16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01" t="s">
        <v>29</v>
      </c>
      <c r="B1" s="202"/>
      <c r="C1" s="202"/>
      <c r="D1" s="203"/>
      <c r="E1" s="139" t="s">
        <v>26</v>
      </c>
      <c r="F1" s="138"/>
      <c r="W1">
        <v>30.126000000000001</v>
      </c>
    </row>
    <row r="2" spans="1:26" ht="20.100000000000001" customHeight="1" x14ac:dyDescent="0.25">
      <c r="A2" s="201" t="s">
        <v>30</v>
      </c>
      <c r="B2" s="202"/>
      <c r="C2" s="202"/>
      <c r="D2" s="203"/>
      <c r="E2" s="139" t="s">
        <v>24</v>
      </c>
      <c r="F2" s="138"/>
    </row>
    <row r="3" spans="1:26" ht="20.100000000000001" customHeight="1" x14ac:dyDescent="0.25">
      <c r="A3" s="201" t="s">
        <v>31</v>
      </c>
      <c r="B3" s="202"/>
      <c r="C3" s="202"/>
      <c r="D3" s="203"/>
      <c r="E3" s="139" t="s">
        <v>72</v>
      </c>
      <c r="F3" s="138"/>
    </row>
    <row r="4" spans="1:26" x14ac:dyDescent="0.25">
      <c r="A4" s="140" t="s">
        <v>1</v>
      </c>
      <c r="B4" s="137"/>
      <c r="C4" s="137"/>
      <c r="D4" s="137"/>
      <c r="E4" s="137"/>
      <c r="F4" s="137"/>
    </row>
    <row r="5" spans="1:26" x14ac:dyDescent="0.25">
      <c r="A5" s="140" t="s">
        <v>22</v>
      </c>
      <c r="B5" s="137"/>
      <c r="C5" s="137"/>
      <c r="D5" s="137"/>
      <c r="E5" s="137"/>
      <c r="F5" s="137"/>
    </row>
    <row r="6" spans="1:26" x14ac:dyDescent="0.25">
      <c r="A6" s="140" t="s">
        <v>183</v>
      </c>
      <c r="B6" s="137"/>
      <c r="C6" s="137"/>
      <c r="D6" s="137"/>
      <c r="E6" s="137"/>
      <c r="F6" s="137"/>
    </row>
    <row r="7" spans="1:26" x14ac:dyDescent="0.25">
      <c r="A7" s="137"/>
      <c r="B7" s="137"/>
      <c r="C7" s="137"/>
      <c r="D7" s="137"/>
      <c r="E7" s="137"/>
      <c r="F7" s="137"/>
    </row>
    <row r="8" spans="1:26" x14ac:dyDescent="0.25">
      <c r="A8" s="141" t="s">
        <v>73</v>
      </c>
      <c r="B8" s="137"/>
      <c r="C8" s="137"/>
      <c r="D8" s="137"/>
      <c r="E8" s="137"/>
      <c r="F8" s="137"/>
    </row>
    <row r="9" spans="1:26" x14ac:dyDescent="0.25">
      <c r="A9" s="142" t="s">
        <v>69</v>
      </c>
      <c r="B9" s="142" t="s">
        <v>63</v>
      </c>
      <c r="C9" s="142" t="s">
        <v>64</v>
      </c>
      <c r="D9" s="142" t="s">
        <v>38</v>
      </c>
      <c r="E9" s="142" t="s">
        <v>70</v>
      </c>
      <c r="F9" s="142" t="s">
        <v>71</v>
      </c>
    </row>
    <row r="10" spans="1:26" x14ac:dyDescent="0.25">
      <c r="A10" s="149" t="s">
        <v>80</v>
      </c>
      <c r="B10" s="150"/>
      <c r="C10" s="146"/>
      <c r="D10" s="146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x14ac:dyDescent="0.25">
      <c r="A11" s="151" t="s">
        <v>81</v>
      </c>
      <c r="B11" s="152">
        <f>'SO 2317'!L19</f>
        <v>0</v>
      </c>
      <c r="C11" s="152">
        <f>'SO 2317'!M19</f>
        <v>0</v>
      </c>
      <c r="D11" s="152">
        <f>'SO 2317'!I19</f>
        <v>0</v>
      </c>
      <c r="E11" s="153">
        <f>'SO 2317'!S19</f>
        <v>0.04</v>
      </c>
      <c r="F11" s="153">
        <f>'SO 2317'!V19</f>
        <v>0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x14ac:dyDescent="0.25">
      <c r="A12" s="2" t="s">
        <v>80</v>
      </c>
      <c r="B12" s="154">
        <f>'SO 2317'!L21</f>
        <v>0</v>
      </c>
      <c r="C12" s="154">
        <f>'SO 2317'!M21</f>
        <v>0</v>
      </c>
      <c r="D12" s="154">
        <f>'SO 2317'!I21</f>
        <v>0</v>
      </c>
      <c r="E12" s="155">
        <f>'SO 2317'!S21</f>
        <v>0.04</v>
      </c>
      <c r="F12" s="155">
        <f>'SO 2317'!V21</f>
        <v>0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x14ac:dyDescent="0.25">
      <c r="A13" s="1"/>
      <c r="B13" s="144"/>
      <c r="C13" s="144"/>
      <c r="D13" s="144"/>
      <c r="E13" s="143"/>
      <c r="F13" s="143"/>
    </row>
    <row r="14" spans="1:26" x14ac:dyDescent="0.25">
      <c r="A14" s="2" t="s">
        <v>8</v>
      </c>
      <c r="B14" s="154"/>
      <c r="C14" s="152"/>
      <c r="D14" s="152"/>
      <c r="E14" s="153"/>
      <c r="F14" s="153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x14ac:dyDescent="0.25">
      <c r="A15" s="151" t="s">
        <v>184</v>
      </c>
      <c r="B15" s="152">
        <f>'SO 2317'!L26</f>
        <v>0</v>
      </c>
      <c r="C15" s="152">
        <f>'SO 2317'!M26</f>
        <v>0</v>
      </c>
      <c r="D15" s="152">
        <f>'SO 2317'!I26</f>
        <v>0</v>
      </c>
      <c r="E15" s="153">
        <f>'SO 2317'!S26</f>
        <v>0</v>
      </c>
      <c r="F15" s="153">
        <f>'SO 2317'!V26</f>
        <v>0</v>
      </c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x14ac:dyDescent="0.25">
      <c r="A16" s="2" t="s">
        <v>8</v>
      </c>
      <c r="B16" s="154">
        <f>'SO 2317'!L28</f>
        <v>0</v>
      </c>
      <c r="C16" s="154">
        <f>'SO 2317'!M28</f>
        <v>0</v>
      </c>
      <c r="D16" s="154">
        <f>'SO 2317'!I28</f>
        <v>0</v>
      </c>
      <c r="E16" s="155">
        <f>'SO 2317'!S28</f>
        <v>0</v>
      </c>
      <c r="F16" s="155">
        <f>'SO 2317'!V28</f>
        <v>0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x14ac:dyDescent="0.25">
      <c r="A17" s="1"/>
      <c r="B17" s="144"/>
      <c r="C17" s="144"/>
      <c r="D17" s="144"/>
      <c r="E17" s="143"/>
      <c r="F17" s="143"/>
    </row>
    <row r="18" spans="1:26" x14ac:dyDescent="0.25">
      <c r="A18" s="2" t="s">
        <v>83</v>
      </c>
      <c r="B18" s="154">
        <f>'SO 2317'!L29</f>
        <v>0</v>
      </c>
      <c r="C18" s="154">
        <f>'SO 2317'!M29</f>
        <v>0</v>
      </c>
      <c r="D18" s="154">
        <f>'SO 2317'!I29</f>
        <v>0</v>
      </c>
      <c r="E18" s="155">
        <f>'SO 2317'!S29</f>
        <v>0.04</v>
      </c>
      <c r="F18" s="155">
        <f>'SO 2317'!V29</f>
        <v>0</v>
      </c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x14ac:dyDescent="0.25">
      <c r="A19" s="1"/>
      <c r="B19" s="144"/>
      <c r="C19" s="144"/>
      <c r="D19" s="144"/>
      <c r="E19" s="143"/>
      <c r="F19" s="143"/>
    </row>
    <row r="20" spans="1:26" x14ac:dyDescent="0.25">
      <c r="A20" s="1"/>
      <c r="B20" s="144"/>
      <c r="C20" s="144"/>
      <c r="D20" s="144"/>
      <c r="E20" s="143"/>
      <c r="F20" s="143"/>
    </row>
    <row r="21" spans="1:26" x14ac:dyDescent="0.25">
      <c r="A21" s="1"/>
      <c r="B21" s="144"/>
      <c r="C21" s="144"/>
      <c r="D21" s="144"/>
      <c r="E21" s="143"/>
      <c r="F21" s="143"/>
    </row>
    <row r="22" spans="1:26" x14ac:dyDescent="0.25">
      <c r="A22" s="1"/>
      <c r="B22" s="144"/>
      <c r="C22" s="144"/>
      <c r="D22" s="144"/>
      <c r="E22" s="143"/>
      <c r="F22" s="143"/>
    </row>
    <row r="23" spans="1:26" x14ac:dyDescent="0.25">
      <c r="A23" s="1"/>
      <c r="B23" s="144"/>
      <c r="C23" s="144"/>
      <c r="D23" s="144"/>
      <c r="E23" s="143"/>
      <c r="F23" s="143"/>
    </row>
    <row r="24" spans="1:26" x14ac:dyDescent="0.25">
      <c r="A24" s="1"/>
      <c r="B24" s="144"/>
      <c r="C24" s="144"/>
      <c r="D24" s="144"/>
      <c r="E24" s="143"/>
      <c r="F24" s="143"/>
    </row>
    <row r="25" spans="1:26" x14ac:dyDescent="0.25">
      <c r="A25" s="1"/>
      <c r="B25" s="144"/>
      <c r="C25" s="144"/>
      <c r="D25" s="144"/>
      <c r="E25" s="143"/>
      <c r="F25" s="143"/>
    </row>
    <row r="26" spans="1:26" x14ac:dyDescent="0.25">
      <c r="A26" s="1"/>
      <c r="B26" s="144"/>
      <c r="C26" s="144"/>
      <c r="D26" s="144"/>
      <c r="E26" s="143"/>
      <c r="F26" s="143"/>
    </row>
    <row r="27" spans="1:26" x14ac:dyDescent="0.25">
      <c r="A27" s="1"/>
      <c r="B27" s="144"/>
      <c r="C27" s="144"/>
      <c r="D27" s="144"/>
      <c r="E27" s="143"/>
      <c r="F27" s="143"/>
    </row>
    <row r="28" spans="1:26" x14ac:dyDescent="0.25">
      <c r="A28" s="1"/>
      <c r="B28" s="144"/>
      <c r="C28" s="144"/>
      <c r="D28" s="144"/>
      <c r="E28" s="143"/>
      <c r="F28" s="143"/>
    </row>
    <row r="29" spans="1:26" x14ac:dyDescent="0.25">
      <c r="A29" s="1"/>
      <c r="B29" s="144"/>
      <c r="C29" s="144"/>
      <c r="D29" s="144"/>
      <c r="E29" s="143"/>
      <c r="F29" s="143"/>
    </row>
    <row r="30" spans="1:26" x14ac:dyDescent="0.25">
      <c r="A30" s="1"/>
      <c r="B30" s="144"/>
      <c r="C30" s="144"/>
      <c r="D30" s="144"/>
      <c r="E30" s="143"/>
      <c r="F30" s="143"/>
    </row>
    <row r="31" spans="1:26" x14ac:dyDescent="0.25">
      <c r="A31" s="1"/>
      <c r="B31" s="144"/>
      <c r="C31" s="144"/>
      <c r="D31" s="144"/>
      <c r="E31" s="143"/>
      <c r="F31" s="143"/>
    </row>
    <row r="32" spans="1:26" x14ac:dyDescent="0.25">
      <c r="A32" s="1"/>
      <c r="B32" s="144"/>
      <c r="C32" s="144"/>
      <c r="D32" s="144"/>
      <c r="E32" s="143"/>
      <c r="F32" s="143"/>
    </row>
    <row r="33" spans="1:6" x14ac:dyDescent="0.25">
      <c r="A33" s="1"/>
      <c r="B33" s="144"/>
      <c r="C33" s="144"/>
      <c r="D33" s="144"/>
      <c r="E33" s="143"/>
      <c r="F33" s="143"/>
    </row>
    <row r="34" spans="1:6" x14ac:dyDescent="0.25">
      <c r="A34" s="1"/>
      <c r="B34" s="144"/>
      <c r="C34" s="144"/>
      <c r="D34" s="144"/>
      <c r="E34" s="143"/>
      <c r="F34" s="143"/>
    </row>
    <row r="35" spans="1:6" x14ac:dyDescent="0.25">
      <c r="A35" s="1"/>
      <c r="B35" s="144"/>
      <c r="C35" s="144"/>
      <c r="D35" s="144"/>
      <c r="E35" s="143"/>
      <c r="F35" s="143"/>
    </row>
    <row r="36" spans="1:6" x14ac:dyDescent="0.25">
      <c r="A36" s="1"/>
      <c r="B36" s="144"/>
      <c r="C36" s="144"/>
      <c r="D36" s="144"/>
      <c r="E36" s="143"/>
      <c r="F36" s="143"/>
    </row>
    <row r="37" spans="1:6" x14ac:dyDescent="0.25">
      <c r="A37" s="1"/>
      <c r="B37" s="144"/>
      <c r="C37" s="144"/>
      <c r="D37" s="144"/>
      <c r="E37" s="143"/>
      <c r="F37" s="143"/>
    </row>
    <row r="38" spans="1:6" x14ac:dyDescent="0.25">
      <c r="A38" s="1"/>
      <c r="B38" s="144"/>
      <c r="C38" s="144"/>
      <c r="D38" s="144"/>
      <c r="E38" s="143"/>
      <c r="F38" s="143"/>
    </row>
    <row r="39" spans="1:6" x14ac:dyDescent="0.25">
      <c r="A39" s="1"/>
      <c r="B39" s="144"/>
      <c r="C39" s="144"/>
      <c r="D39" s="144"/>
      <c r="E39" s="143"/>
      <c r="F39" s="143"/>
    </row>
    <row r="40" spans="1:6" x14ac:dyDescent="0.25">
      <c r="A40" s="1"/>
      <c r="B40" s="144"/>
      <c r="C40" s="144"/>
      <c r="D40" s="144"/>
      <c r="E40" s="143"/>
      <c r="F40" s="143"/>
    </row>
    <row r="41" spans="1:6" x14ac:dyDescent="0.25">
      <c r="A41" s="1"/>
      <c r="B41" s="144"/>
      <c r="C41" s="144"/>
      <c r="D41" s="144"/>
      <c r="E41" s="143"/>
      <c r="F41" s="143"/>
    </row>
    <row r="42" spans="1:6" x14ac:dyDescent="0.25">
      <c r="A42" s="1"/>
      <c r="B42" s="144"/>
      <c r="C42" s="144"/>
      <c r="D42" s="144"/>
      <c r="E42" s="143"/>
      <c r="F42" s="143"/>
    </row>
    <row r="43" spans="1:6" x14ac:dyDescent="0.25">
      <c r="A43" s="1"/>
      <c r="B43" s="144"/>
      <c r="C43" s="144"/>
      <c r="D43" s="144"/>
      <c r="E43" s="143"/>
      <c r="F43" s="143"/>
    </row>
    <row r="44" spans="1:6" x14ac:dyDescent="0.25">
      <c r="A44" s="1"/>
      <c r="B44" s="144"/>
      <c r="C44" s="144"/>
      <c r="D44" s="144"/>
      <c r="E44" s="143"/>
      <c r="F44" s="143"/>
    </row>
    <row r="45" spans="1:6" x14ac:dyDescent="0.25">
      <c r="A45" s="1"/>
      <c r="B45" s="144"/>
      <c r="C45" s="144"/>
      <c r="D45" s="144"/>
      <c r="E45" s="143"/>
      <c r="F45" s="143"/>
    </row>
    <row r="46" spans="1:6" x14ac:dyDescent="0.25">
      <c r="A46" s="1"/>
      <c r="B46" s="144"/>
      <c r="C46" s="144"/>
      <c r="D46" s="144"/>
      <c r="E46" s="143"/>
      <c r="F46" s="143"/>
    </row>
    <row r="47" spans="1:6" x14ac:dyDescent="0.25">
      <c r="A47" s="1"/>
      <c r="B47" s="144"/>
      <c r="C47" s="144"/>
      <c r="D47" s="144"/>
      <c r="E47" s="143"/>
      <c r="F47" s="143"/>
    </row>
    <row r="48" spans="1:6" x14ac:dyDescent="0.25">
      <c r="A48" s="1"/>
      <c r="B48" s="144"/>
      <c r="C48" s="144"/>
      <c r="D48" s="144"/>
      <c r="E48" s="143"/>
      <c r="F48" s="143"/>
    </row>
    <row r="49" spans="1:6" x14ac:dyDescent="0.25">
      <c r="A49" s="1"/>
      <c r="B49" s="144"/>
      <c r="C49" s="144"/>
      <c r="D49" s="144"/>
      <c r="E49" s="143"/>
      <c r="F49" s="143"/>
    </row>
    <row r="50" spans="1:6" x14ac:dyDescent="0.25">
      <c r="A50" s="1"/>
      <c r="B50" s="144"/>
      <c r="C50" s="144"/>
      <c r="D50" s="144"/>
      <c r="E50" s="143"/>
      <c r="F50" s="143"/>
    </row>
    <row r="51" spans="1:6" x14ac:dyDescent="0.25">
      <c r="A51" s="1"/>
      <c r="B51" s="144"/>
      <c r="C51" s="144"/>
      <c r="D51" s="144"/>
      <c r="E51" s="143"/>
      <c r="F51" s="143"/>
    </row>
    <row r="52" spans="1:6" x14ac:dyDescent="0.25">
      <c r="A52" s="1"/>
      <c r="B52" s="144"/>
      <c r="C52" s="144"/>
      <c r="D52" s="144"/>
      <c r="E52" s="143"/>
      <c r="F52" s="143"/>
    </row>
    <row r="53" spans="1:6" x14ac:dyDescent="0.25">
      <c r="A53" s="1"/>
      <c r="B53" s="144"/>
      <c r="C53" s="144"/>
      <c r="D53" s="144"/>
      <c r="E53" s="143"/>
      <c r="F53" s="143"/>
    </row>
    <row r="54" spans="1:6" x14ac:dyDescent="0.25">
      <c r="A54" s="1"/>
      <c r="B54" s="144"/>
      <c r="C54" s="144"/>
      <c r="D54" s="144"/>
      <c r="E54" s="143"/>
      <c r="F54" s="143"/>
    </row>
    <row r="55" spans="1:6" x14ac:dyDescent="0.25">
      <c r="A55" s="1"/>
      <c r="B55" s="144"/>
      <c r="C55" s="144"/>
      <c r="D55" s="144"/>
      <c r="E55" s="143"/>
      <c r="F55" s="143"/>
    </row>
    <row r="56" spans="1:6" x14ac:dyDescent="0.25">
      <c r="A56" s="1"/>
      <c r="B56" s="144"/>
      <c r="C56" s="144"/>
      <c r="D56" s="144"/>
      <c r="E56" s="143"/>
      <c r="F56" s="143"/>
    </row>
    <row r="57" spans="1:6" x14ac:dyDescent="0.25">
      <c r="A57" s="1"/>
      <c r="B57" s="144"/>
      <c r="C57" s="144"/>
      <c r="D57" s="144"/>
      <c r="E57" s="143"/>
      <c r="F57" s="143"/>
    </row>
    <row r="58" spans="1:6" x14ac:dyDescent="0.25">
      <c r="A58" s="1"/>
      <c r="B58" s="144"/>
      <c r="C58" s="144"/>
      <c r="D58" s="144"/>
      <c r="E58" s="143"/>
      <c r="F58" s="143"/>
    </row>
    <row r="59" spans="1:6" x14ac:dyDescent="0.25">
      <c r="A59" s="1"/>
      <c r="B59" s="144"/>
      <c r="C59" s="144"/>
      <c r="D59" s="144"/>
      <c r="E59" s="143"/>
      <c r="F59" s="143"/>
    </row>
    <row r="60" spans="1:6" x14ac:dyDescent="0.25">
      <c r="A60" s="1"/>
      <c r="B60" s="144"/>
      <c r="C60" s="144"/>
      <c r="D60" s="144"/>
      <c r="E60" s="143"/>
      <c r="F60" s="143"/>
    </row>
    <row r="61" spans="1:6" x14ac:dyDescent="0.25">
      <c r="A61" s="1"/>
      <c r="B61" s="144"/>
      <c r="C61" s="144"/>
      <c r="D61" s="144"/>
      <c r="E61" s="143"/>
      <c r="F61" s="143"/>
    </row>
    <row r="62" spans="1:6" x14ac:dyDescent="0.25">
      <c r="A62" s="1"/>
      <c r="B62" s="144"/>
      <c r="C62" s="144"/>
      <c r="D62" s="144"/>
      <c r="E62" s="143"/>
      <c r="F62" s="143"/>
    </row>
    <row r="63" spans="1:6" x14ac:dyDescent="0.25">
      <c r="A63" s="1"/>
      <c r="B63" s="144"/>
      <c r="C63" s="144"/>
      <c r="D63" s="144"/>
      <c r="E63" s="143"/>
      <c r="F63" s="143"/>
    </row>
    <row r="64" spans="1:6" x14ac:dyDescent="0.25">
      <c r="A64" s="1"/>
      <c r="B64" s="144"/>
      <c r="C64" s="144"/>
      <c r="D64" s="144"/>
      <c r="E64" s="143"/>
      <c r="F64" s="143"/>
    </row>
    <row r="65" spans="1:6" x14ac:dyDescent="0.25">
      <c r="A65" s="1"/>
      <c r="B65" s="144"/>
      <c r="C65" s="144"/>
      <c r="D65" s="144"/>
      <c r="E65" s="143"/>
      <c r="F65" s="143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pane ySplit="8" topLeftCell="A9" activePane="bottomLeft" state="frozen"/>
      <selection pane="bottomLeft" activeCell="H30" sqref="H3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04" t="s">
        <v>29</v>
      </c>
      <c r="C1" s="205"/>
      <c r="D1" s="205"/>
      <c r="E1" s="205"/>
      <c r="F1" s="205"/>
      <c r="G1" s="205"/>
      <c r="H1" s="206"/>
      <c r="I1" s="160" t="s">
        <v>26</v>
      </c>
      <c r="J1" s="159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9"/>
      <c r="B2" s="204" t="s">
        <v>30</v>
      </c>
      <c r="C2" s="205"/>
      <c r="D2" s="205"/>
      <c r="E2" s="205"/>
      <c r="F2" s="205"/>
      <c r="G2" s="205"/>
      <c r="H2" s="206"/>
      <c r="I2" s="160" t="s">
        <v>24</v>
      </c>
      <c r="J2" s="159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9"/>
      <c r="B3" s="204" t="s">
        <v>31</v>
      </c>
      <c r="C3" s="205"/>
      <c r="D3" s="205"/>
      <c r="E3" s="205"/>
      <c r="F3" s="205"/>
      <c r="G3" s="205"/>
      <c r="H3" s="206"/>
      <c r="I3" s="160" t="s">
        <v>94</v>
      </c>
      <c r="J3" s="159"/>
      <c r="K3" s="3"/>
      <c r="L3" s="3"/>
      <c r="M3" s="3"/>
      <c r="N3" s="3"/>
      <c r="O3" s="3"/>
      <c r="P3" s="5" t="s">
        <v>28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5" t="s">
        <v>183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5"/>
      <c r="B7" s="16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"/>
      <c r="R7" s="1"/>
      <c r="S7" s="15"/>
      <c r="V7" s="15"/>
    </row>
    <row r="8" spans="1:26" ht="15.75" x14ac:dyDescent="0.25">
      <c r="A8" s="162" t="s">
        <v>84</v>
      </c>
      <c r="B8" s="162" t="s">
        <v>85</v>
      </c>
      <c r="C8" s="162" t="s">
        <v>86</v>
      </c>
      <c r="D8" s="162" t="s">
        <v>87</v>
      </c>
      <c r="E8" s="162" t="s">
        <v>88</v>
      </c>
      <c r="F8" s="162" t="s">
        <v>89</v>
      </c>
      <c r="G8" s="162" t="s">
        <v>63</v>
      </c>
      <c r="H8" s="162" t="s">
        <v>64</v>
      </c>
      <c r="I8" s="162" t="s">
        <v>90</v>
      </c>
      <c r="J8" s="162"/>
      <c r="K8" s="162"/>
      <c r="L8" s="162"/>
      <c r="M8" s="162"/>
      <c r="N8" s="162"/>
      <c r="O8" s="162"/>
      <c r="P8" s="162" t="s">
        <v>91</v>
      </c>
      <c r="Q8" s="156"/>
      <c r="R8" s="156"/>
      <c r="S8" s="162" t="s">
        <v>92</v>
      </c>
      <c r="T8" s="158"/>
      <c r="U8" s="158"/>
      <c r="V8" s="162" t="s">
        <v>93</v>
      </c>
      <c r="W8" s="157"/>
      <c r="X8" s="157"/>
      <c r="Y8" s="157"/>
      <c r="Z8" s="157"/>
    </row>
    <row r="9" spans="1:26" x14ac:dyDescent="0.25">
      <c r="A9" s="145"/>
      <c r="B9" s="145"/>
      <c r="C9" s="163"/>
      <c r="D9" s="149" t="s">
        <v>80</v>
      </c>
      <c r="E9" s="145"/>
      <c r="F9" s="164"/>
      <c r="G9" s="146"/>
      <c r="H9" s="146"/>
      <c r="I9" s="146"/>
      <c r="J9" s="145"/>
      <c r="K9" s="145"/>
      <c r="L9" s="145"/>
      <c r="M9" s="145"/>
      <c r="N9" s="145"/>
      <c r="O9" s="145"/>
      <c r="P9" s="145"/>
      <c r="Q9" s="151"/>
      <c r="R9" s="151"/>
      <c r="S9" s="145"/>
      <c r="T9" s="148"/>
      <c r="U9" s="148"/>
      <c r="V9" s="145"/>
      <c r="W9" s="148"/>
      <c r="X9" s="148"/>
      <c r="Y9" s="148"/>
      <c r="Z9" s="148"/>
    </row>
    <row r="10" spans="1:26" x14ac:dyDescent="0.25">
      <c r="A10" s="151"/>
      <c r="B10" s="151"/>
      <c r="C10" s="151"/>
      <c r="D10" s="151" t="s">
        <v>81</v>
      </c>
      <c r="E10" s="151"/>
      <c r="F10" s="165"/>
      <c r="G10" s="152"/>
      <c r="H10" s="152"/>
      <c r="I10" s="152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48"/>
      <c r="U10" s="148"/>
      <c r="V10" s="151"/>
      <c r="W10" s="148"/>
      <c r="X10" s="148"/>
      <c r="Y10" s="148"/>
      <c r="Z10" s="148"/>
    </row>
    <row r="11" spans="1:26" ht="24.95" customHeight="1" x14ac:dyDescent="0.25">
      <c r="A11" s="169"/>
      <c r="B11" s="166" t="s">
        <v>185</v>
      </c>
      <c r="C11" s="170" t="s">
        <v>186</v>
      </c>
      <c r="D11" s="166" t="s">
        <v>187</v>
      </c>
      <c r="E11" s="166" t="s">
        <v>188</v>
      </c>
      <c r="F11" s="167">
        <v>1</v>
      </c>
      <c r="G11" s="168">
        <v>0</v>
      </c>
      <c r="H11" s="168">
        <v>0</v>
      </c>
      <c r="I11" s="168">
        <f t="shared" ref="I11:I18" si="0">ROUND(F11*(G11+H11),2)</f>
        <v>0</v>
      </c>
      <c r="J11" s="166">
        <f t="shared" ref="J11:J18" si="1">ROUND(F11*(N11),2)</f>
        <v>0</v>
      </c>
      <c r="K11" s="1">
        <f t="shared" ref="K11:K18" si="2">ROUND(F11*(O11),2)</f>
        <v>0</v>
      </c>
      <c r="L11" s="1">
        <f t="shared" ref="L11:L18" si="3">ROUND(F11*(G11),2)</f>
        <v>0</v>
      </c>
      <c r="M11" s="1">
        <f t="shared" ref="M11:M18" si="4">ROUND(F11*(H11),2)</f>
        <v>0</v>
      </c>
      <c r="N11" s="1">
        <v>0</v>
      </c>
      <c r="O11" s="1"/>
      <c r="P11" s="161"/>
      <c r="Q11" s="161"/>
      <c r="R11" s="161"/>
      <c r="S11" s="151"/>
      <c r="V11" s="165"/>
      <c r="Z11">
        <f t="shared" ref="Z11:Z18" si="5">0.024339*POWER(I11,0.952797)</f>
        <v>0</v>
      </c>
    </row>
    <row r="12" spans="1:26" ht="35.1" customHeight="1" x14ac:dyDescent="0.25">
      <c r="A12" s="169"/>
      <c r="B12" s="166" t="s">
        <v>185</v>
      </c>
      <c r="C12" s="170" t="s">
        <v>189</v>
      </c>
      <c r="D12" s="166" t="s">
        <v>190</v>
      </c>
      <c r="E12" s="166" t="s">
        <v>191</v>
      </c>
      <c r="F12" s="167">
        <v>400</v>
      </c>
      <c r="G12" s="168">
        <v>0</v>
      </c>
      <c r="H12" s="168">
        <v>0</v>
      </c>
      <c r="I12" s="168">
        <f t="shared" si="0"/>
        <v>0</v>
      </c>
      <c r="J12" s="166">
        <f t="shared" si="1"/>
        <v>0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0</v>
      </c>
      <c r="O12" s="1"/>
      <c r="P12" s="161"/>
      <c r="Q12" s="161"/>
      <c r="R12" s="161"/>
      <c r="S12" s="151"/>
      <c r="V12" s="165"/>
      <c r="Z12">
        <f t="shared" si="5"/>
        <v>0</v>
      </c>
    </row>
    <row r="13" spans="1:26" ht="24.95" customHeight="1" x14ac:dyDescent="0.25">
      <c r="A13" s="169"/>
      <c r="B13" s="166" t="s">
        <v>185</v>
      </c>
      <c r="C13" s="170" t="s">
        <v>192</v>
      </c>
      <c r="D13" s="166" t="s">
        <v>193</v>
      </c>
      <c r="E13" s="166" t="s">
        <v>155</v>
      </c>
      <c r="F13" s="167">
        <v>400</v>
      </c>
      <c r="G13" s="168">
        <v>0</v>
      </c>
      <c r="H13" s="168">
        <v>0</v>
      </c>
      <c r="I13" s="168">
        <f t="shared" si="0"/>
        <v>0</v>
      </c>
      <c r="J13" s="166">
        <f t="shared" si="1"/>
        <v>0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0</v>
      </c>
      <c r="O13" s="1"/>
      <c r="P13" s="161"/>
      <c r="Q13" s="161"/>
      <c r="R13" s="161"/>
      <c r="S13" s="151"/>
      <c r="V13" s="165"/>
      <c r="Z13">
        <f t="shared" si="5"/>
        <v>0</v>
      </c>
    </row>
    <row r="14" spans="1:26" ht="24.95" customHeight="1" x14ac:dyDescent="0.25">
      <c r="A14" s="169"/>
      <c r="B14" s="166" t="s">
        <v>194</v>
      </c>
      <c r="C14" s="170" t="s">
        <v>195</v>
      </c>
      <c r="D14" s="166" t="s">
        <v>196</v>
      </c>
      <c r="E14" s="166" t="s">
        <v>155</v>
      </c>
      <c r="F14" s="167">
        <v>400</v>
      </c>
      <c r="G14" s="168">
        <v>0</v>
      </c>
      <c r="H14" s="168">
        <v>0</v>
      </c>
      <c r="I14" s="168">
        <f t="shared" si="0"/>
        <v>0</v>
      </c>
      <c r="J14" s="166">
        <f t="shared" si="1"/>
        <v>0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0</v>
      </c>
      <c r="O14" s="1"/>
      <c r="P14" s="161"/>
      <c r="Q14" s="161"/>
      <c r="R14" s="161"/>
      <c r="S14" s="151"/>
      <c r="V14" s="165"/>
      <c r="Z14">
        <f t="shared" si="5"/>
        <v>0</v>
      </c>
    </row>
    <row r="15" spans="1:26" ht="24.95" customHeight="1" x14ac:dyDescent="0.25">
      <c r="A15" s="169"/>
      <c r="B15" s="166" t="s">
        <v>194</v>
      </c>
      <c r="C15" s="170" t="s">
        <v>197</v>
      </c>
      <c r="D15" s="166" t="s">
        <v>198</v>
      </c>
      <c r="E15" s="166" t="s">
        <v>131</v>
      </c>
      <c r="F15" s="167">
        <v>2</v>
      </c>
      <c r="G15" s="168">
        <v>0</v>
      </c>
      <c r="H15" s="168">
        <v>0</v>
      </c>
      <c r="I15" s="168">
        <f t="shared" si="0"/>
        <v>0</v>
      </c>
      <c r="J15" s="166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0</v>
      </c>
      <c r="O15" s="1"/>
      <c r="P15" s="165">
        <v>4.0000000000000001E-3</v>
      </c>
      <c r="Q15" s="161"/>
      <c r="R15" s="161">
        <v>4.0000000000000001E-3</v>
      </c>
      <c r="S15" s="151">
        <f>ROUND(F15*(P15),3)</f>
        <v>8.0000000000000002E-3</v>
      </c>
      <c r="V15" s="165"/>
      <c r="Z15">
        <f t="shared" si="5"/>
        <v>0</v>
      </c>
    </row>
    <row r="16" spans="1:26" ht="24.95" customHeight="1" x14ac:dyDescent="0.25">
      <c r="A16" s="169"/>
      <c r="B16" s="166" t="s">
        <v>194</v>
      </c>
      <c r="C16" s="170" t="s">
        <v>199</v>
      </c>
      <c r="D16" s="166" t="s">
        <v>200</v>
      </c>
      <c r="E16" s="166" t="s">
        <v>131</v>
      </c>
      <c r="F16" s="167">
        <v>4</v>
      </c>
      <c r="G16" s="168">
        <v>0</v>
      </c>
      <c r="H16" s="168">
        <v>0</v>
      </c>
      <c r="I16" s="168">
        <f t="shared" si="0"/>
        <v>0</v>
      </c>
      <c r="J16" s="166">
        <f t="shared" si="1"/>
        <v>0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0</v>
      </c>
      <c r="O16" s="1"/>
      <c r="P16" s="165">
        <v>4.0000000000000001E-3</v>
      </c>
      <c r="Q16" s="161"/>
      <c r="R16" s="161">
        <v>4.0000000000000001E-3</v>
      </c>
      <c r="S16" s="151">
        <f>ROUND(F16*(P16),3)</f>
        <v>1.6E-2</v>
      </c>
      <c r="V16" s="165"/>
      <c r="Z16">
        <f t="shared" si="5"/>
        <v>0</v>
      </c>
    </row>
    <row r="17" spans="1:26" ht="24.95" customHeight="1" x14ac:dyDescent="0.25">
      <c r="A17" s="169"/>
      <c r="B17" s="166" t="s">
        <v>194</v>
      </c>
      <c r="C17" s="170" t="s">
        <v>201</v>
      </c>
      <c r="D17" s="166" t="s">
        <v>202</v>
      </c>
      <c r="E17" s="166" t="s">
        <v>131</v>
      </c>
      <c r="F17" s="167">
        <v>2</v>
      </c>
      <c r="G17" s="168">
        <v>0</v>
      </c>
      <c r="H17" s="168">
        <v>0</v>
      </c>
      <c r="I17" s="168">
        <f t="shared" si="0"/>
        <v>0</v>
      </c>
      <c r="J17" s="166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65">
        <v>1E-3</v>
      </c>
      <c r="Q17" s="161"/>
      <c r="R17" s="161">
        <v>1E-3</v>
      </c>
      <c r="S17" s="151">
        <f>ROUND(F17*(P17),3)</f>
        <v>2E-3</v>
      </c>
      <c r="V17" s="165"/>
      <c r="Z17">
        <f t="shared" si="5"/>
        <v>0</v>
      </c>
    </row>
    <row r="18" spans="1:26" ht="24.95" customHeight="1" x14ac:dyDescent="0.25">
      <c r="A18" s="169"/>
      <c r="B18" s="166" t="s">
        <v>194</v>
      </c>
      <c r="C18" s="170" t="s">
        <v>203</v>
      </c>
      <c r="D18" s="166" t="s">
        <v>204</v>
      </c>
      <c r="E18" s="166" t="s">
        <v>131</v>
      </c>
      <c r="F18" s="167">
        <v>4</v>
      </c>
      <c r="G18" s="168">
        <v>0</v>
      </c>
      <c r="H18" s="168">
        <v>0</v>
      </c>
      <c r="I18" s="168">
        <f t="shared" si="0"/>
        <v>0</v>
      </c>
      <c r="J18" s="166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5">
        <v>4.0000000000000001E-3</v>
      </c>
      <c r="Q18" s="161"/>
      <c r="R18" s="161">
        <v>4.0000000000000001E-3</v>
      </c>
      <c r="S18" s="151">
        <f>ROUND(F18*(P18),3)</f>
        <v>1.6E-2</v>
      </c>
      <c r="V18" s="165"/>
      <c r="Z18">
        <f t="shared" si="5"/>
        <v>0</v>
      </c>
    </row>
    <row r="19" spans="1:26" x14ac:dyDescent="0.25">
      <c r="A19" s="151"/>
      <c r="B19" s="151"/>
      <c r="C19" s="151"/>
      <c r="D19" s="151" t="s">
        <v>81</v>
      </c>
      <c r="E19" s="151"/>
      <c r="F19" s="165"/>
      <c r="G19" s="154">
        <f>ROUND((SUM(L10:L18))/1,2)</f>
        <v>0</v>
      </c>
      <c r="H19" s="154">
        <f>ROUND((SUM(M10:M18))/1,2)</f>
        <v>0</v>
      </c>
      <c r="I19" s="154">
        <f>ROUND((SUM(I10:I18))/1,2)</f>
        <v>0</v>
      </c>
      <c r="J19" s="151"/>
      <c r="K19" s="151"/>
      <c r="L19" s="151">
        <f>ROUND((SUM(L10:L18))/1,2)</f>
        <v>0</v>
      </c>
      <c r="M19" s="151">
        <f>ROUND((SUM(M10:M18))/1,2)</f>
        <v>0</v>
      </c>
      <c r="N19" s="151"/>
      <c r="O19" s="151"/>
      <c r="P19" s="171"/>
      <c r="Q19" s="151"/>
      <c r="R19" s="151"/>
      <c r="S19" s="171">
        <f>ROUND((SUM(S10:S18))/1,2)</f>
        <v>0.04</v>
      </c>
      <c r="T19" s="148"/>
      <c r="U19" s="148"/>
      <c r="V19" s="2">
        <f>ROUND((SUM(V10:V18))/1,2)</f>
        <v>0</v>
      </c>
      <c r="W19" s="148"/>
      <c r="X19" s="148"/>
      <c r="Y19" s="148"/>
      <c r="Z19" s="148"/>
    </row>
    <row r="20" spans="1:26" x14ac:dyDescent="0.25">
      <c r="A20" s="1"/>
      <c r="B20" s="1"/>
      <c r="C20" s="1"/>
      <c r="D20" s="1"/>
      <c r="E20" s="1"/>
      <c r="F20" s="161"/>
      <c r="G20" s="144"/>
      <c r="H20" s="144"/>
      <c r="I20" s="144"/>
      <c r="J20" s="1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25">
      <c r="A21" s="151"/>
      <c r="B21" s="151"/>
      <c r="C21" s="151"/>
      <c r="D21" s="2" t="s">
        <v>80</v>
      </c>
      <c r="E21" s="151"/>
      <c r="F21" s="165"/>
      <c r="G21" s="154">
        <f>ROUND((SUM(L9:L20))/2,2)</f>
        <v>0</v>
      </c>
      <c r="H21" s="154">
        <f>ROUND((SUM(M9:M20))/2,2)</f>
        <v>0</v>
      </c>
      <c r="I21" s="154">
        <f>ROUND((SUM(I9:I20))/2,2)</f>
        <v>0</v>
      </c>
      <c r="J21" s="152"/>
      <c r="K21" s="151"/>
      <c r="L21" s="152">
        <f>ROUND((SUM(L9:L20))/2,2)</f>
        <v>0</v>
      </c>
      <c r="M21" s="152">
        <f>ROUND((SUM(M9:M20))/2,2)</f>
        <v>0</v>
      </c>
      <c r="N21" s="151"/>
      <c r="O21" s="151"/>
      <c r="P21" s="171"/>
      <c r="Q21" s="151"/>
      <c r="R21" s="151"/>
      <c r="S21" s="171">
        <f>ROUND((SUM(S9:S20))/2,2)</f>
        <v>0.04</v>
      </c>
      <c r="T21" s="148"/>
      <c r="U21" s="148"/>
      <c r="V21" s="2">
        <f>ROUND((SUM(V9:V20))/2,2)</f>
        <v>0</v>
      </c>
    </row>
    <row r="22" spans="1:26" x14ac:dyDescent="0.25">
      <c r="A22" s="1"/>
      <c r="B22" s="1"/>
      <c r="C22" s="1"/>
      <c r="D22" s="1"/>
      <c r="E22" s="1"/>
      <c r="F22" s="161"/>
      <c r="G22" s="144"/>
      <c r="H22" s="144"/>
      <c r="I22" s="144"/>
      <c r="J22" s="1"/>
      <c r="K22" s="1"/>
      <c r="L22" s="1"/>
      <c r="M22" s="1"/>
      <c r="N22" s="1"/>
      <c r="O22" s="1"/>
      <c r="P22" s="1"/>
      <c r="Q22" s="1"/>
      <c r="R22" s="1"/>
      <c r="S22" s="1"/>
      <c r="V22" s="1"/>
    </row>
    <row r="23" spans="1:26" x14ac:dyDescent="0.25">
      <c r="A23" s="151"/>
      <c r="B23" s="151"/>
      <c r="C23" s="151"/>
      <c r="D23" s="2" t="s">
        <v>8</v>
      </c>
      <c r="E23" s="151"/>
      <c r="F23" s="165"/>
      <c r="G23" s="152"/>
      <c r="H23" s="152"/>
      <c r="I23" s="152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48"/>
      <c r="U23" s="148"/>
      <c r="V23" s="151"/>
      <c r="W23" s="148"/>
      <c r="X23" s="148"/>
      <c r="Y23" s="148"/>
      <c r="Z23" s="148"/>
    </row>
    <row r="24" spans="1:26" x14ac:dyDescent="0.25">
      <c r="A24" s="151"/>
      <c r="B24" s="151"/>
      <c r="C24" s="151"/>
      <c r="D24" s="151" t="s">
        <v>184</v>
      </c>
      <c r="E24" s="151"/>
      <c r="F24" s="165"/>
      <c r="G24" s="152"/>
      <c r="H24" s="152"/>
      <c r="I24" s="152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48"/>
      <c r="U24" s="148"/>
      <c r="V24" s="151"/>
      <c r="W24" s="148"/>
      <c r="X24" s="148"/>
      <c r="Y24" s="148"/>
      <c r="Z24" s="148"/>
    </row>
    <row r="25" spans="1:26" ht="24.95" customHeight="1" x14ac:dyDescent="0.25">
      <c r="A25" s="169"/>
      <c r="B25" s="166" t="s">
        <v>205</v>
      </c>
      <c r="C25" s="170" t="s">
        <v>206</v>
      </c>
      <c r="D25" s="166" t="s">
        <v>207</v>
      </c>
      <c r="E25" s="166" t="s">
        <v>208</v>
      </c>
      <c r="F25" s="167">
        <v>144</v>
      </c>
      <c r="G25" s="168">
        <v>0</v>
      </c>
      <c r="H25" s="168">
        <v>0</v>
      </c>
      <c r="I25" s="168">
        <f>ROUND(F25*(G25+H25),2)</f>
        <v>0</v>
      </c>
      <c r="J25" s="166">
        <f>ROUND(F25*(N25),2)</f>
        <v>0</v>
      </c>
      <c r="K25" s="1">
        <f>ROUND(F25*(O25),2)</f>
        <v>0</v>
      </c>
      <c r="L25" s="1">
        <f>ROUND(F25*(G25),2)</f>
        <v>0</v>
      </c>
      <c r="M25" s="1">
        <f>ROUND(F25*(H25),2)</f>
        <v>0</v>
      </c>
      <c r="N25" s="1">
        <v>0</v>
      </c>
      <c r="O25" s="1"/>
      <c r="P25" s="161"/>
      <c r="Q25" s="161"/>
      <c r="R25" s="161"/>
      <c r="S25" s="151"/>
      <c r="V25" s="165"/>
      <c r="Z25">
        <v>0</v>
      </c>
    </row>
    <row r="26" spans="1:26" x14ac:dyDescent="0.25">
      <c r="A26" s="151"/>
      <c r="B26" s="151"/>
      <c r="C26" s="151"/>
      <c r="D26" s="151" t="s">
        <v>184</v>
      </c>
      <c r="E26" s="151"/>
      <c r="F26" s="165"/>
      <c r="G26" s="154">
        <f>ROUND((SUM(L24:L25))/1,2)</f>
        <v>0</v>
      </c>
      <c r="H26" s="154">
        <f>ROUND((SUM(M24:M25))/1,2)</f>
        <v>0</v>
      </c>
      <c r="I26" s="154">
        <f>ROUND((SUM(I24:I25))/1,2)</f>
        <v>0</v>
      </c>
      <c r="J26" s="151"/>
      <c r="K26" s="151"/>
      <c r="L26" s="151">
        <f>ROUND((SUM(L24:L25))/1,2)</f>
        <v>0</v>
      </c>
      <c r="M26" s="151">
        <f>ROUND((SUM(M24:M25))/1,2)</f>
        <v>0</v>
      </c>
      <c r="N26" s="151"/>
      <c r="O26" s="151"/>
      <c r="P26" s="171"/>
      <c r="Q26" s="1"/>
      <c r="R26" s="1"/>
      <c r="S26" s="171">
        <f>ROUND((SUM(S24:S25))/1,2)</f>
        <v>0</v>
      </c>
      <c r="T26" s="172"/>
      <c r="U26" s="172"/>
      <c r="V26" s="2">
        <f>ROUND((SUM(V24:V25))/1,2)</f>
        <v>0</v>
      </c>
    </row>
    <row r="27" spans="1:26" x14ac:dyDescent="0.25">
      <c r="A27" s="1"/>
      <c r="B27" s="1"/>
      <c r="C27" s="1"/>
      <c r="D27" s="1"/>
      <c r="E27" s="1"/>
      <c r="F27" s="161"/>
      <c r="G27" s="144"/>
      <c r="H27" s="144"/>
      <c r="I27" s="144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25">
      <c r="A28" s="151"/>
      <c r="B28" s="151"/>
      <c r="C28" s="151"/>
      <c r="D28" s="2" t="s">
        <v>8</v>
      </c>
      <c r="E28" s="151"/>
      <c r="F28" s="165"/>
      <c r="G28" s="154">
        <f>ROUND((SUM(L23:L27))/2,2)</f>
        <v>0</v>
      </c>
      <c r="H28" s="154">
        <f>ROUND((SUM(M23:M27))/2,2)</f>
        <v>0</v>
      </c>
      <c r="I28" s="154">
        <f>ROUND((SUM(I23:I27))/2,2)</f>
        <v>0</v>
      </c>
      <c r="J28" s="151"/>
      <c r="K28" s="151"/>
      <c r="L28" s="151">
        <f>ROUND((SUM(L23:L27))/2,2)</f>
        <v>0</v>
      </c>
      <c r="M28" s="151">
        <f>ROUND((SUM(M23:M27))/2,2)</f>
        <v>0</v>
      </c>
      <c r="N28" s="151"/>
      <c r="O28" s="151"/>
      <c r="P28" s="171"/>
      <c r="Q28" s="1"/>
      <c r="R28" s="1"/>
      <c r="S28" s="171">
        <f>ROUND((SUM(S23:S27))/2,2)</f>
        <v>0</v>
      </c>
      <c r="V28" s="2">
        <f>ROUND((SUM(V23:V27))/2,2)</f>
        <v>0</v>
      </c>
    </row>
    <row r="29" spans="1:26" x14ac:dyDescent="0.25">
      <c r="A29" s="173"/>
      <c r="B29" s="173"/>
      <c r="C29" s="173"/>
      <c r="D29" s="173" t="s">
        <v>83</v>
      </c>
      <c r="E29" s="173"/>
      <c r="F29" s="174"/>
      <c r="G29" s="175">
        <f>ROUND((SUM(L9:L28))/3,2)</f>
        <v>0</v>
      </c>
      <c r="H29" s="175">
        <f>ROUND((SUM(M9:M28))/3,2)</f>
        <v>0</v>
      </c>
      <c r="I29" s="175">
        <f>ROUND((SUM(I9:I28))/3,2)</f>
        <v>0</v>
      </c>
      <c r="J29" s="173"/>
      <c r="K29" s="173">
        <f>ROUND((SUM(K9:K28))/3,2)</f>
        <v>0</v>
      </c>
      <c r="L29" s="173">
        <f>ROUND((SUM(L9:L28))/3,2)</f>
        <v>0</v>
      </c>
      <c r="M29" s="173">
        <f>ROUND((SUM(M9:M28))/3,2)</f>
        <v>0</v>
      </c>
      <c r="N29" s="173"/>
      <c r="O29" s="173"/>
      <c r="P29" s="174"/>
      <c r="Q29" s="173"/>
      <c r="R29" s="173"/>
      <c r="S29" s="174">
        <f>ROUND((SUM(S9:S28))/3,2)</f>
        <v>0.04</v>
      </c>
      <c r="T29" s="176"/>
      <c r="U29" s="176"/>
      <c r="V29" s="173">
        <f>ROUND((SUM(V9:V28))/3,2)</f>
        <v>0</v>
      </c>
      <c r="Z29">
        <f>(SUM(Z9:Z28))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horizontalDpi="1200" verticalDpi="1200" r:id="rId1"/>
  <headerFooter>
    <oddHeader>&amp;C&amp;B&amp; Rozpočet Rekonštrukcia rozvodov tepla na tepelnom okruhu Dubnička a Stred, Bánovce nad Bebravou / Dodávka a montáž potrubia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D18" sqref="D18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5"/>
      <c r="C1" s="15"/>
      <c r="D1" s="15"/>
      <c r="E1" s="15"/>
      <c r="F1" s="16" t="s">
        <v>20</v>
      </c>
      <c r="G1" s="15"/>
      <c r="H1" s="15"/>
      <c r="I1" s="15"/>
      <c r="J1" s="15"/>
      <c r="W1">
        <v>30.126000000000001</v>
      </c>
    </row>
    <row r="2" spans="1:23" ht="18" customHeight="1" thickTop="1" x14ac:dyDescent="0.25">
      <c r="A2" s="14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4"/>
      <c r="B3" s="37" t="s">
        <v>209</v>
      </c>
      <c r="C3" s="38"/>
      <c r="D3" s="39"/>
      <c r="E3" s="39"/>
      <c r="F3" s="39"/>
      <c r="G3" s="19"/>
      <c r="H3" s="19"/>
      <c r="I3" s="40" t="s">
        <v>21</v>
      </c>
      <c r="J3" s="33"/>
    </row>
    <row r="4" spans="1:23" ht="18" customHeight="1" x14ac:dyDescent="0.25">
      <c r="A4" s="14"/>
      <c r="B4" s="37" t="s">
        <v>23</v>
      </c>
      <c r="C4" s="22"/>
      <c r="D4" s="19"/>
      <c r="E4" s="19"/>
      <c r="F4" s="19"/>
      <c r="G4" s="19"/>
      <c r="H4" s="19"/>
      <c r="I4" s="40" t="s">
        <v>24</v>
      </c>
      <c r="J4" s="33"/>
    </row>
    <row r="5" spans="1:23" ht="18" customHeight="1" thickBot="1" x14ac:dyDescent="0.3">
      <c r="A5" s="14"/>
      <c r="B5" s="41" t="s">
        <v>25</v>
      </c>
      <c r="C5" s="22"/>
      <c r="D5" s="19"/>
      <c r="E5" s="19"/>
      <c r="F5" s="42" t="s">
        <v>26</v>
      </c>
      <c r="G5" s="19"/>
      <c r="H5" s="19"/>
      <c r="I5" s="40" t="s">
        <v>27</v>
      </c>
      <c r="J5" s="43" t="s">
        <v>28</v>
      </c>
    </row>
    <row r="6" spans="1:23" ht="20.100000000000001" customHeight="1" thickTop="1" x14ac:dyDescent="0.25">
      <c r="A6" s="14"/>
      <c r="B6" s="191" t="s">
        <v>29</v>
      </c>
      <c r="C6" s="192"/>
      <c r="D6" s="192"/>
      <c r="E6" s="192"/>
      <c r="F6" s="192"/>
      <c r="G6" s="192"/>
      <c r="H6" s="192"/>
      <c r="I6" s="192"/>
      <c r="J6" s="193"/>
    </row>
    <row r="7" spans="1:23" ht="18" customHeight="1" x14ac:dyDescent="0.25">
      <c r="A7" s="14"/>
      <c r="B7" s="52" t="s">
        <v>32</v>
      </c>
      <c r="C7" s="45"/>
      <c r="D7" s="20"/>
      <c r="E7" s="20"/>
      <c r="F7" s="20"/>
      <c r="G7" s="53" t="s">
        <v>33</v>
      </c>
      <c r="H7" s="20"/>
      <c r="I7" s="31"/>
      <c r="J7" s="46"/>
    </row>
    <row r="8" spans="1:23" ht="20.100000000000001" customHeight="1" x14ac:dyDescent="0.25">
      <c r="A8" s="14"/>
      <c r="B8" s="194" t="s">
        <v>30</v>
      </c>
      <c r="C8" s="195"/>
      <c r="D8" s="195"/>
      <c r="E8" s="195"/>
      <c r="F8" s="195"/>
      <c r="G8" s="195"/>
      <c r="H8" s="195"/>
      <c r="I8" s="195"/>
      <c r="J8" s="196"/>
    </row>
    <row r="9" spans="1:23" ht="18" customHeight="1" x14ac:dyDescent="0.25">
      <c r="A9" s="14"/>
      <c r="B9" s="41" t="s">
        <v>32</v>
      </c>
      <c r="C9" s="22"/>
      <c r="D9" s="19"/>
      <c r="E9" s="19"/>
      <c r="F9" s="19"/>
      <c r="G9" s="42" t="s">
        <v>33</v>
      </c>
      <c r="H9" s="19"/>
      <c r="I9" s="30"/>
      <c r="J9" s="33"/>
    </row>
    <row r="10" spans="1:23" ht="20.100000000000001" customHeight="1" x14ac:dyDescent="0.25">
      <c r="A10" s="14"/>
      <c r="B10" s="194" t="s">
        <v>31</v>
      </c>
      <c r="C10" s="195"/>
      <c r="D10" s="195"/>
      <c r="E10" s="195"/>
      <c r="F10" s="195"/>
      <c r="G10" s="195"/>
      <c r="H10" s="195"/>
      <c r="I10" s="195"/>
      <c r="J10" s="196"/>
    </row>
    <row r="11" spans="1:23" ht="18" customHeight="1" thickBot="1" x14ac:dyDescent="0.3">
      <c r="A11" s="14"/>
      <c r="B11" s="41" t="s">
        <v>32</v>
      </c>
      <c r="C11" s="22"/>
      <c r="D11" s="19"/>
      <c r="E11" s="19"/>
      <c r="F11" s="19"/>
      <c r="G11" s="42" t="s">
        <v>33</v>
      </c>
      <c r="H11" s="19"/>
      <c r="I11" s="30"/>
      <c r="J11" s="33"/>
    </row>
    <row r="12" spans="1:23" ht="18" customHeight="1" thickTop="1" x14ac:dyDescent="0.25">
      <c r="A12" s="14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4"/>
      <c r="B13" s="44"/>
      <c r="C13" s="45"/>
      <c r="D13" s="20"/>
      <c r="E13" s="20"/>
      <c r="F13" s="20"/>
      <c r="G13" s="20"/>
      <c r="H13" s="20"/>
      <c r="I13" s="31"/>
      <c r="J13" s="46"/>
    </row>
    <row r="14" spans="1:23" ht="18" customHeight="1" thickBot="1" x14ac:dyDescent="0.3">
      <c r="A14" s="14"/>
      <c r="B14" s="25"/>
      <c r="C14" s="22"/>
      <c r="D14" s="19"/>
      <c r="E14" s="19"/>
      <c r="F14" s="19"/>
      <c r="G14" s="19"/>
      <c r="H14" s="19"/>
      <c r="I14" s="30"/>
      <c r="J14" s="33"/>
    </row>
    <row r="15" spans="1:23" ht="18" customHeight="1" thickTop="1" x14ac:dyDescent="0.25">
      <c r="A15" s="14"/>
      <c r="B15" s="86" t="s">
        <v>34</v>
      </c>
      <c r="C15" s="87" t="s">
        <v>6</v>
      </c>
      <c r="D15" s="87" t="s">
        <v>63</v>
      </c>
      <c r="E15" s="88" t="s">
        <v>64</v>
      </c>
      <c r="F15" s="101" t="s">
        <v>65</v>
      </c>
      <c r="G15" s="54" t="s">
        <v>39</v>
      </c>
      <c r="H15" s="57" t="s">
        <v>40</v>
      </c>
      <c r="I15" s="29"/>
      <c r="J15" s="51"/>
    </row>
    <row r="16" spans="1:23" ht="18" customHeight="1" x14ac:dyDescent="0.25">
      <c r="A16" s="14"/>
      <c r="B16" s="89">
        <v>1</v>
      </c>
      <c r="C16" s="90" t="s">
        <v>35</v>
      </c>
      <c r="D16" s="91">
        <f>'Rekap 2328'!B16</f>
        <v>0</v>
      </c>
      <c r="E16" s="92">
        <f>'Rekap 2328'!C16</f>
        <v>0</v>
      </c>
      <c r="F16" s="102">
        <f>'Rekap 2328'!D16</f>
        <v>0</v>
      </c>
      <c r="G16" s="55">
        <v>6</v>
      </c>
      <c r="H16" s="111" t="s">
        <v>41</v>
      </c>
      <c r="I16" s="122"/>
      <c r="J16" s="114">
        <v>0</v>
      </c>
    </row>
    <row r="17" spans="1:26" ht="18" customHeight="1" x14ac:dyDescent="0.25">
      <c r="A17" s="14"/>
      <c r="B17" s="62">
        <v>2</v>
      </c>
      <c r="C17" s="66" t="s">
        <v>36</v>
      </c>
      <c r="D17" s="73"/>
      <c r="E17" s="71"/>
      <c r="F17" s="76"/>
      <c r="G17" s="56">
        <v>7</v>
      </c>
      <c r="H17" s="112" t="s">
        <v>42</v>
      </c>
      <c r="I17" s="122"/>
      <c r="J17" s="115">
        <f>'SO 2328'!Z58</f>
        <v>0</v>
      </c>
    </row>
    <row r="18" spans="1:26" ht="18" customHeight="1" x14ac:dyDescent="0.25">
      <c r="A18" s="14"/>
      <c r="B18" s="63">
        <v>3</v>
      </c>
      <c r="C18" s="67" t="s">
        <v>37</v>
      </c>
      <c r="D18" s="74">
        <f>'Rekap 2328'!B21</f>
        <v>0</v>
      </c>
      <c r="E18" s="72">
        <f>'Rekap 2328'!C21</f>
        <v>0</v>
      </c>
      <c r="F18" s="77">
        <f>'Rekap 2328'!D21</f>
        <v>0</v>
      </c>
      <c r="G18" s="56">
        <v>8</v>
      </c>
      <c r="H18" s="112" t="s">
        <v>43</v>
      </c>
      <c r="I18" s="122"/>
      <c r="J18" s="115">
        <v>0</v>
      </c>
    </row>
    <row r="19" spans="1:26" ht="18" customHeight="1" x14ac:dyDescent="0.25">
      <c r="A19" s="14"/>
      <c r="B19" s="63">
        <v>4</v>
      </c>
      <c r="C19" s="68"/>
      <c r="D19" s="74"/>
      <c r="E19" s="72"/>
      <c r="F19" s="77"/>
      <c r="G19" s="56">
        <v>9</v>
      </c>
      <c r="H19" s="120"/>
      <c r="I19" s="122"/>
      <c r="J19" s="121"/>
    </row>
    <row r="20" spans="1:26" ht="18" customHeight="1" thickBot="1" x14ac:dyDescent="0.3">
      <c r="A20" s="14"/>
      <c r="B20" s="63">
        <v>5</v>
      </c>
      <c r="C20" s="69" t="s">
        <v>38</v>
      </c>
      <c r="D20" s="75"/>
      <c r="E20" s="96"/>
      <c r="F20" s="103">
        <f>SUM(F16:F19)</f>
        <v>0</v>
      </c>
      <c r="G20" s="56">
        <v>10</v>
      </c>
      <c r="H20" s="112" t="s">
        <v>38</v>
      </c>
      <c r="I20" s="124"/>
      <c r="J20" s="95">
        <f>SUM(J16:J19)</f>
        <v>0</v>
      </c>
    </row>
    <row r="21" spans="1:26" ht="18" customHeight="1" thickTop="1" x14ac:dyDescent="0.25">
      <c r="A21" s="14"/>
      <c r="B21" s="60" t="s">
        <v>51</v>
      </c>
      <c r="C21" s="64" t="s">
        <v>7</v>
      </c>
      <c r="D21" s="70"/>
      <c r="E21" s="21"/>
      <c r="F21" s="94"/>
      <c r="G21" s="60" t="s">
        <v>59</v>
      </c>
      <c r="H21" s="57" t="s">
        <v>7</v>
      </c>
      <c r="I21" s="31"/>
      <c r="J21" s="125"/>
    </row>
    <row r="22" spans="1:26" ht="18" customHeight="1" x14ac:dyDescent="0.25">
      <c r="A22" s="14"/>
      <c r="B22" s="55">
        <v>11</v>
      </c>
      <c r="C22" s="58" t="s">
        <v>52</v>
      </c>
      <c r="D22" s="82"/>
      <c r="E22" s="84" t="s">
        <v>55</v>
      </c>
      <c r="F22" s="76">
        <f>((F16*U22*2.8)+(F17*V22*2.8)+(F18*W22*2.8))/100</f>
        <v>0</v>
      </c>
      <c r="G22" s="55">
        <v>16</v>
      </c>
      <c r="H22" s="111" t="s">
        <v>60</v>
      </c>
      <c r="I22" s="123" t="s">
        <v>57</v>
      </c>
      <c r="J22" s="114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4"/>
      <c r="B23" s="56">
        <v>12</v>
      </c>
      <c r="C23" s="59" t="s">
        <v>53</v>
      </c>
      <c r="D23" s="61"/>
      <c r="E23" s="84" t="s">
        <v>56</v>
      </c>
      <c r="F23" s="77">
        <f>((F16*U23*0.7)+(F17*V23*0.7)+(F18*W23*0.7))/100</f>
        <v>0</v>
      </c>
      <c r="G23" s="56">
        <v>17</v>
      </c>
      <c r="H23" s="112" t="s">
        <v>61</v>
      </c>
      <c r="I23" s="123" t="s">
        <v>57</v>
      </c>
      <c r="J23" s="115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4"/>
      <c r="B24" s="56">
        <v>13</v>
      </c>
      <c r="C24" s="59" t="s">
        <v>54</v>
      </c>
      <c r="D24" s="61"/>
      <c r="E24" s="84" t="s">
        <v>57</v>
      </c>
      <c r="F24" s="77">
        <f>((F16*U24*0)+(F17*V24*0)+(F18*W24*0))/100</f>
        <v>0</v>
      </c>
      <c r="G24" s="56">
        <v>18</v>
      </c>
      <c r="H24" s="112" t="s">
        <v>62</v>
      </c>
      <c r="I24" s="123" t="s">
        <v>58</v>
      </c>
      <c r="J24" s="115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4"/>
      <c r="B25" s="56">
        <v>14</v>
      </c>
      <c r="C25" s="22"/>
      <c r="D25" s="61"/>
      <c r="E25" s="85"/>
      <c r="F25" s="83"/>
      <c r="G25" s="56">
        <v>19</v>
      </c>
      <c r="H25" s="120"/>
      <c r="I25" s="122"/>
      <c r="J25" s="121"/>
    </row>
    <row r="26" spans="1:26" ht="18" customHeight="1" thickBot="1" x14ac:dyDescent="0.3">
      <c r="A26" s="14"/>
      <c r="B26" s="56">
        <v>15</v>
      </c>
      <c r="C26" s="59"/>
      <c r="D26" s="61"/>
      <c r="E26" s="61"/>
      <c r="F26" s="104"/>
      <c r="G26" s="56">
        <v>20</v>
      </c>
      <c r="H26" s="112" t="s">
        <v>38</v>
      </c>
      <c r="I26" s="124"/>
      <c r="J26" s="95">
        <f>SUM(J22:J25)+SUM(F22:F25)</f>
        <v>0</v>
      </c>
    </row>
    <row r="27" spans="1:26" ht="18" customHeight="1" thickTop="1" x14ac:dyDescent="0.25">
      <c r="A27" s="14"/>
      <c r="B27" s="97"/>
      <c r="C27" s="136" t="s">
        <v>68</v>
      </c>
      <c r="D27" s="129"/>
      <c r="E27" s="98"/>
      <c r="F27" s="32"/>
      <c r="G27" s="105" t="s">
        <v>44</v>
      </c>
      <c r="H27" s="100" t="s">
        <v>45</v>
      </c>
      <c r="I27" s="31"/>
      <c r="J27" s="34"/>
    </row>
    <row r="28" spans="1:26" ht="18" customHeight="1" x14ac:dyDescent="0.25">
      <c r="A28" s="14"/>
      <c r="B28" s="28"/>
      <c r="C28" s="127"/>
      <c r="D28" s="130"/>
      <c r="E28" s="24"/>
      <c r="F28" s="14"/>
      <c r="G28" s="106">
        <v>21</v>
      </c>
      <c r="H28" s="110" t="s">
        <v>46</v>
      </c>
      <c r="I28" s="117"/>
      <c r="J28" s="93">
        <f>F20+J20+F26+J26</f>
        <v>0</v>
      </c>
    </row>
    <row r="29" spans="1:26" ht="18" customHeight="1" x14ac:dyDescent="0.25">
      <c r="A29" s="14"/>
      <c r="B29" s="78"/>
      <c r="C29" s="128"/>
      <c r="D29" s="131"/>
      <c r="E29" s="24"/>
      <c r="F29" s="14"/>
      <c r="G29" s="55">
        <v>22</v>
      </c>
      <c r="H29" s="111" t="s">
        <v>47</v>
      </c>
      <c r="I29" s="118">
        <f>J28-SUM('SO 2328'!K9:'SO 2328'!K57)</f>
        <v>0</v>
      </c>
      <c r="J29" s="114">
        <f>ROUND(((ROUND(I29,2)*20)*1/100),2)</f>
        <v>0</v>
      </c>
    </row>
    <row r="30" spans="1:26" ht="18" customHeight="1" x14ac:dyDescent="0.25">
      <c r="A30" s="14"/>
      <c r="B30" s="25"/>
      <c r="C30" s="120"/>
      <c r="D30" s="122"/>
      <c r="E30" s="24"/>
      <c r="F30" s="14"/>
      <c r="G30" s="56">
        <v>23</v>
      </c>
      <c r="H30" s="112" t="s">
        <v>48</v>
      </c>
      <c r="I30" s="84">
        <f>SUM('SO 2328'!K9:'SO 2328'!K57)</f>
        <v>0</v>
      </c>
      <c r="J30" s="115">
        <f>ROUND(((ROUND(I30,2)*0)/100),2)</f>
        <v>0</v>
      </c>
    </row>
    <row r="31" spans="1:26" ht="18" customHeight="1" x14ac:dyDescent="0.25">
      <c r="A31" s="14"/>
      <c r="B31" s="26"/>
      <c r="C31" s="132"/>
      <c r="D31" s="133"/>
      <c r="E31" s="24"/>
      <c r="F31" s="14"/>
      <c r="G31" s="106">
        <v>24</v>
      </c>
      <c r="H31" s="110" t="s">
        <v>49</v>
      </c>
      <c r="I31" s="109"/>
      <c r="J31" s="126">
        <f>SUM(J28:J30)</f>
        <v>0</v>
      </c>
    </row>
    <row r="32" spans="1:26" ht="18" customHeight="1" thickBot="1" x14ac:dyDescent="0.3">
      <c r="A32" s="14"/>
      <c r="B32" s="44"/>
      <c r="C32" s="113"/>
      <c r="D32" s="119"/>
      <c r="E32" s="79"/>
      <c r="F32" s="80"/>
      <c r="G32" s="55" t="s">
        <v>50</v>
      </c>
      <c r="H32" s="113"/>
      <c r="I32" s="119"/>
      <c r="J32" s="116"/>
    </row>
    <row r="33" spans="1:10" ht="18" customHeight="1" thickTop="1" x14ac:dyDescent="0.25">
      <c r="A33" s="14"/>
      <c r="B33" s="97"/>
      <c r="C33" s="98"/>
      <c r="D33" s="134" t="s">
        <v>66</v>
      </c>
      <c r="E33" s="18"/>
      <c r="F33" s="99"/>
      <c r="G33" s="107">
        <v>26</v>
      </c>
      <c r="H33" s="135" t="s">
        <v>67</v>
      </c>
      <c r="I33" s="32"/>
      <c r="J33" s="108"/>
    </row>
    <row r="34" spans="1:10" ht="18" customHeight="1" x14ac:dyDescent="0.25">
      <c r="A34" s="14"/>
      <c r="B34" s="27"/>
      <c r="C34" s="23"/>
      <c r="D34" s="17"/>
      <c r="E34" s="17"/>
      <c r="F34" s="17"/>
      <c r="G34" s="17"/>
      <c r="H34" s="17"/>
      <c r="I34" s="32"/>
      <c r="J34" s="35"/>
    </row>
    <row r="35" spans="1:10" ht="18" customHeight="1" x14ac:dyDescent="0.25">
      <c r="A35" s="14"/>
      <c r="B35" s="28"/>
      <c r="C35" s="24"/>
      <c r="D35" s="3"/>
      <c r="E35" s="3"/>
      <c r="F35" s="3"/>
      <c r="G35" s="3"/>
      <c r="H35" s="3"/>
      <c r="I35" s="14"/>
      <c r="J35" s="36"/>
    </row>
    <row r="36" spans="1:10" ht="18" customHeight="1" x14ac:dyDescent="0.25">
      <c r="A36" s="14"/>
      <c r="B36" s="28"/>
      <c r="C36" s="24"/>
      <c r="D36" s="3"/>
      <c r="E36" s="3"/>
      <c r="F36" s="3"/>
      <c r="G36" s="3"/>
      <c r="H36" s="3"/>
      <c r="I36" s="14"/>
      <c r="J36" s="36"/>
    </row>
    <row r="37" spans="1:10" ht="18" customHeight="1" x14ac:dyDescent="0.25">
      <c r="A37" s="14"/>
      <c r="B37" s="28"/>
      <c r="C37" s="24"/>
      <c r="D37" s="3"/>
      <c r="E37" s="3"/>
      <c r="F37" s="3"/>
      <c r="G37" s="3"/>
      <c r="H37" s="3"/>
      <c r="I37" s="14"/>
      <c r="J37" s="36"/>
    </row>
    <row r="38" spans="1:10" ht="18" customHeight="1" x14ac:dyDescent="0.25">
      <c r="A38" s="14"/>
      <c r="B38" s="28"/>
      <c r="C38" s="24"/>
      <c r="D38" s="3"/>
      <c r="E38" s="3"/>
      <c r="F38" s="3"/>
      <c r="G38" s="3"/>
      <c r="H38" s="3"/>
      <c r="I38" s="14"/>
      <c r="J38" s="36"/>
    </row>
    <row r="39" spans="1:10" ht="18" customHeight="1" x14ac:dyDescent="0.25">
      <c r="A39" s="14"/>
      <c r="B39" s="28"/>
      <c r="C39" s="24"/>
      <c r="D39" s="3"/>
      <c r="E39" s="3"/>
      <c r="F39" s="3"/>
      <c r="G39" s="3"/>
      <c r="H39" s="3"/>
      <c r="I39" s="14"/>
      <c r="J39" s="36"/>
    </row>
    <row r="40" spans="1:10" ht="18" customHeight="1" thickBot="1" x14ac:dyDescent="0.3">
      <c r="A40" s="14"/>
      <c r="B40" s="78"/>
      <c r="C40" s="79"/>
      <c r="D40" s="15"/>
      <c r="E40" s="15"/>
      <c r="F40" s="15"/>
      <c r="G40" s="15"/>
      <c r="H40" s="15"/>
      <c r="I40" s="80"/>
      <c r="J40" s="81"/>
    </row>
    <row r="41" spans="1:10" ht="15.75" thickTop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F23" sqref="F23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01" t="s">
        <v>29</v>
      </c>
      <c r="B1" s="202"/>
      <c r="C1" s="202"/>
      <c r="D1" s="203"/>
      <c r="E1" s="139" t="s">
        <v>26</v>
      </c>
      <c r="F1" s="138"/>
      <c r="W1">
        <v>30.126000000000001</v>
      </c>
    </row>
    <row r="2" spans="1:26" ht="20.100000000000001" customHeight="1" x14ac:dyDescent="0.25">
      <c r="A2" s="201" t="s">
        <v>30</v>
      </c>
      <c r="B2" s="202"/>
      <c r="C2" s="202"/>
      <c r="D2" s="203"/>
      <c r="E2" s="139" t="s">
        <v>24</v>
      </c>
      <c r="F2" s="138"/>
    </row>
    <row r="3" spans="1:26" ht="20.100000000000001" customHeight="1" x14ac:dyDescent="0.25">
      <c r="A3" s="201" t="s">
        <v>31</v>
      </c>
      <c r="B3" s="202"/>
      <c r="C3" s="202"/>
      <c r="D3" s="203"/>
      <c r="E3" s="139" t="s">
        <v>72</v>
      </c>
      <c r="F3" s="138"/>
    </row>
    <row r="4" spans="1:26" x14ac:dyDescent="0.25">
      <c r="A4" s="140" t="s">
        <v>1</v>
      </c>
      <c r="B4" s="137"/>
      <c r="C4" s="137"/>
      <c r="D4" s="137"/>
      <c r="E4" s="137"/>
      <c r="F4" s="137"/>
    </row>
    <row r="5" spans="1:26" x14ac:dyDescent="0.25">
      <c r="A5" s="140" t="s">
        <v>209</v>
      </c>
      <c r="B5" s="137"/>
      <c r="C5" s="137"/>
      <c r="D5" s="137"/>
      <c r="E5" s="137"/>
      <c r="F5" s="137"/>
    </row>
    <row r="6" spans="1:26" x14ac:dyDescent="0.25">
      <c r="A6" s="140" t="s">
        <v>23</v>
      </c>
      <c r="B6" s="137"/>
      <c r="C6" s="137"/>
      <c r="D6" s="137"/>
      <c r="E6" s="137"/>
      <c r="F6" s="137"/>
    </row>
    <row r="7" spans="1:26" x14ac:dyDescent="0.25">
      <c r="A7" s="137"/>
      <c r="B7" s="137"/>
      <c r="C7" s="137"/>
      <c r="D7" s="137"/>
      <c r="E7" s="137"/>
      <c r="F7" s="137"/>
    </row>
    <row r="8" spans="1:26" x14ac:dyDescent="0.25">
      <c r="A8" s="141" t="s">
        <v>73</v>
      </c>
      <c r="B8" s="137"/>
      <c r="C8" s="137"/>
      <c r="D8" s="137"/>
      <c r="E8" s="137"/>
      <c r="F8" s="137"/>
    </row>
    <row r="9" spans="1:26" x14ac:dyDescent="0.25">
      <c r="A9" s="142" t="s">
        <v>69</v>
      </c>
      <c r="B9" s="142" t="s">
        <v>63</v>
      </c>
      <c r="C9" s="142" t="s">
        <v>64</v>
      </c>
      <c r="D9" s="142" t="s">
        <v>38</v>
      </c>
      <c r="E9" s="142" t="s">
        <v>70</v>
      </c>
      <c r="F9" s="142" t="s">
        <v>71</v>
      </c>
    </row>
    <row r="10" spans="1:26" x14ac:dyDescent="0.25">
      <c r="A10" s="149" t="s">
        <v>74</v>
      </c>
      <c r="B10" s="150"/>
      <c r="C10" s="146"/>
      <c r="D10" s="146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x14ac:dyDescent="0.25">
      <c r="A11" s="151" t="s">
        <v>75</v>
      </c>
      <c r="B11" s="152">
        <f>'SO 2328'!L22</f>
        <v>0</v>
      </c>
      <c r="C11" s="152">
        <f>'SO 2328'!M22</f>
        <v>0</v>
      </c>
      <c r="D11" s="152">
        <f>'SO 2328'!I22</f>
        <v>0</v>
      </c>
      <c r="E11" s="153">
        <f>'SO 2328'!S22</f>
        <v>271.41000000000003</v>
      </c>
      <c r="F11" s="153">
        <f>'SO 2328'!V22</f>
        <v>0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x14ac:dyDescent="0.25">
      <c r="A12" s="151" t="s">
        <v>76</v>
      </c>
      <c r="B12" s="152">
        <f>'SO 2328'!L26</f>
        <v>0</v>
      </c>
      <c r="C12" s="152">
        <f>'SO 2328'!M26</f>
        <v>0</v>
      </c>
      <c r="D12" s="152">
        <f>'SO 2328'!I26</f>
        <v>0</v>
      </c>
      <c r="E12" s="153">
        <f>'SO 2328'!S26</f>
        <v>9.32</v>
      </c>
      <c r="F12" s="153">
        <f>'SO 2328'!V26</f>
        <v>0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x14ac:dyDescent="0.25">
      <c r="A13" s="151" t="s">
        <v>77</v>
      </c>
      <c r="B13" s="152">
        <f>'SO 2328'!L30</f>
        <v>0</v>
      </c>
      <c r="C13" s="152">
        <f>'SO 2328'!M30</f>
        <v>0</v>
      </c>
      <c r="D13" s="152">
        <f>'SO 2328'!I30</f>
        <v>0</v>
      </c>
      <c r="E13" s="153">
        <f>'SO 2328'!S30</f>
        <v>92.18</v>
      </c>
      <c r="F13" s="153">
        <f>'SO 2328'!V30</f>
        <v>0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x14ac:dyDescent="0.25">
      <c r="A14" s="151" t="s">
        <v>78</v>
      </c>
      <c r="B14" s="152">
        <f>'SO 2328'!L35</f>
        <v>0</v>
      </c>
      <c r="C14" s="152">
        <f>'SO 2328'!M35</f>
        <v>0</v>
      </c>
      <c r="D14" s="152">
        <f>'SO 2328'!I35</f>
        <v>0</v>
      </c>
      <c r="E14" s="153">
        <f>'SO 2328'!S35</f>
        <v>62.55</v>
      </c>
      <c r="F14" s="153">
        <f>'SO 2328'!V35</f>
        <v>0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x14ac:dyDescent="0.25">
      <c r="A15" s="151" t="s">
        <v>79</v>
      </c>
      <c r="B15" s="152">
        <f>'SO 2328'!L41</f>
        <v>0</v>
      </c>
      <c r="C15" s="152">
        <f>'SO 2328'!M41</f>
        <v>0</v>
      </c>
      <c r="D15" s="152">
        <f>'SO 2328'!I41</f>
        <v>0</v>
      </c>
      <c r="E15" s="153">
        <f>'SO 2328'!S41</f>
        <v>0.02</v>
      </c>
      <c r="F15" s="153">
        <f>'SO 2328'!V41</f>
        <v>44</v>
      </c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x14ac:dyDescent="0.25">
      <c r="A16" s="2" t="s">
        <v>74</v>
      </c>
      <c r="B16" s="154">
        <f>'SO 2328'!L43</f>
        <v>0</v>
      </c>
      <c r="C16" s="154">
        <f>'SO 2328'!M43</f>
        <v>0</v>
      </c>
      <c r="D16" s="154">
        <f>'SO 2328'!I43</f>
        <v>0</v>
      </c>
      <c r="E16" s="155">
        <f>'SO 2328'!S43</f>
        <v>435.48</v>
      </c>
      <c r="F16" s="155">
        <f>'SO 2328'!V43</f>
        <v>44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x14ac:dyDescent="0.25">
      <c r="A17" s="1"/>
      <c r="B17" s="144"/>
      <c r="C17" s="144"/>
      <c r="D17" s="144"/>
      <c r="E17" s="143"/>
      <c r="F17" s="143"/>
    </row>
    <row r="18" spans="1:26" x14ac:dyDescent="0.25">
      <c r="A18" s="2" t="s">
        <v>80</v>
      </c>
      <c r="B18" s="154"/>
      <c r="C18" s="152"/>
      <c r="D18" s="152"/>
      <c r="E18" s="153"/>
      <c r="F18" s="153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x14ac:dyDescent="0.25">
      <c r="A19" s="151" t="s">
        <v>81</v>
      </c>
      <c r="B19" s="152">
        <f>'SO 2328'!L49</f>
        <v>0</v>
      </c>
      <c r="C19" s="152">
        <f>'SO 2328'!M49</f>
        <v>0</v>
      </c>
      <c r="D19" s="152">
        <f>'SO 2328'!I49</f>
        <v>0</v>
      </c>
      <c r="E19" s="153">
        <f>'SO 2328'!S49</f>
        <v>0</v>
      </c>
      <c r="F19" s="153">
        <f>'SO 2328'!V49</f>
        <v>0</v>
      </c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</row>
    <row r="20" spans="1:26" x14ac:dyDescent="0.25">
      <c r="A20" s="151" t="s">
        <v>82</v>
      </c>
      <c r="B20" s="152">
        <f>'SO 2328'!L55</f>
        <v>0</v>
      </c>
      <c r="C20" s="152">
        <f>'SO 2328'!M55</f>
        <v>0</v>
      </c>
      <c r="D20" s="152">
        <f>'SO 2328'!I55</f>
        <v>0</v>
      </c>
      <c r="E20" s="153">
        <f>'SO 2328'!S55</f>
        <v>0</v>
      </c>
      <c r="F20" s="153">
        <f>'SO 2328'!V55</f>
        <v>0</v>
      </c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x14ac:dyDescent="0.25">
      <c r="A21" s="2" t="s">
        <v>80</v>
      </c>
      <c r="B21" s="154">
        <f>'SO 2328'!L57</f>
        <v>0</v>
      </c>
      <c r="C21" s="154">
        <f>'SO 2328'!M57</f>
        <v>0</v>
      </c>
      <c r="D21" s="154">
        <f>'SO 2328'!I57</f>
        <v>0</v>
      </c>
      <c r="E21" s="155">
        <f>'SO 2328'!S57</f>
        <v>0</v>
      </c>
      <c r="F21" s="155">
        <f>'SO 2328'!V57</f>
        <v>0</v>
      </c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</row>
    <row r="22" spans="1:26" x14ac:dyDescent="0.25">
      <c r="A22" s="1"/>
      <c r="B22" s="144"/>
      <c r="C22" s="144"/>
      <c r="D22" s="144"/>
      <c r="E22" s="143"/>
      <c r="F22" s="143"/>
    </row>
    <row r="23" spans="1:26" x14ac:dyDescent="0.25">
      <c r="A23" s="2" t="s">
        <v>83</v>
      </c>
      <c r="B23" s="154">
        <f>'SO 2328'!L58</f>
        <v>0</v>
      </c>
      <c r="C23" s="154">
        <f>'SO 2328'!M58</f>
        <v>0</v>
      </c>
      <c r="D23" s="154">
        <f>'SO 2328'!I58</f>
        <v>0</v>
      </c>
      <c r="E23" s="155">
        <f>'SO 2328'!S58</f>
        <v>435.48</v>
      </c>
      <c r="F23" s="155">
        <f>'SO 2328'!V58</f>
        <v>44</v>
      </c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</row>
    <row r="24" spans="1:26" x14ac:dyDescent="0.25">
      <c r="A24" s="1"/>
      <c r="B24" s="144"/>
      <c r="C24" s="144"/>
      <c r="D24" s="144"/>
      <c r="E24" s="143"/>
      <c r="F24" s="143"/>
    </row>
    <row r="25" spans="1:26" x14ac:dyDescent="0.25">
      <c r="A25" s="1"/>
      <c r="B25" s="144"/>
      <c r="C25" s="144"/>
      <c r="D25" s="144"/>
      <c r="E25" s="143"/>
      <c r="F25" s="143"/>
    </row>
    <row r="26" spans="1:26" x14ac:dyDescent="0.25">
      <c r="A26" s="1"/>
      <c r="B26" s="144"/>
      <c r="C26" s="144"/>
      <c r="D26" s="144"/>
      <c r="E26" s="143"/>
      <c r="F26" s="143"/>
    </row>
    <row r="27" spans="1:26" x14ac:dyDescent="0.25">
      <c r="A27" s="1"/>
      <c r="B27" s="144"/>
      <c r="C27" s="144"/>
      <c r="D27" s="144"/>
      <c r="E27" s="143"/>
      <c r="F27" s="143"/>
    </row>
    <row r="28" spans="1:26" x14ac:dyDescent="0.25">
      <c r="A28" s="1"/>
      <c r="B28" s="144"/>
      <c r="C28" s="144"/>
      <c r="D28" s="144"/>
      <c r="E28" s="143"/>
      <c r="F28" s="143"/>
    </row>
    <row r="29" spans="1:26" x14ac:dyDescent="0.25">
      <c r="A29" s="1"/>
      <c r="B29" s="144"/>
      <c r="C29" s="144"/>
      <c r="D29" s="144"/>
      <c r="E29" s="143"/>
      <c r="F29" s="143"/>
    </row>
    <row r="30" spans="1:26" x14ac:dyDescent="0.25">
      <c r="A30" s="1"/>
      <c r="B30" s="144"/>
      <c r="C30" s="144"/>
      <c r="D30" s="144"/>
      <c r="E30" s="143"/>
      <c r="F30" s="143"/>
    </row>
    <row r="31" spans="1:26" x14ac:dyDescent="0.25">
      <c r="A31" s="1"/>
      <c r="B31" s="144"/>
      <c r="C31" s="144"/>
      <c r="D31" s="144"/>
      <c r="E31" s="143"/>
      <c r="F31" s="143"/>
    </row>
    <row r="32" spans="1:26" x14ac:dyDescent="0.25">
      <c r="A32" s="1"/>
      <c r="B32" s="144"/>
      <c r="C32" s="144"/>
      <c r="D32" s="144"/>
      <c r="E32" s="143"/>
      <c r="F32" s="143"/>
    </row>
    <row r="33" spans="1:6" x14ac:dyDescent="0.25">
      <c r="A33" s="1"/>
      <c r="B33" s="144"/>
      <c r="C33" s="144"/>
      <c r="D33" s="144"/>
      <c r="E33" s="143"/>
      <c r="F33" s="143"/>
    </row>
    <row r="34" spans="1:6" x14ac:dyDescent="0.25">
      <c r="A34" s="1"/>
      <c r="B34" s="144"/>
      <c r="C34" s="144"/>
      <c r="D34" s="144"/>
      <c r="E34" s="143"/>
      <c r="F34" s="143"/>
    </row>
    <row r="35" spans="1:6" x14ac:dyDescent="0.25">
      <c r="A35" s="1"/>
      <c r="B35" s="144"/>
      <c r="C35" s="144"/>
      <c r="D35" s="144"/>
      <c r="E35" s="143"/>
      <c r="F35" s="143"/>
    </row>
    <row r="36" spans="1:6" x14ac:dyDescent="0.25">
      <c r="A36" s="1"/>
      <c r="B36" s="144"/>
      <c r="C36" s="144"/>
      <c r="D36" s="144"/>
      <c r="E36" s="143"/>
      <c r="F36" s="143"/>
    </row>
    <row r="37" spans="1:6" x14ac:dyDescent="0.25">
      <c r="A37" s="1"/>
      <c r="B37" s="144"/>
      <c r="C37" s="144"/>
      <c r="D37" s="144"/>
      <c r="E37" s="143"/>
      <c r="F37" s="143"/>
    </row>
    <row r="38" spans="1:6" x14ac:dyDescent="0.25">
      <c r="A38" s="1"/>
      <c r="B38" s="144"/>
      <c r="C38" s="144"/>
      <c r="D38" s="144"/>
      <c r="E38" s="143"/>
      <c r="F38" s="143"/>
    </row>
    <row r="39" spans="1:6" x14ac:dyDescent="0.25">
      <c r="A39" s="1"/>
      <c r="B39" s="144"/>
      <c r="C39" s="144"/>
      <c r="D39" s="144"/>
      <c r="E39" s="143"/>
      <c r="F39" s="143"/>
    </row>
    <row r="40" spans="1:6" x14ac:dyDescent="0.25">
      <c r="A40" s="1"/>
      <c r="B40" s="144"/>
      <c r="C40" s="144"/>
      <c r="D40" s="144"/>
      <c r="E40" s="143"/>
      <c r="F40" s="143"/>
    </row>
    <row r="41" spans="1:6" x14ac:dyDescent="0.25">
      <c r="A41" s="1"/>
      <c r="B41" s="144"/>
      <c r="C41" s="144"/>
      <c r="D41" s="144"/>
      <c r="E41" s="143"/>
      <c r="F41" s="143"/>
    </row>
    <row r="42" spans="1:6" x14ac:dyDescent="0.25">
      <c r="A42" s="1"/>
      <c r="B42" s="144"/>
      <c r="C42" s="144"/>
      <c r="D42" s="144"/>
      <c r="E42" s="143"/>
      <c r="F42" s="143"/>
    </row>
    <row r="43" spans="1:6" x14ac:dyDescent="0.25">
      <c r="A43" s="1"/>
      <c r="B43" s="144"/>
      <c r="C43" s="144"/>
      <c r="D43" s="144"/>
      <c r="E43" s="143"/>
      <c r="F43" s="143"/>
    </row>
    <row r="44" spans="1:6" x14ac:dyDescent="0.25">
      <c r="A44" s="1"/>
      <c r="B44" s="144"/>
      <c r="C44" s="144"/>
      <c r="D44" s="144"/>
      <c r="E44" s="143"/>
      <c r="F44" s="143"/>
    </row>
    <row r="45" spans="1:6" x14ac:dyDescent="0.25">
      <c r="A45" s="1"/>
      <c r="B45" s="144"/>
      <c r="C45" s="144"/>
      <c r="D45" s="144"/>
      <c r="E45" s="143"/>
      <c r="F45" s="143"/>
    </row>
    <row r="46" spans="1:6" x14ac:dyDescent="0.25">
      <c r="A46" s="1"/>
      <c r="B46" s="144"/>
      <c r="C46" s="144"/>
      <c r="D46" s="144"/>
      <c r="E46" s="143"/>
      <c r="F46" s="143"/>
    </row>
    <row r="47" spans="1:6" x14ac:dyDescent="0.25">
      <c r="A47" s="1"/>
      <c r="B47" s="144"/>
      <c r="C47" s="144"/>
      <c r="D47" s="144"/>
      <c r="E47" s="143"/>
      <c r="F47" s="143"/>
    </row>
    <row r="48" spans="1:6" x14ac:dyDescent="0.25">
      <c r="A48" s="1"/>
      <c r="B48" s="144"/>
      <c r="C48" s="144"/>
      <c r="D48" s="144"/>
      <c r="E48" s="143"/>
      <c r="F48" s="143"/>
    </row>
    <row r="49" spans="1:6" x14ac:dyDescent="0.25">
      <c r="A49" s="1"/>
      <c r="B49" s="144"/>
      <c r="C49" s="144"/>
      <c r="D49" s="144"/>
      <c r="E49" s="143"/>
      <c r="F49" s="143"/>
    </row>
    <row r="50" spans="1:6" x14ac:dyDescent="0.25">
      <c r="A50" s="1"/>
      <c r="B50" s="144"/>
      <c r="C50" s="144"/>
      <c r="D50" s="144"/>
      <c r="E50" s="143"/>
      <c r="F50" s="143"/>
    </row>
    <row r="51" spans="1:6" x14ac:dyDescent="0.25">
      <c r="A51" s="1"/>
      <c r="B51" s="144"/>
      <c r="C51" s="144"/>
      <c r="D51" s="144"/>
      <c r="E51" s="143"/>
      <c r="F51" s="143"/>
    </row>
    <row r="52" spans="1:6" x14ac:dyDescent="0.25">
      <c r="A52" s="1"/>
      <c r="B52" s="144"/>
      <c r="C52" s="144"/>
      <c r="D52" s="144"/>
      <c r="E52" s="143"/>
      <c r="F52" s="143"/>
    </row>
    <row r="53" spans="1:6" x14ac:dyDescent="0.25">
      <c r="A53" s="1"/>
      <c r="B53" s="144"/>
      <c r="C53" s="144"/>
      <c r="D53" s="144"/>
      <c r="E53" s="143"/>
      <c r="F53" s="143"/>
    </row>
    <row r="54" spans="1:6" x14ac:dyDescent="0.25">
      <c r="A54" s="1"/>
      <c r="B54" s="144"/>
      <c r="C54" s="144"/>
      <c r="D54" s="144"/>
      <c r="E54" s="143"/>
      <c r="F54" s="143"/>
    </row>
    <row r="55" spans="1:6" x14ac:dyDescent="0.25">
      <c r="A55" s="1"/>
      <c r="B55" s="144"/>
      <c r="C55" s="144"/>
      <c r="D55" s="144"/>
      <c r="E55" s="143"/>
      <c r="F55" s="143"/>
    </row>
    <row r="56" spans="1:6" x14ac:dyDescent="0.25">
      <c r="A56" s="1"/>
      <c r="B56" s="144"/>
      <c r="C56" s="144"/>
      <c r="D56" s="144"/>
      <c r="E56" s="143"/>
      <c r="F56" s="143"/>
    </row>
    <row r="57" spans="1:6" x14ac:dyDescent="0.25">
      <c r="A57" s="1"/>
      <c r="B57" s="144"/>
      <c r="C57" s="144"/>
      <c r="D57" s="144"/>
      <c r="E57" s="143"/>
      <c r="F57" s="143"/>
    </row>
    <row r="58" spans="1:6" x14ac:dyDescent="0.25">
      <c r="A58" s="1"/>
      <c r="B58" s="144"/>
      <c r="C58" s="144"/>
      <c r="D58" s="144"/>
      <c r="E58" s="143"/>
      <c r="F58" s="143"/>
    </row>
    <row r="59" spans="1:6" x14ac:dyDescent="0.25">
      <c r="A59" s="1"/>
      <c r="B59" s="144"/>
      <c r="C59" s="144"/>
      <c r="D59" s="144"/>
      <c r="E59" s="143"/>
      <c r="F59" s="143"/>
    </row>
    <row r="60" spans="1:6" x14ac:dyDescent="0.25">
      <c r="A60" s="1"/>
      <c r="B60" s="144"/>
      <c r="C60" s="144"/>
      <c r="D60" s="144"/>
      <c r="E60" s="143"/>
      <c r="F60" s="143"/>
    </row>
    <row r="61" spans="1:6" x14ac:dyDescent="0.25">
      <c r="A61" s="1"/>
      <c r="B61" s="144"/>
      <c r="C61" s="144"/>
      <c r="D61" s="144"/>
      <c r="E61" s="143"/>
      <c r="F61" s="143"/>
    </row>
    <row r="62" spans="1:6" x14ac:dyDescent="0.25">
      <c r="A62" s="1"/>
      <c r="B62" s="144"/>
      <c r="C62" s="144"/>
      <c r="D62" s="144"/>
      <c r="E62" s="143"/>
      <c r="F62" s="143"/>
    </row>
    <row r="63" spans="1:6" x14ac:dyDescent="0.25">
      <c r="A63" s="1"/>
      <c r="B63" s="144"/>
      <c r="C63" s="144"/>
      <c r="D63" s="144"/>
      <c r="E63" s="143"/>
      <c r="F63" s="143"/>
    </row>
    <row r="64" spans="1:6" x14ac:dyDescent="0.25">
      <c r="A64" s="1"/>
      <c r="B64" s="144"/>
      <c r="C64" s="144"/>
      <c r="D64" s="144"/>
      <c r="E64" s="143"/>
      <c r="F64" s="143"/>
    </row>
    <row r="65" spans="1:6" x14ac:dyDescent="0.25">
      <c r="A65" s="1"/>
      <c r="B65" s="144"/>
      <c r="C65" s="144"/>
      <c r="D65" s="144"/>
      <c r="E65" s="143"/>
      <c r="F65" s="143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pane ySplit="8" topLeftCell="A42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04" t="s">
        <v>29</v>
      </c>
      <c r="C1" s="205"/>
      <c r="D1" s="205"/>
      <c r="E1" s="205"/>
      <c r="F1" s="205"/>
      <c r="G1" s="205"/>
      <c r="H1" s="206"/>
      <c r="I1" s="160" t="s">
        <v>26</v>
      </c>
      <c r="J1" s="159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9"/>
      <c r="B2" s="204" t="s">
        <v>30</v>
      </c>
      <c r="C2" s="205"/>
      <c r="D2" s="205"/>
      <c r="E2" s="205"/>
      <c r="F2" s="205"/>
      <c r="G2" s="205"/>
      <c r="H2" s="206"/>
      <c r="I2" s="160" t="s">
        <v>24</v>
      </c>
      <c r="J2" s="159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9"/>
      <c r="B3" s="204" t="s">
        <v>31</v>
      </c>
      <c r="C3" s="205"/>
      <c r="D3" s="205"/>
      <c r="E3" s="205"/>
      <c r="F3" s="205"/>
      <c r="G3" s="205"/>
      <c r="H3" s="206"/>
      <c r="I3" s="160" t="s">
        <v>94</v>
      </c>
      <c r="J3" s="159"/>
      <c r="K3" s="3"/>
      <c r="L3" s="3"/>
      <c r="M3" s="3"/>
      <c r="N3" s="3"/>
      <c r="O3" s="3"/>
      <c r="P3" s="5" t="s">
        <v>28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209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5" t="s">
        <v>23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5"/>
      <c r="B7" s="16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"/>
      <c r="R7" s="1"/>
      <c r="S7" s="15"/>
      <c r="V7" s="15"/>
    </row>
    <row r="8" spans="1:26" ht="15.75" x14ac:dyDescent="0.25">
      <c r="A8" s="162" t="s">
        <v>84</v>
      </c>
      <c r="B8" s="162" t="s">
        <v>85</v>
      </c>
      <c r="C8" s="162" t="s">
        <v>86</v>
      </c>
      <c r="D8" s="162" t="s">
        <v>87</v>
      </c>
      <c r="E8" s="162" t="s">
        <v>88</v>
      </c>
      <c r="F8" s="162" t="s">
        <v>89</v>
      </c>
      <c r="G8" s="162" t="s">
        <v>63</v>
      </c>
      <c r="H8" s="162" t="s">
        <v>64</v>
      </c>
      <c r="I8" s="162" t="s">
        <v>90</v>
      </c>
      <c r="J8" s="162"/>
      <c r="K8" s="162"/>
      <c r="L8" s="162"/>
      <c r="M8" s="162"/>
      <c r="N8" s="162"/>
      <c r="O8" s="162"/>
      <c r="P8" s="162" t="s">
        <v>91</v>
      </c>
      <c r="Q8" s="156"/>
      <c r="R8" s="156"/>
      <c r="S8" s="162" t="s">
        <v>92</v>
      </c>
      <c r="T8" s="158"/>
      <c r="U8" s="158"/>
      <c r="V8" s="162" t="s">
        <v>93</v>
      </c>
      <c r="W8" s="157"/>
      <c r="X8" s="157"/>
      <c r="Y8" s="157"/>
      <c r="Z8" s="157"/>
    </row>
    <row r="9" spans="1:26" x14ac:dyDescent="0.25">
      <c r="A9" s="145"/>
      <c r="B9" s="145"/>
      <c r="C9" s="163"/>
      <c r="D9" s="149" t="s">
        <v>74</v>
      </c>
      <c r="E9" s="145"/>
      <c r="F9" s="164"/>
      <c r="G9" s="146"/>
      <c r="H9" s="146"/>
      <c r="I9" s="146"/>
      <c r="J9" s="145"/>
      <c r="K9" s="145"/>
      <c r="L9" s="145"/>
      <c r="M9" s="145"/>
      <c r="N9" s="145"/>
      <c r="O9" s="145"/>
      <c r="P9" s="145"/>
      <c r="Q9" s="151"/>
      <c r="R9" s="151"/>
      <c r="S9" s="145"/>
      <c r="T9" s="148"/>
      <c r="U9" s="148"/>
      <c r="V9" s="145"/>
      <c r="W9" s="148"/>
      <c r="X9" s="148"/>
      <c r="Y9" s="148"/>
      <c r="Z9" s="148"/>
    </row>
    <row r="10" spans="1:26" x14ac:dyDescent="0.25">
      <c r="A10" s="151"/>
      <c r="B10" s="151"/>
      <c r="C10" s="151"/>
      <c r="D10" s="151" t="s">
        <v>75</v>
      </c>
      <c r="E10" s="151"/>
      <c r="F10" s="165"/>
      <c r="G10" s="152"/>
      <c r="H10" s="152"/>
      <c r="I10" s="152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48"/>
      <c r="U10" s="148"/>
      <c r="V10" s="151"/>
      <c r="W10" s="148"/>
      <c r="X10" s="148"/>
      <c r="Y10" s="148"/>
      <c r="Z10" s="148"/>
    </row>
    <row r="11" spans="1:26" ht="35.1" customHeight="1" x14ac:dyDescent="0.25">
      <c r="A11" s="169"/>
      <c r="B11" s="166" t="s">
        <v>96</v>
      </c>
      <c r="C11" s="170" t="s">
        <v>97</v>
      </c>
      <c r="D11" s="166" t="s">
        <v>98</v>
      </c>
      <c r="E11" s="166" t="s">
        <v>99</v>
      </c>
      <c r="F11" s="167">
        <v>325</v>
      </c>
      <c r="G11" s="168">
        <v>0</v>
      </c>
      <c r="H11" s="168">
        <v>0</v>
      </c>
      <c r="I11" s="168">
        <f t="shared" ref="I11:I21" si="0">ROUND(F11*(G11+H11),2)</f>
        <v>0</v>
      </c>
      <c r="J11" s="166">
        <f t="shared" ref="J11:J21" si="1">ROUND(F11*(N11),2)</f>
        <v>0</v>
      </c>
      <c r="K11" s="1">
        <f t="shared" ref="K11:K21" si="2">ROUND(F11*(O11),2)</f>
        <v>0</v>
      </c>
      <c r="L11" s="1">
        <f t="shared" ref="L11:L21" si="3">ROUND(F11*(G11),2)</f>
        <v>0</v>
      </c>
      <c r="M11" s="1">
        <f t="shared" ref="M11:M21" si="4">ROUND(F11*(H11),2)</f>
        <v>0</v>
      </c>
      <c r="N11" s="1">
        <v>0</v>
      </c>
      <c r="O11" s="1"/>
      <c r="P11" s="161"/>
      <c r="Q11" s="161"/>
      <c r="R11" s="161"/>
      <c r="S11" s="151"/>
      <c r="V11" s="165"/>
      <c r="Z11">
        <f t="shared" ref="Z11:Z21" si="5">0.024339*POWER(I11,0.952797)</f>
        <v>0</v>
      </c>
    </row>
    <row r="12" spans="1:26" ht="24.95" customHeight="1" x14ac:dyDescent="0.25">
      <c r="A12" s="169"/>
      <c r="B12" s="166" t="s">
        <v>96</v>
      </c>
      <c r="C12" s="170" t="s">
        <v>100</v>
      </c>
      <c r="D12" s="166" t="s">
        <v>101</v>
      </c>
      <c r="E12" s="166" t="s">
        <v>99</v>
      </c>
      <c r="F12" s="167">
        <v>325</v>
      </c>
      <c r="G12" s="168">
        <v>0</v>
      </c>
      <c r="H12" s="168">
        <v>0</v>
      </c>
      <c r="I12" s="168">
        <f t="shared" si="0"/>
        <v>0</v>
      </c>
      <c r="J12" s="166">
        <f t="shared" si="1"/>
        <v>0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0</v>
      </c>
      <c r="O12" s="1"/>
      <c r="P12" s="161"/>
      <c r="Q12" s="161"/>
      <c r="R12" s="161"/>
      <c r="S12" s="151"/>
      <c r="V12" s="165"/>
      <c r="Z12">
        <f t="shared" si="5"/>
        <v>0</v>
      </c>
    </row>
    <row r="13" spans="1:26" ht="24.95" customHeight="1" x14ac:dyDescent="0.25">
      <c r="A13" s="169"/>
      <c r="B13" s="166" t="s">
        <v>96</v>
      </c>
      <c r="C13" s="170" t="s">
        <v>102</v>
      </c>
      <c r="D13" s="166" t="s">
        <v>103</v>
      </c>
      <c r="E13" s="166" t="s">
        <v>104</v>
      </c>
      <c r="F13" s="167">
        <v>162.5</v>
      </c>
      <c r="G13" s="168">
        <v>0</v>
      </c>
      <c r="H13" s="168">
        <v>0</v>
      </c>
      <c r="I13" s="168">
        <f t="shared" si="0"/>
        <v>0</v>
      </c>
      <c r="J13" s="166">
        <f t="shared" si="1"/>
        <v>0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0</v>
      </c>
      <c r="O13" s="1"/>
      <c r="P13" s="161"/>
      <c r="Q13" s="161"/>
      <c r="R13" s="161"/>
      <c r="S13" s="151"/>
      <c r="V13" s="165"/>
      <c r="Z13">
        <f t="shared" si="5"/>
        <v>0</v>
      </c>
    </row>
    <row r="14" spans="1:26" ht="24.95" customHeight="1" x14ac:dyDescent="0.25">
      <c r="A14" s="169"/>
      <c r="B14" s="166" t="s">
        <v>96</v>
      </c>
      <c r="C14" s="170" t="s">
        <v>105</v>
      </c>
      <c r="D14" s="166" t="s">
        <v>106</v>
      </c>
      <c r="E14" s="166" t="s">
        <v>99</v>
      </c>
      <c r="F14" s="167">
        <v>162.5</v>
      </c>
      <c r="G14" s="168">
        <v>0</v>
      </c>
      <c r="H14" s="168">
        <v>0</v>
      </c>
      <c r="I14" s="168">
        <f t="shared" si="0"/>
        <v>0</v>
      </c>
      <c r="J14" s="166">
        <f t="shared" si="1"/>
        <v>0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0</v>
      </c>
      <c r="O14" s="1"/>
      <c r="P14" s="161"/>
      <c r="Q14" s="161"/>
      <c r="R14" s="161"/>
      <c r="S14" s="151"/>
      <c r="V14" s="165"/>
      <c r="Z14">
        <f t="shared" si="5"/>
        <v>0</v>
      </c>
    </row>
    <row r="15" spans="1:26" ht="24.95" customHeight="1" x14ac:dyDescent="0.25">
      <c r="A15" s="169"/>
      <c r="B15" s="166" t="s">
        <v>96</v>
      </c>
      <c r="C15" s="170" t="s">
        <v>107</v>
      </c>
      <c r="D15" s="166" t="s">
        <v>108</v>
      </c>
      <c r="E15" s="166" t="s">
        <v>99</v>
      </c>
      <c r="F15" s="167">
        <v>113.75</v>
      </c>
      <c r="G15" s="168">
        <v>0</v>
      </c>
      <c r="H15" s="168">
        <v>0</v>
      </c>
      <c r="I15" s="168">
        <f t="shared" si="0"/>
        <v>0</v>
      </c>
      <c r="J15" s="166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0</v>
      </c>
      <c r="O15" s="1"/>
      <c r="P15" s="161"/>
      <c r="Q15" s="161"/>
      <c r="R15" s="161"/>
      <c r="S15" s="151"/>
      <c r="V15" s="165"/>
      <c r="Z15">
        <f t="shared" si="5"/>
        <v>0</v>
      </c>
    </row>
    <row r="16" spans="1:26" ht="24.95" customHeight="1" x14ac:dyDescent="0.25">
      <c r="A16" s="169"/>
      <c r="B16" s="166" t="s">
        <v>96</v>
      </c>
      <c r="C16" s="170" t="s">
        <v>109</v>
      </c>
      <c r="D16" s="166" t="s">
        <v>110</v>
      </c>
      <c r="E16" s="166" t="s">
        <v>99</v>
      </c>
      <c r="F16" s="167">
        <v>113.75</v>
      </c>
      <c r="G16" s="168">
        <v>0</v>
      </c>
      <c r="H16" s="168">
        <v>0</v>
      </c>
      <c r="I16" s="168">
        <f t="shared" si="0"/>
        <v>0</v>
      </c>
      <c r="J16" s="166">
        <f t="shared" si="1"/>
        <v>0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0</v>
      </c>
      <c r="O16" s="1"/>
      <c r="P16" s="161"/>
      <c r="Q16" s="161"/>
      <c r="R16" s="161"/>
      <c r="S16" s="151"/>
      <c r="V16" s="165"/>
      <c r="Z16">
        <f t="shared" si="5"/>
        <v>0</v>
      </c>
    </row>
    <row r="17" spans="1:26" ht="24.95" customHeight="1" x14ac:dyDescent="0.25">
      <c r="A17" s="169"/>
      <c r="B17" s="166" t="s">
        <v>96</v>
      </c>
      <c r="C17" s="170" t="s">
        <v>111</v>
      </c>
      <c r="D17" s="166" t="s">
        <v>112</v>
      </c>
      <c r="E17" s="166" t="s">
        <v>113</v>
      </c>
      <c r="F17" s="167">
        <v>325</v>
      </c>
      <c r="G17" s="168">
        <v>0</v>
      </c>
      <c r="H17" s="168">
        <v>0</v>
      </c>
      <c r="I17" s="168">
        <f t="shared" si="0"/>
        <v>0</v>
      </c>
      <c r="J17" s="166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61"/>
      <c r="Q17" s="161"/>
      <c r="R17" s="161"/>
      <c r="S17" s="151"/>
      <c r="V17" s="165"/>
      <c r="Z17">
        <f t="shared" si="5"/>
        <v>0</v>
      </c>
    </row>
    <row r="18" spans="1:26" ht="35.1" customHeight="1" x14ac:dyDescent="0.25">
      <c r="A18" s="169"/>
      <c r="B18" s="166" t="s">
        <v>96</v>
      </c>
      <c r="C18" s="170" t="s">
        <v>114</v>
      </c>
      <c r="D18" s="166" t="s">
        <v>115</v>
      </c>
      <c r="E18" s="166" t="s">
        <v>116</v>
      </c>
      <c r="F18" s="167">
        <v>325</v>
      </c>
      <c r="G18" s="168">
        <v>0</v>
      </c>
      <c r="H18" s="168">
        <v>0</v>
      </c>
      <c r="I18" s="168">
        <f t="shared" si="0"/>
        <v>0</v>
      </c>
      <c r="J18" s="166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1"/>
      <c r="Q18" s="161"/>
      <c r="R18" s="161"/>
      <c r="S18" s="151"/>
      <c r="V18" s="165"/>
      <c r="Z18">
        <f t="shared" si="5"/>
        <v>0</v>
      </c>
    </row>
    <row r="19" spans="1:26" ht="35.1" customHeight="1" x14ac:dyDescent="0.25">
      <c r="A19" s="169"/>
      <c r="B19" s="166" t="s">
        <v>117</v>
      </c>
      <c r="C19" s="170" t="s">
        <v>118</v>
      </c>
      <c r="D19" s="166" t="s">
        <v>119</v>
      </c>
      <c r="E19" s="166" t="s">
        <v>120</v>
      </c>
      <c r="F19" s="167">
        <v>325</v>
      </c>
      <c r="G19" s="168">
        <v>0</v>
      </c>
      <c r="H19" s="168">
        <v>0</v>
      </c>
      <c r="I19" s="168">
        <f t="shared" si="0"/>
        <v>0</v>
      </c>
      <c r="J19" s="166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1"/>
      <c r="Q19" s="161"/>
      <c r="R19" s="161"/>
      <c r="S19" s="151"/>
      <c r="V19" s="165"/>
      <c r="Z19">
        <f t="shared" si="5"/>
        <v>0</v>
      </c>
    </row>
    <row r="20" spans="1:26" ht="24.95" customHeight="1" x14ac:dyDescent="0.25">
      <c r="A20" s="169"/>
      <c r="B20" s="166" t="s">
        <v>121</v>
      </c>
      <c r="C20" s="170" t="s">
        <v>122</v>
      </c>
      <c r="D20" s="166" t="s">
        <v>123</v>
      </c>
      <c r="E20" s="166" t="s">
        <v>99</v>
      </c>
      <c r="F20" s="167">
        <v>162.5</v>
      </c>
      <c r="G20" s="168">
        <v>0</v>
      </c>
      <c r="H20" s="168">
        <v>0</v>
      </c>
      <c r="I20" s="168">
        <f t="shared" si="0"/>
        <v>0</v>
      </c>
      <c r="J20" s="166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5">
        <v>1.67</v>
      </c>
      <c r="Q20" s="161"/>
      <c r="R20" s="161">
        <v>1.67</v>
      </c>
      <c r="S20" s="151">
        <f>ROUND(F20*(P20),3)</f>
        <v>271.375</v>
      </c>
      <c r="V20" s="165"/>
      <c r="Z20">
        <f t="shared" si="5"/>
        <v>0</v>
      </c>
    </row>
    <row r="21" spans="1:26" ht="24.95" customHeight="1" x14ac:dyDescent="0.25">
      <c r="A21" s="169"/>
      <c r="B21" s="166" t="s">
        <v>124</v>
      </c>
      <c r="C21" s="170" t="s">
        <v>125</v>
      </c>
      <c r="D21" s="166" t="s">
        <v>126</v>
      </c>
      <c r="E21" s="166" t="s">
        <v>127</v>
      </c>
      <c r="F21" s="167">
        <v>35</v>
      </c>
      <c r="G21" s="168">
        <v>0</v>
      </c>
      <c r="H21" s="168">
        <v>0</v>
      </c>
      <c r="I21" s="168">
        <f t="shared" si="0"/>
        <v>0</v>
      </c>
      <c r="J21" s="166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5">
        <v>1E-3</v>
      </c>
      <c r="Q21" s="161"/>
      <c r="R21" s="161">
        <v>1E-3</v>
      </c>
      <c r="S21" s="151">
        <f>ROUND(F21*(P21),3)</f>
        <v>3.5000000000000003E-2</v>
      </c>
      <c r="V21" s="165"/>
      <c r="Z21">
        <f t="shared" si="5"/>
        <v>0</v>
      </c>
    </row>
    <row r="22" spans="1:26" x14ac:dyDescent="0.25">
      <c r="A22" s="151"/>
      <c r="B22" s="151"/>
      <c r="C22" s="151"/>
      <c r="D22" s="151" t="s">
        <v>75</v>
      </c>
      <c r="E22" s="151"/>
      <c r="F22" s="165"/>
      <c r="G22" s="154">
        <f>ROUND((SUM(L10:L21))/1,2)</f>
        <v>0</v>
      </c>
      <c r="H22" s="154">
        <f>ROUND((SUM(M10:M21))/1,2)</f>
        <v>0</v>
      </c>
      <c r="I22" s="154">
        <f>ROUND((SUM(I10:I21))/1,2)</f>
        <v>0</v>
      </c>
      <c r="J22" s="151"/>
      <c r="K22" s="151"/>
      <c r="L22" s="151">
        <f>ROUND((SUM(L10:L21))/1,2)</f>
        <v>0</v>
      </c>
      <c r="M22" s="151">
        <f>ROUND((SUM(M10:M21))/1,2)</f>
        <v>0</v>
      </c>
      <c r="N22" s="151"/>
      <c r="O22" s="151"/>
      <c r="P22" s="171"/>
      <c r="Q22" s="151"/>
      <c r="R22" s="151"/>
      <c r="S22" s="171">
        <f>ROUND((SUM(S10:S21))/1,2)</f>
        <v>271.41000000000003</v>
      </c>
      <c r="T22" s="148"/>
      <c r="U22" s="148"/>
      <c r="V22" s="2">
        <f>ROUND((SUM(V10:V21))/1,2)</f>
        <v>0</v>
      </c>
      <c r="W22" s="148"/>
      <c r="X22" s="148"/>
      <c r="Y22" s="148"/>
      <c r="Z22" s="148"/>
    </row>
    <row r="23" spans="1:26" x14ac:dyDescent="0.25">
      <c r="A23" s="1"/>
      <c r="B23" s="1"/>
      <c r="C23" s="1"/>
      <c r="D23" s="1"/>
      <c r="E23" s="1"/>
      <c r="F23" s="161"/>
      <c r="G23" s="144"/>
      <c r="H23" s="144"/>
      <c r="I23" s="144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25">
      <c r="A24" s="151"/>
      <c r="B24" s="151"/>
      <c r="C24" s="151"/>
      <c r="D24" s="151" t="s">
        <v>76</v>
      </c>
      <c r="E24" s="151"/>
      <c r="F24" s="165"/>
      <c r="G24" s="152"/>
      <c r="H24" s="152"/>
      <c r="I24" s="152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48"/>
      <c r="U24" s="148"/>
      <c r="V24" s="151"/>
      <c r="W24" s="148"/>
      <c r="X24" s="148"/>
      <c r="Y24" s="148"/>
      <c r="Z24" s="148"/>
    </row>
    <row r="25" spans="1:26" ht="24.95" customHeight="1" x14ac:dyDescent="0.25">
      <c r="A25" s="169"/>
      <c r="B25" s="166" t="s">
        <v>128</v>
      </c>
      <c r="C25" s="170" t="s">
        <v>129</v>
      </c>
      <c r="D25" s="166" t="s">
        <v>130</v>
      </c>
      <c r="E25" s="166" t="s">
        <v>131</v>
      </c>
      <c r="F25" s="167">
        <v>24</v>
      </c>
      <c r="G25" s="168">
        <v>0</v>
      </c>
      <c r="H25" s="168">
        <v>0</v>
      </c>
      <c r="I25" s="168">
        <f>ROUND(F25*(G25+H25),2)</f>
        <v>0</v>
      </c>
      <c r="J25" s="166">
        <f>ROUND(F25*(N25),2)</f>
        <v>0</v>
      </c>
      <c r="K25" s="1">
        <f>ROUND(F25*(O25),2)</f>
        <v>0</v>
      </c>
      <c r="L25" s="1">
        <f>ROUND(F25*(G25),2)</f>
        <v>0</v>
      </c>
      <c r="M25" s="1">
        <f>ROUND(F25*(H25),2)</f>
        <v>0</v>
      </c>
      <c r="N25" s="1">
        <v>0</v>
      </c>
      <c r="O25" s="1"/>
      <c r="P25" s="165">
        <v>0.38836999999999999</v>
      </c>
      <c r="Q25" s="161"/>
      <c r="R25" s="161">
        <v>0.38836999999999999</v>
      </c>
      <c r="S25" s="151">
        <f>ROUND(F25*(P25),3)</f>
        <v>9.3209999999999997</v>
      </c>
      <c r="V25" s="165"/>
      <c r="Z25">
        <f>0.024339*POWER(I25,0.952797)</f>
        <v>0</v>
      </c>
    </row>
    <row r="26" spans="1:26" x14ac:dyDescent="0.25">
      <c r="A26" s="151"/>
      <c r="B26" s="151"/>
      <c r="C26" s="151"/>
      <c r="D26" s="151" t="s">
        <v>76</v>
      </c>
      <c r="E26" s="151"/>
      <c r="F26" s="165"/>
      <c r="G26" s="154">
        <f>ROUND((SUM(L24:L25))/1,2)</f>
        <v>0</v>
      </c>
      <c r="H26" s="154">
        <f>ROUND((SUM(M24:M25))/1,2)</f>
        <v>0</v>
      </c>
      <c r="I26" s="154">
        <f>ROUND((SUM(I24:I25))/1,2)</f>
        <v>0</v>
      </c>
      <c r="J26" s="151"/>
      <c r="K26" s="151"/>
      <c r="L26" s="151">
        <f>ROUND((SUM(L24:L25))/1,2)</f>
        <v>0</v>
      </c>
      <c r="M26" s="151">
        <f>ROUND((SUM(M24:M25))/1,2)</f>
        <v>0</v>
      </c>
      <c r="N26" s="151"/>
      <c r="O26" s="151"/>
      <c r="P26" s="171"/>
      <c r="Q26" s="151"/>
      <c r="R26" s="151"/>
      <c r="S26" s="171">
        <f>ROUND((SUM(S24:S25))/1,2)</f>
        <v>9.32</v>
      </c>
      <c r="T26" s="148"/>
      <c r="U26" s="148"/>
      <c r="V26" s="2">
        <f>ROUND((SUM(V24:V25))/1,2)</f>
        <v>0</v>
      </c>
      <c r="W26" s="148"/>
      <c r="X26" s="148"/>
      <c r="Y26" s="148"/>
      <c r="Z26" s="148"/>
    </row>
    <row r="27" spans="1:26" x14ac:dyDescent="0.25">
      <c r="A27" s="1"/>
      <c r="B27" s="1"/>
      <c r="C27" s="1"/>
      <c r="D27" s="1"/>
      <c r="E27" s="1"/>
      <c r="F27" s="161"/>
      <c r="G27" s="144"/>
      <c r="H27" s="144"/>
      <c r="I27" s="144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25">
      <c r="A28" s="151"/>
      <c r="B28" s="151"/>
      <c r="C28" s="151"/>
      <c r="D28" s="151" t="s">
        <v>77</v>
      </c>
      <c r="E28" s="151"/>
      <c r="F28" s="165"/>
      <c r="G28" s="152"/>
      <c r="H28" s="152"/>
      <c r="I28" s="152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48"/>
      <c r="U28" s="148"/>
      <c r="V28" s="151"/>
      <c r="W28" s="148"/>
      <c r="X28" s="148"/>
      <c r="Y28" s="148"/>
      <c r="Z28" s="148"/>
    </row>
    <row r="29" spans="1:26" ht="24.95" customHeight="1" x14ac:dyDescent="0.25">
      <c r="A29" s="169"/>
      <c r="B29" s="166" t="s">
        <v>132</v>
      </c>
      <c r="C29" s="170" t="s">
        <v>133</v>
      </c>
      <c r="D29" s="166" t="s">
        <v>134</v>
      </c>
      <c r="E29" s="166" t="s">
        <v>99</v>
      </c>
      <c r="F29" s="167">
        <v>48.75</v>
      </c>
      <c r="G29" s="168">
        <v>0</v>
      </c>
      <c r="H29" s="168">
        <v>0</v>
      </c>
      <c r="I29" s="168">
        <f>ROUND(F29*(G29+H29),2)</f>
        <v>0</v>
      </c>
      <c r="J29" s="166">
        <f>ROUND(F29*(N29),2)</f>
        <v>0</v>
      </c>
      <c r="K29" s="1">
        <f>ROUND(F29*(O29),2)</f>
        <v>0</v>
      </c>
      <c r="L29" s="1">
        <f>ROUND(F29*(G29),2)</f>
        <v>0</v>
      </c>
      <c r="M29" s="1">
        <f>ROUND(F29*(H29),2)</f>
        <v>0</v>
      </c>
      <c r="N29" s="1">
        <v>0</v>
      </c>
      <c r="O29" s="1"/>
      <c r="P29" s="165">
        <v>1.8907700000000001</v>
      </c>
      <c r="Q29" s="161"/>
      <c r="R29" s="161">
        <v>1.8907700000000001</v>
      </c>
      <c r="S29" s="151">
        <f>ROUND(F29*(P29),3)</f>
        <v>92.174999999999997</v>
      </c>
      <c r="V29" s="165"/>
      <c r="Z29">
        <f>0.024339*POWER(I29,0.952797)</f>
        <v>0</v>
      </c>
    </row>
    <row r="30" spans="1:26" x14ac:dyDescent="0.25">
      <c r="A30" s="151"/>
      <c r="B30" s="151"/>
      <c r="C30" s="151"/>
      <c r="D30" s="151" t="s">
        <v>77</v>
      </c>
      <c r="E30" s="151"/>
      <c r="F30" s="165"/>
      <c r="G30" s="154">
        <f>ROUND((SUM(L28:L29))/1,2)</f>
        <v>0</v>
      </c>
      <c r="H30" s="154">
        <f>ROUND((SUM(M28:M29))/1,2)</f>
        <v>0</v>
      </c>
      <c r="I30" s="154">
        <f>ROUND((SUM(I28:I29))/1,2)</f>
        <v>0</v>
      </c>
      <c r="J30" s="151"/>
      <c r="K30" s="151"/>
      <c r="L30" s="151">
        <f>ROUND((SUM(L28:L29))/1,2)</f>
        <v>0</v>
      </c>
      <c r="M30" s="151">
        <f>ROUND((SUM(M28:M29))/1,2)</f>
        <v>0</v>
      </c>
      <c r="N30" s="151"/>
      <c r="O30" s="151"/>
      <c r="P30" s="171"/>
      <c r="Q30" s="151"/>
      <c r="R30" s="151"/>
      <c r="S30" s="171">
        <f>ROUND((SUM(S28:S29))/1,2)</f>
        <v>92.18</v>
      </c>
      <c r="T30" s="148"/>
      <c r="U30" s="148"/>
      <c r="V30" s="2">
        <f>ROUND((SUM(V28:V29))/1,2)</f>
        <v>0</v>
      </c>
      <c r="W30" s="148"/>
      <c r="X30" s="148"/>
      <c r="Y30" s="148"/>
      <c r="Z30" s="148"/>
    </row>
    <row r="31" spans="1:26" x14ac:dyDescent="0.25">
      <c r="A31" s="1"/>
      <c r="B31" s="1"/>
      <c r="C31" s="1"/>
      <c r="D31" s="1"/>
      <c r="E31" s="1"/>
      <c r="F31" s="161"/>
      <c r="G31" s="144"/>
      <c r="H31" s="144"/>
      <c r="I31" s="144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151"/>
      <c r="B32" s="151"/>
      <c r="C32" s="151"/>
      <c r="D32" s="151" t="s">
        <v>78</v>
      </c>
      <c r="E32" s="151"/>
      <c r="F32" s="165"/>
      <c r="G32" s="152"/>
      <c r="H32" s="152"/>
      <c r="I32" s="152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48"/>
      <c r="U32" s="148"/>
      <c r="V32" s="151"/>
      <c r="W32" s="148"/>
      <c r="X32" s="148"/>
      <c r="Y32" s="148"/>
      <c r="Z32" s="148"/>
    </row>
    <row r="33" spans="1:26" ht="24.95" customHeight="1" x14ac:dyDescent="0.25">
      <c r="A33" s="169"/>
      <c r="B33" s="166" t="s">
        <v>135</v>
      </c>
      <c r="C33" s="170" t="s">
        <v>136</v>
      </c>
      <c r="D33" s="166" t="s">
        <v>137</v>
      </c>
      <c r="E33" s="166" t="s">
        <v>138</v>
      </c>
      <c r="F33" s="167">
        <v>16.2</v>
      </c>
      <c r="G33" s="168">
        <v>0</v>
      </c>
      <c r="H33" s="168">
        <v>0</v>
      </c>
      <c r="I33" s="168">
        <f>ROUND(F33*(G33+H33),2)</f>
        <v>0</v>
      </c>
      <c r="J33" s="166">
        <f>ROUND(F33*(N33),2)</f>
        <v>0</v>
      </c>
      <c r="K33" s="1">
        <f>ROUND(F33*(O33),2)</f>
        <v>0</v>
      </c>
      <c r="L33" s="1">
        <f>ROUND(F33*(G33),2)</f>
        <v>0</v>
      </c>
      <c r="M33" s="1">
        <f>ROUND(F33*(H33),2)</f>
        <v>0</v>
      </c>
      <c r="N33" s="1">
        <v>0</v>
      </c>
      <c r="O33" s="1"/>
      <c r="P33" s="165">
        <v>2.31365</v>
      </c>
      <c r="Q33" s="161"/>
      <c r="R33" s="161">
        <v>2.31365</v>
      </c>
      <c r="S33" s="151">
        <f>ROUND(F33*(P33),3)</f>
        <v>37.481000000000002</v>
      </c>
      <c r="V33" s="165"/>
      <c r="Z33">
        <f>0.024339*POWER(I33,0.952797)</f>
        <v>0</v>
      </c>
    </row>
    <row r="34" spans="1:26" ht="24.95" customHeight="1" x14ac:dyDescent="0.25">
      <c r="A34" s="169"/>
      <c r="B34" s="166" t="s">
        <v>135</v>
      </c>
      <c r="C34" s="170" t="s">
        <v>139</v>
      </c>
      <c r="D34" s="166" t="s">
        <v>140</v>
      </c>
      <c r="E34" s="166" t="s">
        <v>141</v>
      </c>
      <c r="F34" s="167">
        <v>163</v>
      </c>
      <c r="G34" s="168">
        <v>0</v>
      </c>
      <c r="H34" s="168">
        <v>0</v>
      </c>
      <c r="I34" s="168">
        <f>ROUND(F34*(G34+H34),2)</f>
        <v>0</v>
      </c>
      <c r="J34" s="166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65">
        <v>0.15382000000000001</v>
      </c>
      <c r="Q34" s="161"/>
      <c r="R34" s="161">
        <v>0.15382000000000001</v>
      </c>
      <c r="S34" s="151">
        <f>ROUND(F34*(P34),3)</f>
        <v>25.073</v>
      </c>
      <c r="V34" s="165"/>
      <c r="Z34">
        <f>0.024339*POWER(I34,0.952797)</f>
        <v>0</v>
      </c>
    </row>
    <row r="35" spans="1:26" x14ac:dyDescent="0.25">
      <c r="A35" s="151"/>
      <c r="B35" s="151"/>
      <c r="C35" s="151"/>
      <c r="D35" s="151" t="s">
        <v>78</v>
      </c>
      <c r="E35" s="151"/>
      <c r="F35" s="165"/>
      <c r="G35" s="154">
        <f>ROUND((SUM(L32:L34))/1,2)</f>
        <v>0</v>
      </c>
      <c r="H35" s="154">
        <f>ROUND((SUM(M32:M34))/1,2)</f>
        <v>0</v>
      </c>
      <c r="I35" s="154">
        <f>ROUND((SUM(I32:I34))/1,2)</f>
        <v>0</v>
      </c>
      <c r="J35" s="151"/>
      <c r="K35" s="151"/>
      <c r="L35" s="151">
        <f>ROUND((SUM(L32:L34))/1,2)</f>
        <v>0</v>
      </c>
      <c r="M35" s="151">
        <f>ROUND((SUM(M32:M34))/1,2)</f>
        <v>0</v>
      </c>
      <c r="N35" s="151"/>
      <c r="O35" s="151"/>
      <c r="P35" s="171"/>
      <c r="Q35" s="151"/>
      <c r="R35" s="151"/>
      <c r="S35" s="171">
        <f>ROUND((SUM(S32:S34))/1,2)</f>
        <v>62.55</v>
      </c>
      <c r="T35" s="148"/>
      <c r="U35" s="148"/>
      <c r="V35" s="2">
        <f>ROUND((SUM(V32:V34))/1,2)</f>
        <v>0</v>
      </c>
      <c r="W35" s="148"/>
      <c r="X35" s="148"/>
      <c r="Y35" s="148"/>
      <c r="Z35" s="148"/>
    </row>
    <row r="36" spans="1:26" x14ac:dyDescent="0.25">
      <c r="A36" s="1"/>
      <c r="B36" s="1"/>
      <c r="C36" s="1"/>
      <c r="D36" s="1"/>
      <c r="E36" s="1"/>
      <c r="F36" s="161"/>
      <c r="G36" s="144"/>
      <c r="H36" s="144"/>
      <c r="I36" s="144"/>
      <c r="J36" s="1"/>
      <c r="K36" s="1"/>
      <c r="L36" s="1"/>
      <c r="M36" s="1"/>
      <c r="N36" s="1"/>
      <c r="O36" s="1"/>
      <c r="P36" s="1"/>
      <c r="Q36" s="1"/>
      <c r="R36" s="1"/>
      <c r="S36" s="1"/>
      <c r="V36" s="1"/>
    </row>
    <row r="37" spans="1:26" x14ac:dyDescent="0.25">
      <c r="A37" s="151"/>
      <c r="B37" s="151"/>
      <c r="C37" s="151"/>
      <c r="D37" s="151" t="s">
        <v>79</v>
      </c>
      <c r="E37" s="151"/>
      <c r="F37" s="165"/>
      <c r="G37" s="152"/>
      <c r="H37" s="152"/>
      <c r="I37" s="152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48"/>
      <c r="U37" s="148"/>
      <c r="V37" s="151"/>
      <c r="W37" s="148"/>
      <c r="X37" s="148"/>
      <c r="Y37" s="148"/>
      <c r="Z37" s="148"/>
    </row>
    <row r="38" spans="1:26" ht="24.95" customHeight="1" x14ac:dyDescent="0.25">
      <c r="A38" s="169"/>
      <c r="B38" s="166" t="s">
        <v>142</v>
      </c>
      <c r="C38" s="170" t="s">
        <v>143</v>
      </c>
      <c r="D38" s="166" t="s">
        <v>144</v>
      </c>
      <c r="E38" s="166" t="s">
        <v>131</v>
      </c>
      <c r="F38" s="167">
        <v>130</v>
      </c>
      <c r="G38" s="168">
        <v>0</v>
      </c>
      <c r="H38" s="168">
        <v>0</v>
      </c>
      <c r="I38" s="168">
        <f>ROUND(F38*(G38+H38),2)</f>
        <v>0</v>
      </c>
      <c r="J38" s="166">
        <f>ROUND(F38*(N38),2)</f>
        <v>0</v>
      </c>
      <c r="K38" s="1">
        <f>ROUND(F38*(O38),2)</f>
        <v>0</v>
      </c>
      <c r="L38" s="1">
        <f>ROUND(F38*(G38),2)</f>
        <v>0</v>
      </c>
      <c r="M38" s="1">
        <f>ROUND(F38*(H38),2)</f>
        <v>0</v>
      </c>
      <c r="N38" s="1">
        <v>0</v>
      </c>
      <c r="O38" s="1"/>
      <c r="P38" s="161"/>
      <c r="Q38" s="161"/>
      <c r="R38" s="161"/>
      <c r="S38" s="151"/>
      <c r="V38" s="165">
        <f>ROUND(F38*(X38),3)</f>
        <v>7.54</v>
      </c>
      <c r="X38">
        <v>5.8000000000000003E-2</v>
      </c>
      <c r="Z38">
        <f>0.024339*POWER(I38,0.952797)</f>
        <v>0</v>
      </c>
    </row>
    <row r="39" spans="1:26" ht="24.95" customHeight="1" x14ac:dyDescent="0.25">
      <c r="A39" s="169"/>
      <c r="B39" s="166" t="s">
        <v>142</v>
      </c>
      <c r="C39" s="170" t="s">
        <v>145</v>
      </c>
      <c r="D39" s="166" t="s">
        <v>146</v>
      </c>
      <c r="E39" s="166" t="s">
        <v>104</v>
      </c>
      <c r="F39" s="167">
        <v>16.2</v>
      </c>
      <c r="G39" s="168">
        <v>0</v>
      </c>
      <c r="H39" s="168">
        <v>0</v>
      </c>
      <c r="I39" s="168">
        <f>ROUND(F39*(G39+H39),2)</f>
        <v>0</v>
      </c>
      <c r="J39" s="166">
        <f>ROUND(F39*(N39),2)</f>
        <v>0</v>
      </c>
      <c r="K39" s="1">
        <f>ROUND(F39*(O39),2)</f>
        <v>0</v>
      </c>
      <c r="L39" s="1">
        <f>ROUND(F39*(G39),2)</f>
        <v>0</v>
      </c>
      <c r="M39" s="1">
        <f>ROUND(F39*(H39),2)</f>
        <v>0</v>
      </c>
      <c r="N39" s="1">
        <v>0</v>
      </c>
      <c r="O39" s="1"/>
      <c r="P39" s="161"/>
      <c r="Q39" s="161"/>
      <c r="R39" s="161"/>
      <c r="S39" s="151"/>
      <c r="V39" s="165">
        <f>ROUND(F39*(X39),3)</f>
        <v>35.64</v>
      </c>
      <c r="X39">
        <v>2.2000000000000002</v>
      </c>
      <c r="Z39">
        <f>0.024339*POWER(I39,0.952797)</f>
        <v>0</v>
      </c>
    </row>
    <row r="40" spans="1:26" ht="35.1" customHeight="1" x14ac:dyDescent="0.25">
      <c r="A40" s="169"/>
      <c r="B40" s="166" t="s">
        <v>142</v>
      </c>
      <c r="C40" s="170" t="s">
        <v>147</v>
      </c>
      <c r="D40" s="166" t="s">
        <v>148</v>
      </c>
      <c r="E40" s="166" t="s">
        <v>131</v>
      </c>
      <c r="F40" s="167">
        <v>24</v>
      </c>
      <c r="G40" s="168">
        <v>0</v>
      </c>
      <c r="H40" s="168">
        <v>0</v>
      </c>
      <c r="I40" s="168">
        <f>ROUND(F40*(G40+H40),2)</f>
        <v>0</v>
      </c>
      <c r="J40" s="166">
        <f>ROUND(F40*(N40),2)</f>
        <v>0</v>
      </c>
      <c r="K40" s="1">
        <f>ROUND(F40*(O40),2)</f>
        <v>0</v>
      </c>
      <c r="L40" s="1">
        <f>ROUND(F40*(G40),2)</f>
        <v>0</v>
      </c>
      <c r="M40" s="1">
        <f>ROUND(F40*(H40),2)</f>
        <v>0</v>
      </c>
      <c r="N40" s="1">
        <v>0</v>
      </c>
      <c r="O40" s="1"/>
      <c r="P40" s="165">
        <v>6.8000000000000005E-4</v>
      </c>
      <c r="Q40" s="161"/>
      <c r="R40" s="161">
        <v>6.8000000000000005E-4</v>
      </c>
      <c r="S40" s="151">
        <f>ROUND(F40*(P40),3)</f>
        <v>1.6E-2</v>
      </c>
      <c r="V40" s="165">
        <f>ROUND(F40*(X40),3)</f>
        <v>0.81599999999999995</v>
      </c>
      <c r="X40">
        <v>3.4000000000000002E-2</v>
      </c>
      <c r="Z40">
        <f>0.024339*POWER(I40,0.952797)</f>
        <v>0</v>
      </c>
    </row>
    <row r="41" spans="1:26" x14ac:dyDescent="0.25">
      <c r="A41" s="151"/>
      <c r="B41" s="151"/>
      <c r="C41" s="151"/>
      <c r="D41" s="151" t="s">
        <v>79</v>
      </c>
      <c r="E41" s="151"/>
      <c r="F41" s="165"/>
      <c r="G41" s="154">
        <f>ROUND((SUM(L37:L40))/1,2)</f>
        <v>0</v>
      </c>
      <c r="H41" s="154">
        <f>ROUND((SUM(M37:M40))/1,2)</f>
        <v>0</v>
      </c>
      <c r="I41" s="154">
        <f>ROUND((SUM(I37:I40))/1,2)</f>
        <v>0</v>
      </c>
      <c r="J41" s="151"/>
      <c r="K41" s="151"/>
      <c r="L41" s="151">
        <f>ROUND((SUM(L37:L40))/1,2)</f>
        <v>0</v>
      </c>
      <c r="M41" s="151">
        <f>ROUND((SUM(M37:M40))/1,2)</f>
        <v>0</v>
      </c>
      <c r="N41" s="151"/>
      <c r="O41" s="151"/>
      <c r="P41" s="171"/>
      <c r="Q41" s="151"/>
      <c r="R41" s="151"/>
      <c r="S41" s="171">
        <f>ROUND((SUM(S37:S40))/1,2)</f>
        <v>0.02</v>
      </c>
      <c r="T41" s="148"/>
      <c r="U41" s="148"/>
      <c r="V41" s="2">
        <f>ROUND((SUM(V37:V40))/1,2)</f>
        <v>44</v>
      </c>
      <c r="W41" s="148"/>
      <c r="X41" s="148"/>
      <c r="Y41" s="148"/>
      <c r="Z41" s="148"/>
    </row>
    <row r="42" spans="1:26" x14ac:dyDescent="0.25">
      <c r="A42" s="1"/>
      <c r="B42" s="1"/>
      <c r="C42" s="1"/>
      <c r="D42" s="1"/>
      <c r="E42" s="1"/>
      <c r="F42" s="161"/>
      <c r="G42" s="144"/>
      <c r="H42" s="144"/>
      <c r="I42" s="144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51"/>
      <c r="B43" s="151"/>
      <c r="C43" s="151"/>
      <c r="D43" s="2" t="s">
        <v>74</v>
      </c>
      <c r="E43" s="151"/>
      <c r="F43" s="165"/>
      <c r="G43" s="154">
        <f>ROUND((SUM(L9:L42))/2,2)</f>
        <v>0</v>
      </c>
      <c r="H43" s="154">
        <f>ROUND((SUM(M9:M42))/2,2)</f>
        <v>0</v>
      </c>
      <c r="I43" s="154">
        <f>ROUND((SUM(I9:I42))/2,2)</f>
        <v>0</v>
      </c>
      <c r="J43" s="152"/>
      <c r="K43" s="151"/>
      <c r="L43" s="152">
        <f>ROUND((SUM(L9:L42))/2,2)</f>
        <v>0</v>
      </c>
      <c r="M43" s="152">
        <f>ROUND((SUM(M9:M42))/2,2)</f>
        <v>0</v>
      </c>
      <c r="N43" s="151"/>
      <c r="O43" s="151"/>
      <c r="P43" s="171"/>
      <c r="Q43" s="151"/>
      <c r="R43" s="151"/>
      <c r="S43" s="171">
        <f>ROUND((SUM(S9:S42))/2,2)</f>
        <v>435.48</v>
      </c>
      <c r="T43" s="148"/>
      <c r="U43" s="148"/>
      <c r="V43" s="2">
        <f>ROUND((SUM(V9:V42))/2,2)</f>
        <v>44</v>
      </c>
    </row>
    <row r="44" spans="1:26" x14ac:dyDescent="0.25">
      <c r="A44" s="1"/>
      <c r="B44" s="1"/>
      <c r="C44" s="1"/>
      <c r="D44" s="1"/>
      <c r="E44" s="1"/>
      <c r="F44" s="161"/>
      <c r="G44" s="144"/>
      <c r="H44" s="144"/>
      <c r="I44" s="144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51"/>
      <c r="B45" s="151"/>
      <c r="C45" s="151"/>
      <c r="D45" s="2" t="s">
        <v>80</v>
      </c>
      <c r="E45" s="151"/>
      <c r="F45" s="165"/>
      <c r="G45" s="152"/>
      <c r="H45" s="152"/>
      <c r="I45" s="152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48"/>
      <c r="U45" s="148"/>
      <c r="V45" s="151"/>
      <c r="W45" s="148"/>
      <c r="X45" s="148"/>
      <c r="Y45" s="148"/>
      <c r="Z45" s="148"/>
    </row>
    <row r="46" spans="1:26" x14ac:dyDescent="0.25">
      <c r="A46" s="151"/>
      <c r="B46" s="151"/>
      <c r="C46" s="151"/>
      <c r="D46" s="151" t="s">
        <v>81</v>
      </c>
      <c r="E46" s="151"/>
      <c r="F46" s="165"/>
      <c r="G46" s="152"/>
      <c r="H46" s="152"/>
      <c r="I46" s="152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48"/>
      <c r="U46" s="148"/>
      <c r="V46" s="151"/>
      <c r="W46" s="148"/>
      <c r="X46" s="148"/>
      <c r="Y46" s="148"/>
      <c r="Z46" s="148"/>
    </row>
    <row r="47" spans="1:26" ht="24.95" customHeight="1" x14ac:dyDescent="0.25">
      <c r="A47" s="169"/>
      <c r="B47" s="166" t="s">
        <v>149</v>
      </c>
      <c r="C47" s="170" t="s">
        <v>150</v>
      </c>
      <c r="D47" s="166" t="s">
        <v>151</v>
      </c>
      <c r="E47" s="166" t="s">
        <v>152</v>
      </c>
      <c r="F47" s="167">
        <v>0.26</v>
      </c>
      <c r="G47" s="168">
        <v>0</v>
      </c>
      <c r="H47" s="168">
        <v>0</v>
      </c>
      <c r="I47" s="168">
        <f>ROUND(F47*(G47+H47),2)</f>
        <v>0</v>
      </c>
      <c r="J47" s="166">
        <f>ROUND(F47*(N47),2)</f>
        <v>0</v>
      </c>
      <c r="K47" s="1">
        <f>ROUND(F47*(O47),2)</f>
        <v>0</v>
      </c>
      <c r="L47" s="1">
        <f>ROUND(F47*(G47),2)</f>
        <v>0</v>
      </c>
      <c r="M47" s="1">
        <f>ROUND(F47*(H47),2)</f>
        <v>0</v>
      </c>
      <c r="N47" s="1">
        <v>0</v>
      </c>
      <c r="O47" s="1"/>
      <c r="P47" s="161"/>
      <c r="Q47" s="161"/>
      <c r="R47" s="161"/>
      <c r="S47" s="151"/>
      <c r="V47" s="165"/>
      <c r="Z47">
        <f>0.024339*POWER(I47,0.952797)</f>
        <v>0</v>
      </c>
    </row>
    <row r="48" spans="1:26" ht="24.95" customHeight="1" x14ac:dyDescent="0.25">
      <c r="A48" s="169"/>
      <c r="B48" s="166" t="s">
        <v>149</v>
      </c>
      <c r="C48" s="170" t="s">
        <v>153</v>
      </c>
      <c r="D48" s="166" t="s">
        <v>154</v>
      </c>
      <c r="E48" s="166" t="s">
        <v>155</v>
      </c>
      <c r="F48" s="167">
        <v>260</v>
      </c>
      <c r="G48" s="168">
        <v>0</v>
      </c>
      <c r="H48" s="168">
        <v>0</v>
      </c>
      <c r="I48" s="168">
        <f>ROUND(F48*(G48+H48),2)</f>
        <v>0</v>
      </c>
      <c r="J48" s="166">
        <f>ROUND(F48*(N48),2)</f>
        <v>0</v>
      </c>
      <c r="K48" s="1">
        <f>ROUND(F48*(O48),2)</f>
        <v>0</v>
      </c>
      <c r="L48" s="1">
        <f>ROUND(F48*(G48),2)</f>
        <v>0</v>
      </c>
      <c r="M48" s="1">
        <f>ROUND(F48*(H48),2)</f>
        <v>0</v>
      </c>
      <c r="N48" s="1">
        <v>0</v>
      </c>
      <c r="O48" s="1"/>
      <c r="P48" s="161"/>
      <c r="Q48" s="161"/>
      <c r="R48" s="161"/>
      <c r="S48" s="151"/>
      <c r="V48" s="165"/>
      <c r="Z48">
        <f>0.024339*POWER(I48,0.952797)</f>
        <v>0</v>
      </c>
    </row>
    <row r="49" spans="1:26" x14ac:dyDescent="0.25">
      <c r="A49" s="151"/>
      <c r="B49" s="151"/>
      <c r="C49" s="151"/>
      <c r="D49" s="151" t="s">
        <v>81</v>
      </c>
      <c r="E49" s="151"/>
      <c r="F49" s="165"/>
      <c r="G49" s="154">
        <f>ROUND((SUM(L46:L48))/1,2)</f>
        <v>0</v>
      </c>
      <c r="H49" s="154">
        <f>ROUND((SUM(M46:M48))/1,2)</f>
        <v>0</v>
      </c>
      <c r="I49" s="154">
        <f>ROUND((SUM(I46:I48))/1,2)</f>
        <v>0</v>
      </c>
      <c r="J49" s="151"/>
      <c r="K49" s="151"/>
      <c r="L49" s="151">
        <f>ROUND((SUM(L46:L48))/1,2)</f>
        <v>0</v>
      </c>
      <c r="M49" s="151">
        <f>ROUND((SUM(M46:M48))/1,2)</f>
        <v>0</v>
      </c>
      <c r="N49" s="151"/>
      <c r="O49" s="151"/>
      <c r="P49" s="171"/>
      <c r="Q49" s="151"/>
      <c r="R49" s="151"/>
      <c r="S49" s="171">
        <f>ROUND((SUM(S46:S48))/1,2)</f>
        <v>0</v>
      </c>
      <c r="T49" s="148"/>
      <c r="U49" s="148"/>
      <c r="V49" s="2">
        <f>ROUND((SUM(V46:V48))/1,2)</f>
        <v>0</v>
      </c>
      <c r="W49" s="148"/>
      <c r="X49" s="148"/>
      <c r="Y49" s="148"/>
      <c r="Z49" s="148"/>
    </row>
    <row r="50" spans="1:26" x14ac:dyDescent="0.25">
      <c r="A50" s="1"/>
      <c r="B50" s="1"/>
      <c r="C50" s="1"/>
      <c r="D50" s="1"/>
      <c r="E50" s="1"/>
      <c r="F50" s="161"/>
      <c r="G50" s="144"/>
      <c r="H50" s="144"/>
      <c r="I50" s="144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25">
      <c r="A51" s="151"/>
      <c r="B51" s="151"/>
      <c r="C51" s="151"/>
      <c r="D51" s="151" t="s">
        <v>82</v>
      </c>
      <c r="E51" s="151"/>
      <c r="F51" s="165"/>
      <c r="G51" s="152"/>
      <c r="H51" s="152"/>
      <c r="I51" s="152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48"/>
      <c r="U51" s="148"/>
      <c r="V51" s="151"/>
      <c r="W51" s="148"/>
      <c r="X51" s="148"/>
      <c r="Y51" s="148"/>
      <c r="Z51" s="148"/>
    </row>
    <row r="52" spans="1:26" ht="24.95" customHeight="1" x14ac:dyDescent="0.25">
      <c r="A52" s="169"/>
      <c r="B52" s="166" t="s">
        <v>149</v>
      </c>
      <c r="C52" s="170" t="s">
        <v>156</v>
      </c>
      <c r="D52" s="166" t="s">
        <v>157</v>
      </c>
      <c r="E52" s="166" t="s">
        <v>104</v>
      </c>
      <c r="F52" s="167">
        <v>162.5</v>
      </c>
      <c r="G52" s="168">
        <v>0</v>
      </c>
      <c r="H52" s="168">
        <v>0</v>
      </c>
      <c r="I52" s="168">
        <f>ROUND(F52*(G52+H52),2)</f>
        <v>0</v>
      </c>
      <c r="J52" s="166">
        <f>ROUND(F52*(N52),2)</f>
        <v>0</v>
      </c>
      <c r="K52" s="1">
        <f>ROUND(F52*(O52),2)</f>
        <v>0</v>
      </c>
      <c r="L52" s="1">
        <f>ROUND(F52*(G52),2)</f>
        <v>0</v>
      </c>
      <c r="M52" s="1">
        <f>ROUND(F52*(H52),2)</f>
        <v>0</v>
      </c>
      <c r="N52" s="1">
        <v>0</v>
      </c>
      <c r="O52" s="1"/>
      <c r="P52" s="161"/>
      <c r="Q52" s="161"/>
      <c r="R52" s="161"/>
      <c r="S52" s="151"/>
      <c r="V52" s="165"/>
      <c r="Z52">
        <f>0.024339*POWER(I52,0.952797)</f>
        <v>0</v>
      </c>
    </row>
    <row r="53" spans="1:26" ht="24.95" customHeight="1" x14ac:dyDescent="0.25">
      <c r="A53" s="169"/>
      <c r="B53" s="166" t="s">
        <v>149</v>
      </c>
      <c r="C53" s="170" t="s">
        <v>158</v>
      </c>
      <c r="D53" s="166" t="s">
        <v>159</v>
      </c>
      <c r="E53" s="166" t="s">
        <v>160</v>
      </c>
      <c r="F53" s="167">
        <v>1040</v>
      </c>
      <c r="G53" s="168">
        <v>0</v>
      </c>
      <c r="H53" s="168">
        <v>0</v>
      </c>
      <c r="I53" s="168">
        <f>ROUND(F53*(G53+H53),2)</f>
        <v>0</v>
      </c>
      <c r="J53" s="166">
        <f>ROUND(F53*(N53),2)</f>
        <v>0</v>
      </c>
      <c r="K53" s="1">
        <f>ROUND(F53*(O53),2)</f>
        <v>0</v>
      </c>
      <c r="L53" s="1">
        <f>ROUND(F53*(G53),2)</f>
        <v>0</v>
      </c>
      <c r="M53" s="1">
        <f>ROUND(F53*(H53),2)</f>
        <v>0</v>
      </c>
      <c r="N53" s="1">
        <v>0</v>
      </c>
      <c r="O53" s="1"/>
      <c r="P53" s="161"/>
      <c r="Q53" s="161"/>
      <c r="R53" s="161"/>
      <c r="S53" s="151"/>
      <c r="V53" s="165"/>
      <c r="Z53">
        <f>0.024339*POWER(I53,0.952797)</f>
        <v>0</v>
      </c>
    </row>
    <row r="54" spans="1:26" ht="24.95" customHeight="1" x14ac:dyDescent="0.25">
      <c r="A54" s="169"/>
      <c r="B54" s="166" t="s">
        <v>149</v>
      </c>
      <c r="C54" s="170" t="s">
        <v>161</v>
      </c>
      <c r="D54" s="166" t="s">
        <v>162</v>
      </c>
      <c r="E54" s="166" t="s">
        <v>138</v>
      </c>
      <c r="F54" s="167">
        <v>4890</v>
      </c>
      <c r="G54" s="168">
        <v>0</v>
      </c>
      <c r="H54" s="168">
        <v>0</v>
      </c>
      <c r="I54" s="168">
        <f>ROUND(F54*(G54+H54),2)</f>
        <v>0</v>
      </c>
      <c r="J54" s="166">
        <f>ROUND(F54*(N54),2)</f>
        <v>0</v>
      </c>
      <c r="K54" s="1">
        <f>ROUND(F54*(O54),2)</f>
        <v>0</v>
      </c>
      <c r="L54" s="1">
        <f>ROUND(F54*(G54),2)</f>
        <v>0</v>
      </c>
      <c r="M54" s="1">
        <f>ROUND(F54*(H54),2)</f>
        <v>0</v>
      </c>
      <c r="N54" s="1">
        <v>0</v>
      </c>
      <c r="O54" s="1"/>
      <c r="P54" s="161"/>
      <c r="Q54" s="161"/>
      <c r="R54" s="161"/>
      <c r="S54" s="151"/>
      <c r="V54" s="165"/>
      <c r="Z54">
        <f>0.024339*POWER(I54,0.952797)</f>
        <v>0</v>
      </c>
    </row>
    <row r="55" spans="1:26" x14ac:dyDescent="0.25">
      <c r="A55" s="151"/>
      <c r="B55" s="151"/>
      <c r="C55" s="151"/>
      <c r="D55" s="151" t="s">
        <v>82</v>
      </c>
      <c r="E55" s="151"/>
      <c r="F55" s="165"/>
      <c r="G55" s="154">
        <f>ROUND((SUM(L51:L54))/1,2)</f>
        <v>0</v>
      </c>
      <c r="H55" s="154">
        <f>ROUND((SUM(M51:M54))/1,2)</f>
        <v>0</v>
      </c>
      <c r="I55" s="154">
        <f>ROUND((SUM(I51:I54))/1,2)</f>
        <v>0</v>
      </c>
      <c r="J55" s="151"/>
      <c r="K55" s="151"/>
      <c r="L55" s="151">
        <f>ROUND((SUM(L51:L54))/1,2)</f>
        <v>0</v>
      </c>
      <c r="M55" s="151">
        <f>ROUND((SUM(M51:M54))/1,2)</f>
        <v>0</v>
      </c>
      <c r="N55" s="151"/>
      <c r="O55" s="151"/>
      <c r="P55" s="171"/>
      <c r="Q55" s="1"/>
      <c r="R55" s="1"/>
      <c r="S55" s="171">
        <f>ROUND((SUM(S51:S54))/1,2)</f>
        <v>0</v>
      </c>
      <c r="T55" s="172"/>
      <c r="U55" s="172"/>
      <c r="V55" s="2">
        <f>ROUND((SUM(V51:V54))/1,2)</f>
        <v>0</v>
      </c>
    </row>
    <row r="56" spans="1:26" x14ac:dyDescent="0.25">
      <c r="A56" s="1"/>
      <c r="B56" s="1"/>
      <c r="C56" s="1"/>
      <c r="D56" s="1"/>
      <c r="E56" s="1"/>
      <c r="F56" s="161"/>
      <c r="G56" s="144"/>
      <c r="H56" s="144"/>
      <c r="I56" s="144"/>
      <c r="J56" s="1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 x14ac:dyDescent="0.25">
      <c r="A57" s="151"/>
      <c r="B57" s="151"/>
      <c r="C57" s="151"/>
      <c r="D57" s="2" t="s">
        <v>80</v>
      </c>
      <c r="E57" s="151"/>
      <c r="F57" s="165"/>
      <c r="G57" s="154">
        <f>ROUND((SUM(L45:L56))/2,2)</f>
        <v>0</v>
      </c>
      <c r="H57" s="154">
        <f>ROUND((SUM(M45:M56))/2,2)</f>
        <v>0</v>
      </c>
      <c r="I57" s="154">
        <f>ROUND((SUM(I45:I56))/2,2)</f>
        <v>0</v>
      </c>
      <c r="J57" s="151"/>
      <c r="K57" s="151"/>
      <c r="L57" s="151">
        <f>ROUND((SUM(L45:L56))/2,2)</f>
        <v>0</v>
      </c>
      <c r="M57" s="151">
        <f>ROUND((SUM(M45:M56))/2,2)</f>
        <v>0</v>
      </c>
      <c r="N57" s="151"/>
      <c r="O57" s="151"/>
      <c r="P57" s="171"/>
      <c r="Q57" s="1"/>
      <c r="R57" s="1"/>
      <c r="S57" s="171">
        <f>ROUND((SUM(S45:S56))/2,2)</f>
        <v>0</v>
      </c>
      <c r="V57" s="2">
        <f>ROUND((SUM(V45:V56))/2,2)</f>
        <v>0</v>
      </c>
    </row>
    <row r="58" spans="1:26" x14ac:dyDescent="0.25">
      <c r="A58" s="173"/>
      <c r="B58" s="173"/>
      <c r="C58" s="173"/>
      <c r="D58" s="173" t="s">
        <v>83</v>
      </c>
      <c r="E58" s="173"/>
      <c r="F58" s="174"/>
      <c r="G58" s="175">
        <f>ROUND((SUM(L9:L57))/3,2)</f>
        <v>0</v>
      </c>
      <c r="H58" s="175">
        <f>ROUND((SUM(M9:M57))/3,2)</f>
        <v>0</v>
      </c>
      <c r="I58" s="175">
        <f>ROUND((SUM(I9:I57))/3,2)</f>
        <v>0</v>
      </c>
      <c r="J58" s="173"/>
      <c r="K58" s="173">
        <f>ROUND((SUM(K9:K57))/3,2)</f>
        <v>0</v>
      </c>
      <c r="L58" s="173">
        <f>ROUND((SUM(L9:L57))/3,2)</f>
        <v>0</v>
      </c>
      <c r="M58" s="173">
        <f>ROUND((SUM(M9:M57))/3,2)</f>
        <v>0</v>
      </c>
      <c r="N58" s="173"/>
      <c r="O58" s="173"/>
      <c r="P58" s="174"/>
      <c r="Q58" s="173"/>
      <c r="R58" s="173"/>
      <c r="S58" s="174">
        <f>ROUND((SUM(S9:S57))/3,2)</f>
        <v>435.48</v>
      </c>
      <c r="T58" s="176"/>
      <c r="U58" s="176"/>
      <c r="V58" s="173">
        <f>ROUND((SUM(V9:V57))/3,2)</f>
        <v>44</v>
      </c>
      <c r="Z58">
        <f>(SUM(Z9:Z57))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horizontalDpi="1200" verticalDpi="1200" r:id="rId1"/>
  <headerFooter>
    <oddHeader>&amp;C&amp;B&amp; Rozpočet Rekonštrukcia rozvodov tepla na tepelnom okruhu Dubnička a Stred, Bánovce nad Bebravou / Zemné práce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J18" sqref="J18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5"/>
      <c r="C1" s="15"/>
      <c r="D1" s="15"/>
      <c r="E1" s="15"/>
      <c r="F1" s="16" t="s">
        <v>20</v>
      </c>
      <c r="G1" s="15"/>
      <c r="H1" s="15"/>
      <c r="I1" s="15"/>
      <c r="J1" s="15"/>
      <c r="W1">
        <v>30.126000000000001</v>
      </c>
    </row>
    <row r="2" spans="1:23" ht="18" customHeight="1" thickTop="1" x14ac:dyDescent="0.25">
      <c r="A2" s="14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4"/>
      <c r="B3" s="37" t="s">
        <v>209</v>
      </c>
      <c r="C3" s="38"/>
      <c r="D3" s="39"/>
      <c r="E3" s="39"/>
      <c r="F3" s="39"/>
      <c r="G3" s="19"/>
      <c r="H3" s="19"/>
      <c r="I3" s="40" t="s">
        <v>21</v>
      </c>
      <c r="J3" s="33"/>
    </row>
    <row r="4" spans="1:23" ht="18" customHeight="1" x14ac:dyDescent="0.25">
      <c r="A4" s="14"/>
      <c r="B4" s="37" t="s">
        <v>163</v>
      </c>
      <c r="C4" s="22"/>
      <c r="D4" s="19"/>
      <c r="E4" s="19"/>
      <c r="F4" s="19"/>
      <c r="G4" s="19"/>
      <c r="H4" s="19"/>
      <c r="I4" s="40" t="s">
        <v>24</v>
      </c>
      <c r="J4" s="33"/>
    </row>
    <row r="5" spans="1:23" ht="18" customHeight="1" thickBot="1" x14ac:dyDescent="0.3">
      <c r="A5" s="14"/>
      <c r="B5" s="41" t="s">
        <v>25</v>
      </c>
      <c r="C5" s="22"/>
      <c r="D5" s="19"/>
      <c r="E5" s="19"/>
      <c r="F5" s="42" t="s">
        <v>26</v>
      </c>
      <c r="G5" s="19"/>
      <c r="H5" s="19"/>
      <c r="I5" s="40" t="s">
        <v>27</v>
      </c>
      <c r="J5" s="43" t="s">
        <v>28</v>
      </c>
    </row>
    <row r="6" spans="1:23" ht="20.100000000000001" customHeight="1" thickTop="1" x14ac:dyDescent="0.25">
      <c r="A6" s="14"/>
      <c r="B6" s="191" t="s">
        <v>29</v>
      </c>
      <c r="C6" s="192"/>
      <c r="D6" s="192"/>
      <c r="E6" s="192"/>
      <c r="F6" s="192"/>
      <c r="G6" s="192"/>
      <c r="H6" s="192"/>
      <c r="I6" s="192"/>
      <c r="J6" s="193"/>
    </row>
    <row r="7" spans="1:23" ht="18" customHeight="1" x14ac:dyDescent="0.25">
      <c r="A7" s="14"/>
      <c r="B7" s="52" t="s">
        <v>32</v>
      </c>
      <c r="C7" s="45"/>
      <c r="D7" s="20"/>
      <c r="E7" s="20"/>
      <c r="F7" s="20"/>
      <c r="G7" s="53" t="s">
        <v>33</v>
      </c>
      <c r="H7" s="20"/>
      <c r="I7" s="31"/>
      <c r="J7" s="46"/>
    </row>
    <row r="8" spans="1:23" ht="20.100000000000001" customHeight="1" x14ac:dyDescent="0.25">
      <c r="A8" s="14"/>
      <c r="B8" s="194" t="s">
        <v>30</v>
      </c>
      <c r="C8" s="195"/>
      <c r="D8" s="195"/>
      <c r="E8" s="195"/>
      <c r="F8" s="195"/>
      <c r="G8" s="195"/>
      <c r="H8" s="195"/>
      <c r="I8" s="195"/>
      <c r="J8" s="196"/>
    </row>
    <row r="9" spans="1:23" ht="18" customHeight="1" x14ac:dyDescent="0.25">
      <c r="A9" s="14"/>
      <c r="B9" s="41" t="s">
        <v>32</v>
      </c>
      <c r="C9" s="22"/>
      <c r="D9" s="19"/>
      <c r="E9" s="19"/>
      <c r="F9" s="19"/>
      <c r="G9" s="42" t="s">
        <v>33</v>
      </c>
      <c r="H9" s="19"/>
      <c r="I9" s="30"/>
      <c r="J9" s="33"/>
    </row>
    <row r="10" spans="1:23" ht="20.100000000000001" customHeight="1" x14ac:dyDescent="0.25">
      <c r="A10" s="14"/>
      <c r="B10" s="194" t="s">
        <v>31</v>
      </c>
      <c r="C10" s="195"/>
      <c r="D10" s="195"/>
      <c r="E10" s="195"/>
      <c r="F10" s="195"/>
      <c r="G10" s="195"/>
      <c r="H10" s="195"/>
      <c r="I10" s="195"/>
      <c r="J10" s="196"/>
    </row>
    <row r="11" spans="1:23" ht="18" customHeight="1" thickBot="1" x14ac:dyDescent="0.3">
      <c r="A11" s="14"/>
      <c r="B11" s="41" t="s">
        <v>32</v>
      </c>
      <c r="C11" s="22"/>
      <c r="D11" s="19"/>
      <c r="E11" s="19"/>
      <c r="F11" s="19"/>
      <c r="G11" s="42" t="s">
        <v>33</v>
      </c>
      <c r="H11" s="19"/>
      <c r="I11" s="30"/>
      <c r="J11" s="33"/>
    </row>
    <row r="12" spans="1:23" ht="18" customHeight="1" thickTop="1" x14ac:dyDescent="0.25">
      <c r="A12" s="14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4"/>
      <c r="B13" s="44"/>
      <c r="C13" s="45"/>
      <c r="D13" s="20"/>
      <c r="E13" s="20"/>
      <c r="F13" s="20"/>
      <c r="G13" s="20"/>
      <c r="H13" s="20"/>
      <c r="I13" s="31"/>
      <c r="J13" s="46"/>
    </row>
    <row r="14" spans="1:23" ht="18" customHeight="1" thickBot="1" x14ac:dyDescent="0.3">
      <c r="A14" s="14"/>
      <c r="B14" s="25"/>
      <c r="C14" s="22"/>
      <c r="D14" s="19"/>
      <c r="E14" s="19"/>
      <c r="F14" s="19"/>
      <c r="G14" s="19"/>
      <c r="H14" s="19"/>
      <c r="I14" s="30"/>
      <c r="J14" s="33"/>
    </row>
    <row r="15" spans="1:23" ht="18" customHeight="1" thickTop="1" x14ac:dyDescent="0.25">
      <c r="A15" s="14"/>
      <c r="B15" s="86" t="s">
        <v>34</v>
      </c>
      <c r="C15" s="87" t="s">
        <v>6</v>
      </c>
      <c r="D15" s="87" t="s">
        <v>63</v>
      </c>
      <c r="E15" s="88" t="s">
        <v>64</v>
      </c>
      <c r="F15" s="101" t="s">
        <v>65</v>
      </c>
      <c r="G15" s="54" t="s">
        <v>39</v>
      </c>
      <c r="H15" s="57" t="s">
        <v>40</v>
      </c>
      <c r="I15" s="29"/>
      <c r="J15" s="51"/>
    </row>
    <row r="16" spans="1:23" ht="18" customHeight="1" x14ac:dyDescent="0.25">
      <c r="A16" s="14"/>
      <c r="B16" s="89">
        <v>1</v>
      </c>
      <c r="C16" s="90" t="s">
        <v>35</v>
      </c>
      <c r="D16" s="91"/>
      <c r="E16" s="92"/>
      <c r="F16" s="102"/>
      <c r="G16" s="55">
        <v>6</v>
      </c>
      <c r="H16" s="111" t="s">
        <v>41</v>
      </c>
      <c r="I16" s="122"/>
      <c r="J16" s="114">
        <v>0</v>
      </c>
    </row>
    <row r="17" spans="1:26" ht="18" customHeight="1" x14ac:dyDescent="0.25">
      <c r="A17" s="14"/>
      <c r="B17" s="62">
        <v>2</v>
      </c>
      <c r="C17" s="66" t="s">
        <v>36</v>
      </c>
      <c r="D17" s="73">
        <f>'Rekap 2329'!B14</f>
        <v>0</v>
      </c>
      <c r="E17" s="71">
        <f>'Rekap 2329'!C14</f>
        <v>0</v>
      </c>
      <c r="F17" s="76">
        <f>'Rekap 2329'!D14</f>
        <v>0</v>
      </c>
      <c r="G17" s="56">
        <v>7</v>
      </c>
      <c r="H17" s="112" t="s">
        <v>42</v>
      </c>
      <c r="I17" s="122"/>
      <c r="J17" s="115">
        <f>'SO 2329'!Z39</f>
        <v>0</v>
      </c>
    </row>
    <row r="18" spans="1:26" ht="18" customHeight="1" x14ac:dyDescent="0.25">
      <c r="A18" s="14"/>
      <c r="B18" s="63">
        <v>3</v>
      </c>
      <c r="C18" s="67" t="s">
        <v>37</v>
      </c>
      <c r="D18" s="74">
        <f>'Rekap 2329'!B18</f>
        <v>0</v>
      </c>
      <c r="E18" s="72">
        <f>'Rekap 2329'!C18</f>
        <v>0</v>
      </c>
      <c r="F18" s="77">
        <f>'Rekap 2329'!D18</f>
        <v>0</v>
      </c>
      <c r="G18" s="56">
        <v>8</v>
      </c>
      <c r="H18" s="112" t="s">
        <v>43</v>
      </c>
      <c r="I18" s="122"/>
      <c r="J18" s="115">
        <v>0</v>
      </c>
    </row>
    <row r="19" spans="1:26" ht="18" customHeight="1" x14ac:dyDescent="0.25">
      <c r="A19" s="14"/>
      <c r="B19" s="63">
        <v>4</v>
      </c>
      <c r="C19" s="68"/>
      <c r="D19" s="74"/>
      <c r="E19" s="72"/>
      <c r="F19" s="77"/>
      <c r="G19" s="56">
        <v>9</v>
      </c>
      <c r="H19" s="120"/>
      <c r="I19" s="122"/>
      <c r="J19" s="121"/>
    </row>
    <row r="20" spans="1:26" ht="18" customHeight="1" thickBot="1" x14ac:dyDescent="0.3">
      <c r="A20" s="14"/>
      <c r="B20" s="63">
        <v>5</v>
      </c>
      <c r="C20" s="69" t="s">
        <v>38</v>
      </c>
      <c r="D20" s="75"/>
      <c r="E20" s="96"/>
      <c r="F20" s="103">
        <f>SUM(F16:F19)</f>
        <v>0</v>
      </c>
      <c r="G20" s="56">
        <v>10</v>
      </c>
      <c r="H20" s="112" t="s">
        <v>38</v>
      </c>
      <c r="I20" s="124"/>
      <c r="J20" s="95">
        <f>SUM(J16:J19)</f>
        <v>0</v>
      </c>
    </row>
    <row r="21" spans="1:26" ht="18" customHeight="1" thickTop="1" x14ac:dyDescent="0.25">
      <c r="A21" s="14"/>
      <c r="B21" s="60" t="s">
        <v>51</v>
      </c>
      <c r="C21" s="64" t="s">
        <v>7</v>
      </c>
      <c r="D21" s="70"/>
      <c r="E21" s="21"/>
      <c r="F21" s="94"/>
      <c r="G21" s="60" t="s">
        <v>59</v>
      </c>
      <c r="H21" s="57" t="s">
        <v>7</v>
      </c>
      <c r="I21" s="31"/>
      <c r="J21" s="125"/>
    </row>
    <row r="22" spans="1:26" ht="18" customHeight="1" x14ac:dyDescent="0.25">
      <c r="A22" s="14"/>
      <c r="B22" s="55">
        <v>11</v>
      </c>
      <c r="C22" s="58" t="s">
        <v>52</v>
      </c>
      <c r="D22" s="82"/>
      <c r="E22" s="84" t="s">
        <v>55</v>
      </c>
      <c r="F22" s="76">
        <f>((F16*U22*2.8)+(F17*V22*2.8)+(F18*W22*2.8))/100</f>
        <v>0</v>
      </c>
      <c r="G22" s="55">
        <v>16</v>
      </c>
      <c r="H22" s="111" t="s">
        <v>60</v>
      </c>
      <c r="I22" s="123" t="s">
        <v>57</v>
      </c>
      <c r="J22" s="114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4"/>
      <c r="B23" s="56">
        <v>12</v>
      </c>
      <c r="C23" s="59" t="s">
        <v>53</v>
      </c>
      <c r="D23" s="61"/>
      <c r="E23" s="84" t="s">
        <v>56</v>
      </c>
      <c r="F23" s="77">
        <f>((F16*U23*0.7)+(F17*V23*0.7)+(F18*W23*0.7))/100</f>
        <v>0</v>
      </c>
      <c r="G23" s="56">
        <v>17</v>
      </c>
      <c r="H23" s="112" t="s">
        <v>61</v>
      </c>
      <c r="I23" s="123" t="s">
        <v>57</v>
      </c>
      <c r="J23" s="115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4"/>
      <c r="B24" s="56">
        <v>13</v>
      </c>
      <c r="C24" s="59" t="s">
        <v>54</v>
      </c>
      <c r="D24" s="61"/>
      <c r="E24" s="84" t="s">
        <v>57</v>
      </c>
      <c r="F24" s="77">
        <f>((F16*U24*0)+(F17*V24*0)+(F18*W24*0))/100</f>
        <v>0</v>
      </c>
      <c r="G24" s="56">
        <v>18</v>
      </c>
      <c r="H24" s="112" t="s">
        <v>62</v>
      </c>
      <c r="I24" s="123" t="s">
        <v>58</v>
      </c>
      <c r="J24" s="115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4"/>
      <c r="B25" s="56">
        <v>14</v>
      </c>
      <c r="C25" s="22"/>
      <c r="D25" s="61"/>
      <c r="E25" s="85"/>
      <c r="F25" s="83"/>
      <c r="G25" s="56">
        <v>19</v>
      </c>
      <c r="H25" s="120"/>
      <c r="I25" s="122"/>
      <c r="J25" s="121"/>
    </row>
    <row r="26" spans="1:26" ht="18" customHeight="1" thickBot="1" x14ac:dyDescent="0.3">
      <c r="A26" s="14"/>
      <c r="B26" s="56">
        <v>15</v>
      </c>
      <c r="C26" s="59"/>
      <c r="D26" s="61"/>
      <c r="E26" s="61"/>
      <c r="F26" s="104"/>
      <c r="G26" s="56">
        <v>20</v>
      </c>
      <c r="H26" s="112" t="s">
        <v>38</v>
      </c>
      <c r="I26" s="124"/>
      <c r="J26" s="95">
        <f>SUM(J22:J25)+SUM(F22:F25)</f>
        <v>0</v>
      </c>
    </row>
    <row r="27" spans="1:26" ht="18" customHeight="1" thickTop="1" x14ac:dyDescent="0.25">
      <c r="A27" s="14"/>
      <c r="B27" s="97"/>
      <c r="C27" s="136" t="s">
        <v>68</v>
      </c>
      <c r="D27" s="129"/>
      <c r="E27" s="98"/>
      <c r="F27" s="32"/>
      <c r="G27" s="105" t="s">
        <v>44</v>
      </c>
      <c r="H27" s="100" t="s">
        <v>45</v>
      </c>
      <c r="I27" s="31"/>
      <c r="J27" s="34"/>
    </row>
    <row r="28" spans="1:26" ht="18" customHeight="1" x14ac:dyDescent="0.25">
      <c r="A28" s="14"/>
      <c r="B28" s="28"/>
      <c r="C28" s="127"/>
      <c r="D28" s="130"/>
      <c r="E28" s="24"/>
      <c r="F28" s="14"/>
      <c r="G28" s="106">
        <v>21</v>
      </c>
      <c r="H28" s="110" t="s">
        <v>46</v>
      </c>
      <c r="I28" s="117"/>
      <c r="J28" s="93">
        <f>F20+J20+F26+J26</f>
        <v>0</v>
      </c>
    </row>
    <row r="29" spans="1:26" ht="18" customHeight="1" x14ac:dyDescent="0.25">
      <c r="A29" s="14"/>
      <c r="B29" s="78"/>
      <c r="C29" s="128"/>
      <c r="D29" s="131"/>
      <c r="E29" s="24"/>
      <c r="F29" s="14"/>
      <c r="G29" s="55">
        <v>22</v>
      </c>
      <c r="H29" s="111" t="s">
        <v>47</v>
      </c>
      <c r="I29" s="118">
        <f>J28-SUM('SO 2329'!K9:'SO 2329'!K38)</f>
        <v>0</v>
      </c>
      <c r="J29" s="114">
        <f>ROUND(((ROUND(I29,2)*20)*1/100),2)</f>
        <v>0</v>
      </c>
    </row>
    <row r="30" spans="1:26" ht="18" customHeight="1" x14ac:dyDescent="0.25">
      <c r="A30" s="14"/>
      <c r="B30" s="25"/>
      <c r="C30" s="120"/>
      <c r="D30" s="122"/>
      <c r="E30" s="24"/>
      <c r="F30" s="14"/>
      <c r="G30" s="56">
        <v>23</v>
      </c>
      <c r="H30" s="112" t="s">
        <v>48</v>
      </c>
      <c r="I30" s="84">
        <f>SUM('SO 2329'!K9:'SO 2329'!K38)</f>
        <v>0</v>
      </c>
      <c r="J30" s="115">
        <f>ROUND(((ROUND(I30,2)*0)/100),2)</f>
        <v>0</v>
      </c>
    </row>
    <row r="31" spans="1:26" ht="18" customHeight="1" x14ac:dyDescent="0.25">
      <c r="A31" s="14"/>
      <c r="B31" s="26"/>
      <c r="C31" s="132"/>
      <c r="D31" s="133"/>
      <c r="E31" s="24"/>
      <c r="F31" s="14"/>
      <c r="G31" s="106">
        <v>24</v>
      </c>
      <c r="H31" s="110" t="s">
        <v>49</v>
      </c>
      <c r="I31" s="109"/>
      <c r="J31" s="126">
        <f>SUM(J28:J30)</f>
        <v>0</v>
      </c>
    </row>
    <row r="32" spans="1:26" ht="18" customHeight="1" thickBot="1" x14ac:dyDescent="0.3">
      <c r="A32" s="14"/>
      <c r="B32" s="44"/>
      <c r="C32" s="113"/>
      <c r="D32" s="119"/>
      <c r="E32" s="79"/>
      <c r="F32" s="80"/>
      <c r="G32" s="55" t="s">
        <v>50</v>
      </c>
      <c r="H32" s="113"/>
      <c r="I32" s="119"/>
      <c r="J32" s="116"/>
    </row>
    <row r="33" spans="1:10" ht="18" customHeight="1" thickTop="1" x14ac:dyDescent="0.25">
      <c r="A33" s="14"/>
      <c r="B33" s="97"/>
      <c r="C33" s="98"/>
      <c r="D33" s="134" t="s">
        <v>66</v>
      </c>
      <c r="E33" s="18"/>
      <c r="F33" s="99"/>
      <c r="G33" s="107">
        <v>26</v>
      </c>
      <c r="H33" s="135" t="s">
        <v>67</v>
      </c>
      <c r="I33" s="32"/>
      <c r="J33" s="108"/>
    </row>
    <row r="34" spans="1:10" ht="18" customHeight="1" x14ac:dyDescent="0.25">
      <c r="A34" s="14"/>
      <c r="B34" s="27"/>
      <c r="C34" s="23"/>
      <c r="D34" s="17"/>
      <c r="E34" s="17"/>
      <c r="F34" s="17"/>
      <c r="G34" s="17"/>
      <c r="H34" s="17"/>
      <c r="I34" s="32"/>
      <c r="J34" s="35"/>
    </row>
    <row r="35" spans="1:10" ht="18" customHeight="1" x14ac:dyDescent="0.25">
      <c r="A35" s="14"/>
      <c r="B35" s="28"/>
      <c r="C35" s="24"/>
      <c r="D35" s="3"/>
      <c r="E35" s="3"/>
      <c r="F35" s="3"/>
      <c r="G35" s="3"/>
      <c r="H35" s="3"/>
      <c r="I35" s="14"/>
      <c r="J35" s="36"/>
    </row>
    <row r="36" spans="1:10" ht="18" customHeight="1" x14ac:dyDescent="0.25">
      <c r="A36" s="14"/>
      <c r="B36" s="28"/>
      <c r="C36" s="24"/>
      <c r="D36" s="3"/>
      <c r="E36" s="3"/>
      <c r="F36" s="3"/>
      <c r="G36" s="3"/>
      <c r="H36" s="3"/>
      <c r="I36" s="14"/>
      <c r="J36" s="36"/>
    </row>
    <row r="37" spans="1:10" ht="18" customHeight="1" x14ac:dyDescent="0.25">
      <c r="A37" s="14"/>
      <c r="B37" s="28"/>
      <c r="C37" s="24"/>
      <c r="D37" s="3"/>
      <c r="E37" s="3"/>
      <c r="F37" s="3"/>
      <c r="G37" s="3"/>
      <c r="H37" s="3"/>
      <c r="I37" s="14"/>
      <c r="J37" s="36"/>
    </row>
    <row r="38" spans="1:10" ht="18" customHeight="1" x14ac:dyDescent="0.25">
      <c r="A38" s="14"/>
      <c r="B38" s="28"/>
      <c r="C38" s="24"/>
      <c r="D38" s="3"/>
      <c r="E38" s="3"/>
      <c r="F38" s="3"/>
      <c r="G38" s="3"/>
      <c r="H38" s="3"/>
      <c r="I38" s="14"/>
      <c r="J38" s="36"/>
    </row>
    <row r="39" spans="1:10" ht="18" customHeight="1" x14ac:dyDescent="0.25">
      <c r="A39" s="14"/>
      <c r="B39" s="28"/>
      <c r="C39" s="24"/>
      <c r="D39" s="3"/>
      <c r="E39" s="3"/>
      <c r="F39" s="3"/>
      <c r="G39" s="3"/>
      <c r="H39" s="3"/>
      <c r="I39" s="14"/>
      <c r="J39" s="36"/>
    </row>
    <row r="40" spans="1:10" ht="18" customHeight="1" thickBot="1" x14ac:dyDescent="0.3">
      <c r="A40" s="14"/>
      <c r="B40" s="78"/>
      <c r="C40" s="79"/>
      <c r="D40" s="15"/>
      <c r="E40" s="15"/>
      <c r="F40" s="15"/>
      <c r="G40" s="15"/>
      <c r="H40" s="15"/>
      <c r="I40" s="80"/>
      <c r="J40" s="81"/>
    </row>
    <row r="41" spans="1:10" ht="15.75" thickTop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01" t="s">
        <v>29</v>
      </c>
      <c r="B1" s="202"/>
      <c r="C1" s="202"/>
      <c r="D1" s="203"/>
      <c r="E1" s="139" t="s">
        <v>26</v>
      </c>
      <c r="F1" s="138"/>
      <c r="W1">
        <v>30.126000000000001</v>
      </c>
    </row>
    <row r="2" spans="1:26" ht="20.100000000000001" customHeight="1" x14ac:dyDescent="0.25">
      <c r="A2" s="201" t="s">
        <v>30</v>
      </c>
      <c r="B2" s="202"/>
      <c r="C2" s="202"/>
      <c r="D2" s="203"/>
      <c r="E2" s="139" t="s">
        <v>24</v>
      </c>
      <c r="F2" s="138"/>
    </row>
    <row r="3" spans="1:26" ht="20.100000000000001" customHeight="1" x14ac:dyDescent="0.25">
      <c r="A3" s="201" t="s">
        <v>31</v>
      </c>
      <c r="B3" s="202"/>
      <c r="C3" s="202"/>
      <c r="D3" s="203"/>
      <c r="E3" s="139" t="s">
        <v>72</v>
      </c>
      <c r="F3" s="138"/>
    </row>
    <row r="4" spans="1:26" x14ac:dyDescent="0.25">
      <c r="A4" s="140" t="s">
        <v>1</v>
      </c>
      <c r="B4" s="137"/>
      <c r="C4" s="137"/>
      <c r="D4" s="137"/>
      <c r="E4" s="137"/>
      <c r="F4" s="137"/>
    </row>
    <row r="5" spans="1:26" x14ac:dyDescent="0.25">
      <c r="A5" s="140" t="s">
        <v>209</v>
      </c>
      <c r="B5" s="137"/>
      <c r="C5" s="137"/>
      <c r="D5" s="137"/>
      <c r="E5" s="137"/>
      <c r="F5" s="137"/>
    </row>
    <row r="6" spans="1:26" x14ac:dyDescent="0.25">
      <c r="A6" s="140" t="s">
        <v>163</v>
      </c>
      <c r="B6" s="137"/>
      <c r="C6" s="137"/>
      <c r="D6" s="137"/>
      <c r="E6" s="137"/>
      <c r="F6" s="137"/>
    </row>
    <row r="7" spans="1:26" x14ac:dyDescent="0.25">
      <c r="A7" s="137"/>
      <c r="B7" s="137"/>
      <c r="C7" s="137"/>
      <c r="D7" s="137"/>
      <c r="E7" s="137"/>
      <c r="F7" s="137"/>
    </row>
    <row r="8" spans="1:26" x14ac:dyDescent="0.25">
      <c r="A8" s="141" t="s">
        <v>73</v>
      </c>
      <c r="B8" s="137"/>
      <c r="C8" s="137"/>
      <c r="D8" s="137"/>
      <c r="E8" s="137"/>
      <c r="F8" s="137"/>
    </row>
    <row r="9" spans="1:26" x14ac:dyDescent="0.25">
      <c r="A9" s="142" t="s">
        <v>69</v>
      </c>
      <c r="B9" s="142" t="s">
        <v>63</v>
      </c>
      <c r="C9" s="142" t="s">
        <v>64</v>
      </c>
      <c r="D9" s="142" t="s">
        <v>38</v>
      </c>
      <c r="E9" s="142" t="s">
        <v>70</v>
      </c>
      <c r="F9" s="142" t="s">
        <v>71</v>
      </c>
    </row>
    <row r="10" spans="1:26" x14ac:dyDescent="0.25">
      <c r="A10" s="149" t="s">
        <v>164</v>
      </c>
      <c r="B10" s="150"/>
      <c r="C10" s="146"/>
      <c r="D10" s="146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x14ac:dyDescent="0.25">
      <c r="A11" s="151" t="s">
        <v>165</v>
      </c>
      <c r="B11" s="152">
        <f>'SO 2329'!L12</f>
        <v>0</v>
      </c>
      <c r="C11" s="152">
        <f>'SO 2329'!M12</f>
        <v>0</v>
      </c>
      <c r="D11" s="152">
        <f>'SO 2329'!I12</f>
        <v>0</v>
      </c>
      <c r="E11" s="153">
        <f>'SO 2329'!S12</f>
        <v>0</v>
      </c>
      <c r="F11" s="153">
        <f>'SO 2329'!V12</f>
        <v>16.690000000000001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x14ac:dyDescent="0.25">
      <c r="A12" s="151" t="s">
        <v>210</v>
      </c>
      <c r="B12" s="152">
        <f>'SO 2329'!L18</f>
        <v>0</v>
      </c>
      <c r="C12" s="152">
        <f>'SO 2329'!M18</f>
        <v>0</v>
      </c>
      <c r="D12" s="152">
        <f>'SO 2329'!I18</f>
        <v>0</v>
      </c>
      <c r="E12" s="153">
        <f>'SO 2329'!S18</f>
        <v>0</v>
      </c>
      <c r="F12" s="153">
        <f>'SO 2329'!V18</f>
        <v>4.24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x14ac:dyDescent="0.25">
      <c r="A13" s="151" t="s">
        <v>166</v>
      </c>
      <c r="B13" s="152">
        <f>'SO 2329'!L28</f>
        <v>0</v>
      </c>
      <c r="C13" s="152">
        <f>'SO 2329'!M28</f>
        <v>0</v>
      </c>
      <c r="D13" s="152">
        <f>'SO 2329'!I28</f>
        <v>0</v>
      </c>
      <c r="E13" s="153">
        <f>'SO 2329'!S28</f>
        <v>0.06</v>
      </c>
      <c r="F13" s="153">
        <f>'SO 2329'!V28</f>
        <v>7.55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x14ac:dyDescent="0.25">
      <c r="A14" s="2" t="s">
        <v>164</v>
      </c>
      <c r="B14" s="154">
        <f>'SO 2329'!L30</f>
        <v>0</v>
      </c>
      <c r="C14" s="154">
        <f>'SO 2329'!M30</f>
        <v>0</v>
      </c>
      <c r="D14" s="154">
        <f>'SO 2329'!I30</f>
        <v>0</v>
      </c>
      <c r="E14" s="155">
        <f>'SO 2329'!S30</f>
        <v>0.06</v>
      </c>
      <c r="F14" s="155">
        <f>'SO 2329'!V30</f>
        <v>28.48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x14ac:dyDescent="0.25">
      <c r="A15" s="1"/>
      <c r="B15" s="144"/>
      <c r="C15" s="144"/>
      <c r="D15" s="144"/>
      <c r="E15" s="143"/>
      <c r="F15" s="143"/>
    </row>
    <row r="16" spans="1:26" x14ac:dyDescent="0.25">
      <c r="A16" s="2" t="s">
        <v>80</v>
      </c>
      <c r="B16" s="154"/>
      <c r="C16" s="152"/>
      <c r="D16" s="152"/>
      <c r="E16" s="153"/>
      <c r="F16" s="153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x14ac:dyDescent="0.25">
      <c r="A17" s="151" t="s">
        <v>82</v>
      </c>
      <c r="B17" s="152">
        <f>'SO 2329'!L36</f>
        <v>0</v>
      </c>
      <c r="C17" s="152">
        <f>'SO 2329'!M36</f>
        <v>0</v>
      </c>
      <c r="D17" s="152">
        <f>'SO 2329'!I36</f>
        <v>0</v>
      </c>
      <c r="E17" s="153">
        <f>'SO 2329'!S36</f>
        <v>0</v>
      </c>
      <c r="F17" s="153">
        <f>'SO 2329'!V36</f>
        <v>0</v>
      </c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</row>
    <row r="18" spans="1:26" x14ac:dyDescent="0.25">
      <c r="A18" s="2" t="s">
        <v>80</v>
      </c>
      <c r="B18" s="154">
        <f>'SO 2329'!L38</f>
        <v>0</v>
      </c>
      <c r="C18" s="154">
        <f>'SO 2329'!M38</f>
        <v>0</v>
      </c>
      <c r="D18" s="154">
        <f>'SO 2329'!I38</f>
        <v>0</v>
      </c>
      <c r="E18" s="155">
        <f>'SO 2329'!S38</f>
        <v>0</v>
      </c>
      <c r="F18" s="155">
        <f>'SO 2329'!V38</f>
        <v>0</v>
      </c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x14ac:dyDescent="0.25">
      <c r="A19" s="1"/>
      <c r="B19" s="144"/>
      <c r="C19" s="144"/>
      <c r="D19" s="144"/>
      <c r="E19" s="143"/>
      <c r="F19" s="143"/>
    </row>
    <row r="20" spans="1:26" x14ac:dyDescent="0.25">
      <c r="A20" s="2" t="s">
        <v>83</v>
      </c>
      <c r="B20" s="154">
        <f>'SO 2329'!L39</f>
        <v>0</v>
      </c>
      <c r="C20" s="154">
        <f>'SO 2329'!M39</f>
        <v>0</v>
      </c>
      <c r="D20" s="154">
        <f>'SO 2329'!I39</f>
        <v>0</v>
      </c>
      <c r="E20" s="155">
        <f>'SO 2329'!S39</f>
        <v>0.06</v>
      </c>
      <c r="F20" s="155">
        <f>'SO 2329'!V39</f>
        <v>28.48</v>
      </c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x14ac:dyDescent="0.25">
      <c r="A21" s="1"/>
      <c r="B21" s="144"/>
      <c r="C21" s="144"/>
      <c r="D21" s="144"/>
      <c r="E21" s="143"/>
      <c r="F21" s="143"/>
    </row>
    <row r="22" spans="1:26" x14ac:dyDescent="0.25">
      <c r="A22" s="1"/>
      <c r="B22" s="144"/>
      <c r="C22" s="144"/>
      <c r="D22" s="144"/>
      <c r="E22" s="143"/>
      <c r="F22" s="143"/>
    </row>
    <row r="23" spans="1:26" x14ac:dyDescent="0.25">
      <c r="A23" s="1"/>
      <c r="B23" s="144"/>
      <c r="C23" s="144"/>
      <c r="D23" s="144"/>
      <c r="E23" s="143"/>
      <c r="F23" s="143"/>
    </row>
    <row r="24" spans="1:26" x14ac:dyDescent="0.25">
      <c r="A24" s="1"/>
      <c r="B24" s="144"/>
      <c r="C24" s="144"/>
      <c r="D24" s="144"/>
      <c r="E24" s="143"/>
      <c r="F24" s="143"/>
    </row>
    <row r="25" spans="1:26" x14ac:dyDescent="0.25">
      <c r="A25" s="1"/>
      <c r="B25" s="144"/>
      <c r="C25" s="144"/>
      <c r="D25" s="144"/>
      <c r="E25" s="143"/>
      <c r="F25" s="143"/>
    </row>
    <row r="26" spans="1:26" x14ac:dyDescent="0.25">
      <c r="A26" s="1"/>
      <c r="B26" s="144"/>
      <c r="C26" s="144"/>
      <c r="D26" s="144"/>
      <c r="E26" s="143"/>
      <c r="F26" s="143"/>
    </row>
    <row r="27" spans="1:26" x14ac:dyDescent="0.25">
      <c r="A27" s="1"/>
      <c r="B27" s="144"/>
      <c r="C27" s="144"/>
      <c r="D27" s="144"/>
      <c r="E27" s="143"/>
      <c r="F27" s="143"/>
    </row>
    <row r="28" spans="1:26" x14ac:dyDescent="0.25">
      <c r="A28" s="1"/>
      <c r="B28" s="144"/>
      <c r="C28" s="144"/>
      <c r="D28" s="144"/>
      <c r="E28" s="143"/>
      <c r="F28" s="143"/>
    </row>
    <row r="29" spans="1:26" x14ac:dyDescent="0.25">
      <c r="A29" s="1"/>
      <c r="B29" s="144"/>
      <c r="C29" s="144"/>
      <c r="D29" s="144"/>
      <c r="E29" s="143"/>
      <c r="F29" s="143"/>
    </row>
    <row r="30" spans="1:26" x14ac:dyDescent="0.25">
      <c r="A30" s="1"/>
      <c r="B30" s="144"/>
      <c r="C30" s="144"/>
      <c r="D30" s="144"/>
      <c r="E30" s="143"/>
      <c r="F30" s="143"/>
    </row>
    <row r="31" spans="1:26" x14ac:dyDescent="0.25">
      <c r="A31" s="1"/>
      <c r="B31" s="144"/>
      <c r="C31" s="144"/>
      <c r="D31" s="144"/>
      <c r="E31" s="143"/>
      <c r="F31" s="143"/>
    </row>
    <row r="32" spans="1:26" x14ac:dyDescent="0.25">
      <c r="A32" s="1"/>
      <c r="B32" s="144"/>
      <c r="C32" s="144"/>
      <c r="D32" s="144"/>
      <c r="E32" s="143"/>
      <c r="F32" s="143"/>
    </row>
    <row r="33" spans="1:6" x14ac:dyDescent="0.25">
      <c r="A33" s="1"/>
      <c r="B33" s="144"/>
      <c r="C33" s="144"/>
      <c r="D33" s="144"/>
      <c r="E33" s="143"/>
      <c r="F33" s="143"/>
    </row>
    <row r="34" spans="1:6" x14ac:dyDescent="0.25">
      <c r="A34" s="1"/>
      <c r="B34" s="144"/>
      <c r="C34" s="144"/>
      <c r="D34" s="144"/>
      <c r="E34" s="143"/>
      <c r="F34" s="143"/>
    </row>
    <row r="35" spans="1:6" x14ac:dyDescent="0.25">
      <c r="A35" s="1"/>
      <c r="B35" s="144"/>
      <c r="C35" s="144"/>
      <c r="D35" s="144"/>
      <c r="E35" s="143"/>
      <c r="F35" s="143"/>
    </row>
    <row r="36" spans="1:6" x14ac:dyDescent="0.25">
      <c r="A36" s="1"/>
      <c r="B36" s="144"/>
      <c r="C36" s="144"/>
      <c r="D36" s="144"/>
      <c r="E36" s="143"/>
      <c r="F36" s="143"/>
    </row>
    <row r="37" spans="1:6" x14ac:dyDescent="0.25">
      <c r="A37" s="1"/>
      <c r="B37" s="144"/>
      <c r="C37" s="144"/>
      <c r="D37" s="144"/>
      <c r="E37" s="143"/>
      <c r="F37" s="143"/>
    </row>
    <row r="38" spans="1:6" x14ac:dyDescent="0.25">
      <c r="A38" s="1"/>
      <c r="B38" s="144"/>
      <c r="C38" s="144"/>
      <c r="D38" s="144"/>
      <c r="E38" s="143"/>
      <c r="F38" s="143"/>
    </row>
    <row r="39" spans="1:6" x14ac:dyDescent="0.25">
      <c r="A39" s="1"/>
      <c r="B39" s="144"/>
      <c r="C39" s="144"/>
      <c r="D39" s="144"/>
      <c r="E39" s="143"/>
      <c r="F39" s="143"/>
    </row>
    <row r="40" spans="1:6" x14ac:dyDescent="0.25">
      <c r="A40" s="1"/>
      <c r="B40" s="144"/>
      <c r="C40" s="144"/>
      <c r="D40" s="144"/>
      <c r="E40" s="143"/>
      <c r="F40" s="143"/>
    </row>
    <row r="41" spans="1:6" x14ac:dyDescent="0.25">
      <c r="A41" s="1"/>
      <c r="B41" s="144"/>
      <c r="C41" s="144"/>
      <c r="D41" s="144"/>
      <c r="E41" s="143"/>
      <c r="F41" s="143"/>
    </row>
    <row r="42" spans="1:6" x14ac:dyDescent="0.25">
      <c r="A42" s="1"/>
      <c r="B42" s="144"/>
      <c r="C42" s="144"/>
      <c r="D42" s="144"/>
      <c r="E42" s="143"/>
      <c r="F42" s="143"/>
    </row>
    <row r="43" spans="1:6" x14ac:dyDescent="0.25">
      <c r="A43" s="1"/>
      <c r="B43" s="144"/>
      <c r="C43" s="144"/>
      <c r="D43" s="144"/>
      <c r="E43" s="143"/>
      <c r="F43" s="143"/>
    </row>
    <row r="44" spans="1:6" x14ac:dyDescent="0.25">
      <c r="A44" s="1"/>
      <c r="B44" s="144"/>
      <c r="C44" s="144"/>
      <c r="D44" s="144"/>
      <c r="E44" s="143"/>
      <c r="F44" s="143"/>
    </row>
    <row r="45" spans="1:6" x14ac:dyDescent="0.25">
      <c r="A45" s="1"/>
      <c r="B45" s="144"/>
      <c r="C45" s="144"/>
      <c r="D45" s="144"/>
      <c r="E45" s="143"/>
      <c r="F45" s="143"/>
    </row>
    <row r="46" spans="1:6" x14ac:dyDescent="0.25">
      <c r="A46" s="1"/>
      <c r="B46" s="144"/>
      <c r="C46" s="144"/>
      <c r="D46" s="144"/>
      <c r="E46" s="143"/>
      <c r="F46" s="143"/>
    </row>
    <row r="47" spans="1:6" x14ac:dyDescent="0.25">
      <c r="A47" s="1"/>
      <c r="B47" s="144"/>
      <c r="C47" s="144"/>
      <c r="D47" s="144"/>
      <c r="E47" s="143"/>
      <c r="F47" s="143"/>
    </row>
    <row r="48" spans="1:6" x14ac:dyDescent="0.25">
      <c r="A48" s="1"/>
      <c r="B48" s="144"/>
      <c r="C48" s="144"/>
      <c r="D48" s="144"/>
      <c r="E48" s="143"/>
      <c r="F48" s="143"/>
    </row>
    <row r="49" spans="1:6" x14ac:dyDescent="0.25">
      <c r="A49" s="1"/>
      <c r="B49" s="144"/>
      <c r="C49" s="144"/>
      <c r="D49" s="144"/>
      <c r="E49" s="143"/>
      <c r="F49" s="143"/>
    </row>
    <row r="50" spans="1:6" x14ac:dyDescent="0.25">
      <c r="A50" s="1"/>
      <c r="B50" s="144"/>
      <c r="C50" s="144"/>
      <c r="D50" s="144"/>
      <c r="E50" s="143"/>
      <c r="F50" s="143"/>
    </row>
    <row r="51" spans="1:6" x14ac:dyDescent="0.25">
      <c r="A51" s="1"/>
      <c r="B51" s="144"/>
      <c r="C51" s="144"/>
      <c r="D51" s="144"/>
      <c r="E51" s="143"/>
      <c r="F51" s="143"/>
    </row>
    <row r="52" spans="1:6" x14ac:dyDescent="0.25">
      <c r="A52" s="1"/>
      <c r="B52" s="144"/>
      <c r="C52" s="144"/>
      <c r="D52" s="144"/>
      <c r="E52" s="143"/>
      <c r="F52" s="143"/>
    </row>
    <row r="53" spans="1:6" x14ac:dyDescent="0.25">
      <c r="A53" s="1"/>
      <c r="B53" s="144"/>
      <c r="C53" s="144"/>
      <c r="D53" s="144"/>
      <c r="E53" s="143"/>
      <c r="F53" s="143"/>
    </row>
    <row r="54" spans="1:6" x14ac:dyDescent="0.25">
      <c r="A54" s="1"/>
      <c r="B54" s="144"/>
      <c r="C54" s="144"/>
      <c r="D54" s="144"/>
      <c r="E54" s="143"/>
      <c r="F54" s="143"/>
    </row>
    <row r="55" spans="1:6" x14ac:dyDescent="0.25">
      <c r="A55" s="1"/>
      <c r="B55" s="144"/>
      <c r="C55" s="144"/>
      <c r="D55" s="144"/>
      <c r="E55" s="143"/>
      <c r="F55" s="143"/>
    </row>
    <row r="56" spans="1:6" x14ac:dyDescent="0.25">
      <c r="A56" s="1"/>
      <c r="B56" s="144"/>
      <c r="C56" s="144"/>
      <c r="D56" s="144"/>
      <c r="E56" s="143"/>
      <c r="F56" s="143"/>
    </row>
    <row r="57" spans="1:6" x14ac:dyDescent="0.25">
      <c r="A57" s="1"/>
      <c r="B57" s="144"/>
      <c r="C57" s="144"/>
      <c r="D57" s="144"/>
      <c r="E57" s="143"/>
      <c r="F57" s="143"/>
    </row>
    <row r="58" spans="1:6" x14ac:dyDescent="0.25">
      <c r="A58" s="1"/>
      <c r="B58" s="144"/>
      <c r="C58" s="144"/>
      <c r="D58" s="144"/>
      <c r="E58" s="143"/>
      <c r="F58" s="143"/>
    </row>
    <row r="59" spans="1:6" x14ac:dyDescent="0.25">
      <c r="A59" s="1"/>
      <c r="B59" s="144"/>
      <c r="C59" s="144"/>
      <c r="D59" s="144"/>
      <c r="E59" s="143"/>
      <c r="F59" s="143"/>
    </row>
    <row r="60" spans="1:6" x14ac:dyDescent="0.25">
      <c r="A60" s="1"/>
      <c r="B60" s="144"/>
      <c r="C60" s="144"/>
      <c r="D60" s="144"/>
      <c r="E60" s="143"/>
      <c r="F60" s="143"/>
    </row>
    <row r="61" spans="1:6" x14ac:dyDescent="0.25">
      <c r="A61" s="1"/>
      <c r="B61" s="144"/>
      <c r="C61" s="144"/>
      <c r="D61" s="144"/>
      <c r="E61" s="143"/>
      <c r="F61" s="143"/>
    </row>
    <row r="62" spans="1:6" x14ac:dyDescent="0.25">
      <c r="A62" s="1"/>
      <c r="B62" s="144"/>
      <c r="C62" s="144"/>
      <c r="D62" s="144"/>
      <c r="E62" s="143"/>
      <c r="F62" s="143"/>
    </row>
    <row r="63" spans="1:6" x14ac:dyDescent="0.25">
      <c r="A63" s="1"/>
      <c r="B63" s="144"/>
      <c r="C63" s="144"/>
      <c r="D63" s="144"/>
      <c r="E63" s="143"/>
      <c r="F63" s="143"/>
    </row>
    <row r="64" spans="1:6" x14ac:dyDescent="0.25">
      <c r="A64" s="1"/>
      <c r="B64" s="144"/>
      <c r="C64" s="144"/>
      <c r="D64" s="144"/>
      <c r="E64" s="143"/>
      <c r="F64" s="143"/>
    </row>
    <row r="65" spans="1:6" x14ac:dyDescent="0.25">
      <c r="A65" s="1"/>
      <c r="B65" s="144"/>
      <c r="C65" s="144"/>
      <c r="D65" s="144"/>
      <c r="E65" s="143"/>
      <c r="F65" s="143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pane ySplit="8" topLeftCell="A24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04" t="s">
        <v>29</v>
      </c>
      <c r="C1" s="205"/>
      <c r="D1" s="205"/>
      <c r="E1" s="205"/>
      <c r="F1" s="205"/>
      <c r="G1" s="205"/>
      <c r="H1" s="206"/>
      <c r="I1" s="160" t="s">
        <v>26</v>
      </c>
      <c r="J1" s="159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9"/>
      <c r="B2" s="204" t="s">
        <v>30</v>
      </c>
      <c r="C2" s="205"/>
      <c r="D2" s="205"/>
      <c r="E2" s="205"/>
      <c r="F2" s="205"/>
      <c r="G2" s="205"/>
      <c r="H2" s="206"/>
      <c r="I2" s="160" t="s">
        <v>24</v>
      </c>
      <c r="J2" s="159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9"/>
      <c r="B3" s="204" t="s">
        <v>31</v>
      </c>
      <c r="C3" s="205"/>
      <c r="D3" s="205"/>
      <c r="E3" s="205"/>
      <c r="F3" s="205"/>
      <c r="G3" s="205"/>
      <c r="H3" s="206"/>
      <c r="I3" s="160" t="s">
        <v>94</v>
      </c>
      <c r="J3" s="159"/>
      <c r="K3" s="3"/>
      <c r="L3" s="3"/>
      <c r="M3" s="3"/>
      <c r="N3" s="3"/>
      <c r="O3" s="3"/>
      <c r="P3" s="5" t="s">
        <v>28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209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5" t="s">
        <v>163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5"/>
      <c r="B7" s="16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"/>
      <c r="R7" s="1"/>
      <c r="S7" s="15"/>
      <c r="V7" s="15"/>
    </row>
    <row r="8" spans="1:26" ht="15.75" x14ac:dyDescent="0.25">
      <c r="A8" s="162" t="s">
        <v>84</v>
      </c>
      <c r="B8" s="162" t="s">
        <v>85</v>
      </c>
      <c r="C8" s="162" t="s">
        <v>86</v>
      </c>
      <c r="D8" s="162" t="s">
        <v>87</v>
      </c>
      <c r="E8" s="162" t="s">
        <v>88</v>
      </c>
      <c r="F8" s="162" t="s">
        <v>89</v>
      </c>
      <c r="G8" s="162" t="s">
        <v>63</v>
      </c>
      <c r="H8" s="162" t="s">
        <v>64</v>
      </c>
      <c r="I8" s="162" t="s">
        <v>90</v>
      </c>
      <c r="J8" s="162"/>
      <c r="K8" s="162"/>
      <c r="L8" s="162"/>
      <c r="M8" s="162"/>
      <c r="N8" s="162"/>
      <c r="O8" s="162"/>
      <c r="P8" s="162" t="s">
        <v>91</v>
      </c>
      <c r="Q8" s="156"/>
      <c r="R8" s="156"/>
      <c r="S8" s="162" t="s">
        <v>92</v>
      </c>
      <c r="T8" s="158"/>
      <c r="U8" s="158"/>
      <c r="V8" s="162" t="s">
        <v>93</v>
      </c>
      <c r="W8" s="157"/>
      <c r="X8" s="157"/>
      <c r="Y8" s="157"/>
      <c r="Z8" s="157"/>
    </row>
    <row r="9" spans="1:26" x14ac:dyDescent="0.25">
      <c r="A9" s="145"/>
      <c r="B9" s="145"/>
      <c r="C9" s="163"/>
      <c r="D9" s="149" t="s">
        <v>164</v>
      </c>
      <c r="E9" s="145"/>
      <c r="F9" s="164"/>
      <c r="G9" s="146"/>
      <c r="H9" s="146"/>
      <c r="I9" s="146"/>
      <c r="J9" s="145"/>
      <c r="K9" s="145"/>
      <c r="L9" s="145"/>
      <c r="M9" s="145"/>
      <c r="N9" s="145"/>
      <c r="O9" s="145"/>
      <c r="P9" s="145"/>
      <c r="Q9" s="151"/>
      <c r="R9" s="151"/>
      <c r="S9" s="145"/>
      <c r="T9" s="148"/>
      <c r="U9" s="148"/>
      <c r="V9" s="145"/>
      <c r="W9" s="148"/>
      <c r="X9" s="148"/>
      <c r="Y9" s="148"/>
      <c r="Z9" s="148"/>
    </row>
    <row r="10" spans="1:26" x14ac:dyDescent="0.25">
      <c r="A10" s="151"/>
      <c r="B10" s="151"/>
      <c r="C10" s="151"/>
      <c r="D10" s="151" t="s">
        <v>165</v>
      </c>
      <c r="E10" s="151"/>
      <c r="F10" s="165"/>
      <c r="G10" s="152"/>
      <c r="H10" s="152"/>
      <c r="I10" s="152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48"/>
      <c r="U10" s="148"/>
      <c r="V10" s="151"/>
      <c r="W10" s="148"/>
      <c r="X10" s="148"/>
      <c r="Y10" s="148"/>
      <c r="Z10" s="148"/>
    </row>
    <row r="11" spans="1:26" ht="24.95" customHeight="1" x14ac:dyDescent="0.25">
      <c r="A11" s="169"/>
      <c r="B11" s="166" t="s">
        <v>167</v>
      </c>
      <c r="C11" s="170" t="s">
        <v>168</v>
      </c>
      <c r="D11" s="166" t="s">
        <v>169</v>
      </c>
      <c r="E11" s="166" t="s">
        <v>113</v>
      </c>
      <c r="F11" s="167">
        <v>347</v>
      </c>
      <c r="G11" s="168">
        <v>0</v>
      </c>
      <c r="H11" s="168">
        <v>0</v>
      </c>
      <c r="I11" s="168">
        <f>ROUND(F11*(G11+H11),2)</f>
        <v>0</v>
      </c>
      <c r="J11" s="166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1"/>
      <c r="Q11" s="161"/>
      <c r="R11" s="161"/>
      <c r="S11" s="151"/>
      <c r="V11" s="165">
        <f>ROUND(F11*(X11),3)</f>
        <v>16.690999999999999</v>
      </c>
      <c r="X11">
        <v>4.8099999999999997E-2</v>
      </c>
      <c r="Z11">
        <f>0.024339*POWER(I11,0.952797)</f>
        <v>0</v>
      </c>
    </row>
    <row r="12" spans="1:26" x14ac:dyDescent="0.25">
      <c r="A12" s="151"/>
      <c r="B12" s="151"/>
      <c r="C12" s="151"/>
      <c r="D12" s="151" t="s">
        <v>165</v>
      </c>
      <c r="E12" s="151"/>
      <c r="F12" s="165"/>
      <c r="G12" s="154">
        <f>ROUND((SUM(L10:L11))/1,2)</f>
        <v>0</v>
      </c>
      <c r="H12" s="154">
        <f>ROUND((SUM(M10:M11))/1,2)</f>
        <v>0</v>
      </c>
      <c r="I12" s="154">
        <f>ROUND((SUM(I10:I11))/1,2)</f>
        <v>0</v>
      </c>
      <c r="J12" s="151"/>
      <c r="K12" s="151"/>
      <c r="L12" s="151">
        <f>ROUND((SUM(L10:L11))/1,2)</f>
        <v>0</v>
      </c>
      <c r="M12" s="151">
        <f>ROUND((SUM(M10:M11))/1,2)</f>
        <v>0</v>
      </c>
      <c r="N12" s="151"/>
      <c r="O12" s="151"/>
      <c r="P12" s="171"/>
      <c r="Q12" s="151"/>
      <c r="R12" s="151"/>
      <c r="S12" s="171">
        <f>ROUND((SUM(S10:S11))/1,2)</f>
        <v>0</v>
      </c>
      <c r="T12" s="148"/>
      <c r="U12" s="148"/>
      <c r="V12" s="2">
        <f>ROUND((SUM(V10:V11))/1,2)</f>
        <v>16.690000000000001</v>
      </c>
      <c r="W12" s="148"/>
      <c r="X12" s="148"/>
      <c r="Y12" s="148"/>
      <c r="Z12" s="148"/>
    </row>
    <row r="13" spans="1:26" x14ac:dyDescent="0.25">
      <c r="A13" s="1"/>
      <c r="B13" s="1"/>
      <c r="C13" s="1"/>
      <c r="D13" s="1"/>
      <c r="E13" s="1"/>
      <c r="F13" s="161"/>
      <c r="G13" s="144"/>
      <c r="H13" s="144"/>
      <c r="I13" s="14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51"/>
      <c r="B14" s="151"/>
      <c r="C14" s="151"/>
      <c r="D14" s="151" t="s">
        <v>210</v>
      </c>
      <c r="E14" s="151"/>
      <c r="F14" s="165"/>
      <c r="G14" s="152"/>
      <c r="H14" s="152"/>
      <c r="I14" s="152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48"/>
      <c r="U14" s="148"/>
      <c r="V14" s="151"/>
      <c r="W14" s="148"/>
      <c r="X14" s="148"/>
      <c r="Y14" s="148"/>
      <c r="Z14" s="148"/>
    </row>
    <row r="15" spans="1:26" ht="24.95" customHeight="1" x14ac:dyDescent="0.25">
      <c r="A15" s="169"/>
      <c r="B15" s="166" t="s">
        <v>211</v>
      </c>
      <c r="C15" s="170" t="s">
        <v>212</v>
      </c>
      <c r="D15" s="166" t="s">
        <v>213</v>
      </c>
      <c r="E15" s="166" t="s">
        <v>155</v>
      </c>
      <c r="F15" s="167">
        <v>260</v>
      </c>
      <c r="G15" s="168">
        <v>0</v>
      </c>
      <c r="H15" s="168">
        <v>0</v>
      </c>
      <c r="I15" s="168">
        <f>ROUND(F15*(G15+H15),2)</f>
        <v>0</v>
      </c>
      <c r="J15" s="166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61"/>
      <c r="Q15" s="161"/>
      <c r="R15" s="161"/>
      <c r="S15" s="151"/>
      <c r="V15" s="165">
        <f>ROUND(F15*(X15),3)</f>
        <v>1.742</v>
      </c>
      <c r="X15">
        <v>6.7000000000000002E-3</v>
      </c>
      <c r="Z15">
        <f>0.024339*POWER(I15,0.952797)</f>
        <v>0</v>
      </c>
    </row>
    <row r="16" spans="1:26" ht="24.95" customHeight="1" x14ac:dyDescent="0.25">
      <c r="A16" s="169"/>
      <c r="B16" s="166" t="s">
        <v>211</v>
      </c>
      <c r="C16" s="170" t="s">
        <v>214</v>
      </c>
      <c r="D16" s="166" t="s">
        <v>215</v>
      </c>
      <c r="E16" s="166" t="s">
        <v>191</v>
      </c>
      <c r="F16" s="167">
        <v>260</v>
      </c>
      <c r="G16" s="168">
        <v>0</v>
      </c>
      <c r="H16" s="168">
        <v>0</v>
      </c>
      <c r="I16" s="168">
        <f>ROUND(F16*(G16+H16),2)</f>
        <v>0</v>
      </c>
      <c r="J16" s="166">
        <f>ROUND(F16*(N16),2)</f>
        <v>0</v>
      </c>
      <c r="K16" s="1">
        <f>ROUND(F16*(O16),2)</f>
        <v>0</v>
      </c>
      <c r="L16" s="1">
        <f>ROUND(F16*(G16),2)</f>
        <v>0</v>
      </c>
      <c r="M16" s="1">
        <f>ROUND(F16*(H16),2)</f>
        <v>0</v>
      </c>
      <c r="N16" s="1">
        <v>0</v>
      </c>
      <c r="O16" s="1"/>
      <c r="P16" s="161"/>
      <c r="Q16" s="161"/>
      <c r="R16" s="161"/>
      <c r="S16" s="151"/>
      <c r="V16" s="165">
        <f>ROUND(F16*(X16),3)</f>
        <v>2.4929999999999999</v>
      </c>
      <c r="X16">
        <v>9.5899999999999996E-3</v>
      </c>
      <c r="Z16">
        <f>0.024339*POWER(I16,0.952797)</f>
        <v>0</v>
      </c>
    </row>
    <row r="17" spans="1:26" ht="24.95" customHeight="1" x14ac:dyDescent="0.25">
      <c r="A17" s="169"/>
      <c r="B17" s="166" t="s">
        <v>211</v>
      </c>
      <c r="C17" s="170" t="s">
        <v>216</v>
      </c>
      <c r="D17" s="166" t="s">
        <v>217</v>
      </c>
      <c r="E17" s="166" t="s">
        <v>179</v>
      </c>
      <c r="F17" s="167">
        <v>4.2354000000000003</v>
      </c>
      <c r="G17" s="168">
        <v>0</v>
      </c>
      <c r="H17" s="168">
        <v>0</v>
      </c>
      <c r="I17" s="168">
        <f>ROUND(F17*(G17+H17),2)</f>
        <v>0</v>
      </c>
      <c r="J17" s="166">
        <f>ROUND(F17*(N17),2)</f>
        <v>0</v>
      </c>
      <c r="K17" s="1">
        <f>ROUND(F17*(O17),2)</f>
        <v>0</v>
      </c>
      <c r="L17" s="1">
        <f>ROUND(F17*(G17),2)</f>
        <v>0</v>
      </c>
      <c r="M17" s="1">
        <f>ROUND(F17*(H17),2)</f>
        <v>0</v>
      </c>
      <c r="N17" s="1">
        <v>0</v>
      </c>
      <c r="O17" s="1"/>
      <c r="P17" s="161"/>
      <c r="Q17" s="161"/>
      <c r="R17" s="161"/>
      <c r="S17" s="151"/>
      <c r="V17" s="165"/>
      <c r="Z17">
        <f>0.024339*POWER(I17,0.952797)</f>
        <v>0</v>
      </c>
    </row>
    <row r="18" spans="1:26" x14ac:dyDescent="0.25">
      <c r="A18" s="151"/>
      <c r="B18" s="151"/>
      <c r="C18" s="151"/>
      <c r="D18" s="151" t="s">
        <v>210</v>
      </c>
      <c r="E18" s="151"/>
      <c r="F18" s="165"/>
      <c r="G18" s="154">
        <f>ROUND((SUM(L14:L17))/1,2)</f>
        <v>0</v>
      </c>
      <c r="H18" s="154">
        <f>ROUND((SUM(M14:M17))/1,2)</f>
        <v>0</v>
      </c>
      <c r="I18" s="154">
        <f>ROUND((SUM(I14:I17))/1,2)</f>
        <v>0</v>
      </c>
      <c r="J18" s="151"/>
      <c r="K18" s="151"/>
      <c r="L18" s="151">
        <f>ROUND((SUM(L14:L17))/1,2)</f>
        <v>0</v>
      </c>
      <c r="M18" s="151">
        <f>ROUND((SUM(M14:M17))/1,2)</f>
        <v>0</v>
      </c>
      <c r="N18" s="151"/>
      <c r="O18" s="151"/>
      <c r="P18" s="171"/>
      <c r="Q18" s="151"/>
      <c r="R18" s="151"/>
      <c r="S18" s="171">
        <f>ROUND((SUM(S14:S17))/1,2)</f>
        <v>0</v>
      </c>
      <c r="T18" s="148"/>
      <c r="U18" s="148"/>
      <c r="V18" s="2">
        <f>ROUND((SUM(V14:V17))/1,2)</f>
        <v>4.24</v>
      </c>
      <c r="W18" s="148"/>
      <c r="X18" s="148"/>
      <c r="Y18" s="148"/>
      <c r="Z18" s="148"/>
    </row>
    <row r="19" spans="1:26" x14ac:dyDescent="0.25">
      <c r="A19" s="1"/>
      <c r="B19" s="1"/>
      <c r="C19" s="1"/>
      <c r="D19" s="1"/>
      <c r="E19" s="1"/>
      <c r="F19" s="161"/>
      <c r="G19" s="144"/>
      <c r="H19" s="144"/>
      <c r="I19" s="144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51"/>
      <c r="B20" s="151"/>
      <c r="C20" s="151"/>
      <c r="D20" s="151" t="s">
        <v>166</v>
      </c>
      <c r="E20" s="151"/>
      <c r="F20" s="165"/>
      <c r="G20" s="152"/>
      <c r="H20" s="152"/>
      <c r="I20" s="152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48"/>
      <c r="U20" s="148"/>
      <c r="V20" s="151"/>
      <c r="W20" s="148"/>
      <c r="X20" s="148"/>
      <c r="Y20" s="148"/>
      <c r="Z20" s="148"/>
    </row>
    <row r="21" spans="1:26" ht="24.95" customHeight="1" x14ac:dyDescent="0.25">
      <c r="A21" s="169"/>
      <c r="B21" s="166" t="s">
        <v>170</v>
      </c>
      <c r="C21" s="170" t="s">
        <v>218</v>
      </c>
      <c r="D21" s="166" t="s">
        <v>219</v>
      </c>
      <c r="E21" s="166" t="s">
        <v>155</v>
      </c>
      <c r="F21" s="167">
        <v>50</v>
      </c>
      <c r="G21" s="168">
        <v>0</v>
      </c>
      <c r="H21" s="168">
        <v>0</v>
      </c>
      <c r="I21" s="168">
        <f t="shared" ref="I21:I27" si="0">ROUND(F21*(G21+H21),2)</f>
        <v>0</v>
      </c>
      <c r="J21" s="166">
        <f t="shared" ref="J21:J27" si="1">ROUND(F21*(N21),2)</f>
        <v>0</v>
      </c>
      <c r="K21" s="1">
        <f t="shared" ref="K21:K27" si="2">ROUND(F21*(O21),2)</f>
        <v>0</v>
      </c>
      <c r="L21" s="1">
        <f t="shared" ref="L21:L27" si="3">ROUND(F21*(G21),2)</f>
        <v>0</v>
      </c>
      <c r="M21" s="1">
        <f t="shared" ref="M21:M27" si="4">ROUND(F21*(H21),2)</f>
        <v>0</v>
      </c>
      <c r="N21" s="1">
        <v>0</v>
      </c>
      <c r="O21" s="1"/>
      <c r="P21" s="165">
        <v>6.0000000000000002E-5</v>
      </c>
      <c r="Q21" s="161"/>
      <c r="R21" s="161">
        <v>6.0000000000000002E-5</v>
      </c>
      <c r="S21" s="151">
        <f>ROUND(F21*(P21),3)</f>
        <v>3.0000000000000001E-3</v>
      </c>
      <c r="V21" s="165">
        <f>ROUND(F21*(X21),3)</f>
        <v>0.4</v>
      </c>
      <c r="X21">
        <v>8.0000000000000002E-3</v>
      </c>
      <c r="Z21">
        <f t="shared" ref="Z21:Z27" si="5">0.024339*POWER(I21,0.952797)</f>
        <v>0</v>
      </c>
    </row>
    <row r="22" spans="1:26" ht="24.95" customHeight="1" x14ac:dyDescent="0.25">
      <c r="A22" s="169"/>
      <c r="B22" s="166" t="s">
        <v>170</v>
      </c>
      <c r="C22" s="170" t="s">
        <v>220</v>
      </c>
      <c r="D22" s="166" t="s">
        <v>221</v>
      </c>
      <c r="E22" s="166" t="s">
        <v>155</v>
      </c>
      <c r="F22" s="167">
        <v>470</v>
      </c>
      <c r="G22" s="168">
        <v>0</v>
      </c>
      <c r="H22" s="168">
        <v>0</v>
      </c>
      <c r="I22" s="168">
        <f t="shared" si="0"/>
        <v>0</v>
      </c>
      <c r="J22" s="166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0</v>
      </c>
      <c r="O22" s="1"/>
      <c r="P22" s="165">
        <v>1E-4</v>
      </c>
      <c r="Q22" s="161"/>
      <c r="R22" s="161">
        <v>1E-4</v>
      </c>
      <c r="S22" s="151">
        <f>ROUND(F22*(P22),3)</f>
        <v>4.7E-2</v>
      </c>
      <c r="V22" s="165">
        <f>ROUND(F22*(X22),3)</f>
        <v>6.11</v>
      </c>
      <c r="X22">
        <v>1.2999999999999999E-2</v>
      </c>
      <c r="Z22">
        <f t="shared" si="5"/>
        <v>0</v>
      </c>
    </row>
    <row r="23" spans="1:26" ht="24.95" customHeight="1" x14ac:dyDescent="0.25">
      <c r="A23" s="169"/>
      <c r="B23" s="166" t="s">
        <v>170</v>
      </c>
      <c r="C23" s="170" t="s">
        <v>222</v>
      </c>
      <c r="D23" s="166" t="s">
        <v>223</v>
      </c>
      <c r="E23" s="166" t="s">
        <v>131</v>
      </c>
      <c r="F23" s="167">
        <v>13</v>
      </c>
      <c r="G23" s="168">
        <v>0</v>
      </c>
      <c r="H23" s="168">
        <v>0</v>
      </c>
      <c r="I23" s="168">
        <f t="shared" si="0"/>
        <v>0</v>
      </c>
      <c r="J23" s="166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v>0</v>
      </c>
      <c r="O23" s="1"/>
      <c r="P23" s="161"/>
      <c r="Q23" s="161"/>
      <c r="R23" s="161"/>
      <c r="S23" s="151"/>
      <c r="V23" s="165"/>
      <c r="Z23">
        <f t="shared" si="5"/>
        <v>0</v>
      </c>
    </row>
    <row r="24" spans="1:26" ht="24.95" customHeight="1" x14ac:dyDescent="0.25">
      <c r="A24" s="169"/>
      <c r="B24" s="166" t="s">
        <v>170</v>
      </c>
      <c r="C24" s="170" t="s">
        <v>224</v>
      </c>
      <c r="D24" s="166" t="s">
        <v>225</v>
      </c>
      <c r="E24" s="166" t="s">
        <v>131</v>
      </c>
      <c r="F24" s="167">
        <v>13</v>
      </c>
      <c r="G24" s="168">
        <v>0</v>
      </c>
      <c r="H24" s="168">
        <v>0</v>
      </c>
      <c r="I24" s="168">
        <f t="shared" si="0"/>
        <v>0</v>
      </c>
      <c r="J24" s="166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v>0</v>
      </c>
      <c r="O24" s="1"/>
      <c r="P24" s="161"/>
      <c r="Q24" s="161"/>
      <c r="R24" s="161"/>
      <c r="S24" s="151"/>
      <c r="V24" s="165"/>
      <c r="Z24">
        <f t="shared" si="5"/>
        <v>0</v>
      </c>
    </row>
    <row r="25" spans="1:26" ht="24.95" customHeight="1" x14ac:dyDescent="0.25">
      <c r="A25" s="169"/>
      <c r="B25" s="166" t="s">
        <v>170</v>
      </c>
      <c r="C25" s="170" t="s">
        <v>173</v>
      </c>
      <c r="D25" s="166" t="s">
        <v>174</v>
      </c>
      <c r="E25" s="166" t="s">
        <v>131</v>
      </c>
      <c r="F25" s="167">
        <v>260</v>
      </c>
      <c r="G25" s="168">
        <v>0</v>
      </c>
      <c r="H25" s="168">
        <v>0</v>
      </c>
      <c r="I25" s="168">
        <f t="shared" si="0"/>
        <v>0</v>
      </c>
      <c r="J25" s="166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v>0</v>
      </c>
      <c r="O25" s="1"/>
      <c r="P25" s="161"/>
      <c r="Q25" s="161"/>
      <c r="R25" s="161"/>
      <c r="S25" s="151"/>
      <c r="V25" s="165"/>
      <c r="Z25">
        <f t="shared" si="5"/>
        <v>0</v>
      </c>
    </row>
    <row r="26" spans="1:26" ht="24.95" customHeight="1" x14ac:dyDescent="0.25">
      <c r="A26" s="169"/>
      <c r="B26" s="166" t="s">
        <v>170</v>
      </c>
      <c r="C26" s="170" t="s">
        <v>175</v>
      </c>
      <c r="D26" s="166" t="s">
        <v>176</v>
      </c>
      <c r="E26" s="166" t="s">
        <v>131</v>
      </c>
      <c r="F26" s="167">
        <v>130</v>
      </c>
      <c r="G26" s="168">
        <v>0</v>
      </c>
      <c r="H26" s="168">
        <v>0</v>
      </c>
      <c r="I26" s="168">
        <f t="shared" si="0"/>
        <v>0</v>
      </c>
      <c r="J26" s="166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v>0</v>
      </c>
      <c r="O26" s="1"/>
      <c r="P26" s="165">
        <v>4.0000000000000003E-5</v>
      </c>
      <c r="Q26" s="161"/>
      <c r="R26" s="161">
        <v>4.0000000000000003E-5</v>
      </c>
      <c r="S26" s="151">
        <f>ROUND(F26*(P26),3)</f>
        <v>5.0000000000000001E-3</v>
      </c>
      <c r="V26" s="165">
        <f>ROUND(F26*(X26),3)</f>
        <v>1.04</v>
      </c>
      <c r="X26">
        <v>8.0000000000000002E-3</v>
      </c>
      <c r="Z26">
        <f t="shared" si="5"/>
        <v>0</v>
      </c>
    </row>
    <row r="27" spans="1:26" ht="24.95" customHeight="1" x14ac:dyDescent="0.25">
      <c r="A27" s="169"/>
      <c r="B27" s="166" t="s">
        <v>170</v>
      </c>
      <c r="C27" s="170" t="s">
        <v>177</v>
      </c>
      <c r="D27" s="166" t="s">
        <v>178</v>
      </c>
      <c r="E27" s="166" t="s">
        <v>179</v>
      </c>
      <c r="F27" s="167">
        <v>8.2540700000000005</v>
      </c>
      <c r="G27" s="168">
        <v>0</v>
      </c>
      <c r="H27" s="168">
        <v>0</v>
      </c>
      <c r="I27" s="168">
        <f t="shared" si="0"/>
        <v>0</v>
      </c>
      <c r="J27" s="166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v>0</v>
      </c>
      <c r="O27" s="1"/>
      <c r="P27" s="161"/>
      <c r="Q27" s="161"/>
      <c r="R27" s="161"/>
      <c r="S27" s="151"/>
      <c r="V27" s="165"/>
      <c r="Z27">
        <f t="shared" si="5"/>
        <v>0</v>
      </c>
    </row>
    <row r="28" spans="1:26" x14ac:dyDescent="0.25">
      <c r="A28" s="151"/>
      <c r="B28" s="151"/>
      <c r="C28" s="151"/>
      <c r="D28" s="151" t="s">
        <v>166</v>
      </c>
      <c r="E28" s="151"/>
      <c r="F28" s="165"/>
      <c r="G28" s="154">
        <f>ROUND((SUM(L20:L27))/1,2)</f>
        <v>0</v>
      </c>
      <c r="H28" s="154">
        <f>ROUND((SUM(M20:M27))/1,2)</f>
        <v>0</v>
      </c>
      <c r="I28" s="154">
        <f>ROUND((SUM(I20:I27))/1,2)</f>
        <v>0</v>
      </c>
      <c r="J28" s="151"/>
      <c r="K28" s="151"/>
      <c r="L28" s="151">
        <f>ROUND((SUM(L20:L27))/1,2)</f>
        <v>0</v>
      </c>
      <c r="M28" s="151">
        <f>ROUND((SUM(M20:M27))/1,2)</f>
        <v>0</v>
      </c>
      <c r="N28" s="151"/>
      <c r="O28" s="151"/>
      <c r="P28" s="171"/>
      <c r="Q28" s="151"/>
      <c r="R28" s="151"/>
      <c r="S28" s="171">
        <f>ROUND((SUM(S20:S27))/1,2)</f>
        <v>0.06</v>
      </c>
      <c r="T28" s="148"/>
      <c r="U28" s="148"/>
      <c r="V28" s="2">
        <f>ROUND((SUM(V20:V27))/1,2)</f>
        <v>7.55</v>
      </c>
      <c r="W28" s="148"/>
      <c r="X28" s="148"/>
      <c r="Y28" s="148"/>
      <c r="Z28" s="148"/>
    </row>
    <row r="29" spans="1:26" x14ac:dyDescent="0.25">
      <c r="A29" s="1"/>
      <c r="B29" s="1"/>
      <c r="C29" s="1"/>
      <c r="D29" s="1"/>
      <c r="E29" s="1"/>
      <c r="F29" s="161"/>
      <c r="G29" s="144"/>
      <c r="H29" s="144"/>
      <c r="I29" s="144"/>
      <c r="J29" s="1"/>
      <c r="K29" s="1"/>
      <c r="L29" s="1"/>
      <c r="M29" s="1"/>
      <c r="N29" s="1"/>
      <c r="O29" s="1"/>
      <c r="P29" s="1"/>
      <c r="Q29" s="1"/>
      <c r="R29" s="1"/>
      <c r="S29" s="1"/>
      <c r="V29" s="1"/>
    </row>
    <row r="30" spans="1:26" x14ac:dyDescent="0.25">
      <c r="A30" s="151"/>
      <c r="B30" s="151"/>
      <c r="C30" s="151"/>
      <c r="D30" s="2" t="s">
        <v>164</v>
      </c>
      <c r="E30" s="151"/>
      <c r="F30" s="165"/>
      <c r="G30" s="154">
        <f>ROUND((SUM(L9:L29))/2,2)</f>
        <v>0</v>
      </c>
      <c r="H30" s="154">
        <f>ROUND((SUM(M9:M29))/2,2)</f>
        <v>0</v>
      </c>
      <c r="I30" s="154">
        <f>ROUND((SUM(I9:I29))/2,2)</f>
        <v>0</v>
      </c>
      <c r="J30" s="152"/>
      <c r="K30" s="151"/>
      <c r="L30" s="152">
        <f>ROUND((SUM(L9:L29))/2,2)</f>
        <v>0</v>
      </c>
      <c r="M30" s="152">
        <f>ROUND((SUM(M9:M29))/2,2)</f>
        <v>0</v>
      </c>
      <c r="N30" s="151"/>
      <c r="O30" s="151"/>
      <c r="P30" s="171"/>
      <c r="Q30" s="151"/>
      <c r="R30" s="151"/>
      <c r="S30" s="171">
        <f>ROUND((SUM(S9:S29))/2,2)</f>
        <v>0.06</v>
      </c>
      <c r="T30" s="148"/>
      <c r="U30" s="148"/>
      <c r="V30" s="2">
        <f>ROUND((SUM(V9:V29))/2,2)</f>
        <v>28.48</v>
      </c>
    </row>
    <row r="31" spans="1:26" x14ac:dyDescent="0.25">
      <c r="A31" s="1"/>
      <c r="B31" s="1"/>
      <c r="C31" s="1"/>
      <c r="D31" s="1"/>
      <c r="E31" s="1"/>
      <c r="F31" s="161"/>
      <c r="G31" s="144"/>
      <c r="H31" s="144"/>
      <c r="I31" s="144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151"/>
      <c r="B32" s="151"/>
      <c r="C32" s="151"/>
      <c r="D32" s="2" t="s">
        <v>80</v>
      </c>
      <c r="E32" s="151"/>
      <c r="F32" s="165"/>
      <c r="G32" s="152"/>
      <c r="H32" s="152"/>
      <c r="I32" s="152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48"/>
      <c r="U32" s="148"/>
      <c r="V32" s="151"/>
      <c r="W32" s="148"/>
      <c r="X32" s="148"/>
      <c r="Y32" s="148"/>
      <c r="Z32" s="148"/>
    </row>
    <row r="33" spans="1:26" x14ac:dyDescent="0.25">
      <c r="A33" s="151"/>
      <c r="B33" s="151"/>
      <c r="C33" s="151"/>
      <c r="D33" s="151" t="s">
        <v>82</v>
      </c>
      <c r="E33" s="151"/>
      <c r="F33" s="165"/>
      <c r="G33" s="152"/>
      <c r="H33" s="152"/>
      <c r="I33" s="152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48"/>
      <c r="U33" s="148"/>
      <c r="V33" s="151"/>
      <c r="W33" s="148"/>
      <c r="X33" s="148"/>
      <c r="Y33" s="148"/>
      <c r="Z33" s="148"/>
    </row>
    <row r="34" spans="1:26" ht="24.95" customHeight="1" x14ac:dyDescent="0.25">
      <c r="A34" s="169"/>
      <c r="B34" s="166" t="s">
        <v>149</v>
      </c>
      <c r="C34" s="170" t="s">
        <v>156</v>
      </c>
      <c r="D34" s="166" t="s">
        <v>180</v>
      </c>
      <c r="E34" s="166" t="s">
        <v>179</v>
      </c>
      <c r="F34" s="167">
        <v>12.49</v>
      </c>
      <c r="G34" s="168">
        <v>0</v>
      </c>
      <c r="H34" s="168">
        <v>0</v>
      </c>
      <c r="I34" s="168">
        <f>ROUND(F34*(G34+H34),2)</f>
        <v>0</v>
      </c>
      <c r="J34" s="166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61"/>
      <c r="Q34" s="161"/>
      <c r="R34" s="161"/>
      <c r="S34" s="151"/>
      <c r="V34" s="165"/>
      <c r="Z34">
        <f>0.024339*POWER(I34,0.952797)</f>
        <v>0</v>
      </c>
    </row>
    <row r="35" spans="1:26" ht="24.95" customHeight="1" x14ac:dyDescent="0.25">
      <c r="A35" s="169"/>
      <c r="B35" s="166" t="s">
        <v>149</v>
      </c>
      <c r="C35" s="170" t="s">
        <v>181</v>
      </c>
      <c r="D35" s="166" t="s">
        <v>182</v>
      </c>
      <c r="E35" s="166" t="s">
        <v>179</v>
      </c>
      <c r="F35" s="167">
        <v>374.7</v>
      </c>
      <c r="G35" s="168">
        <v>0</v>
      </c>
      <c r="H35" s="168">
        <v>0</v>
      </c>
      <c r="I35" s="168">
        <f>ROUND(F35*(G35+H35),2)</f>
        <v>0</v>
      </c>
      <c r="J35" s="166">
        <f>ROUND(F35*(N35),2)</f>
        <v>0</v>
      </c>
      <c r="K35" s="1">
        <f>ROUND(F35*(O35),2)</f>
        <v>0</v>
      </c>
      <c r="L35" s="1">
        <f>ROUND(F35*(G35),2)</f>
        <v>0</v>
      </c>
      <c r="M35" s="1">
        <f>ROUND(F35*(H35),2)</f>
        <v>0</v>
      </c>
      <c r="N35" s="1">
        <v>0</v>
      </c>
      <c r="O35" s="1"/>
      <c r="P35" s="161"/>
      <c r="Q35" s="161"/>
      <c r="R35" s="161"/>
      <c r="S35" s="151"/>
      <c r="V35" s="165"/>
      <c r="Z35">
        <f>0.024339*POWER(I35,0.952797)</f>
        <v>0</v>
      </c>
    </row>
    <row r="36" spans="1:26" x14ac:dyDescent="0.25">
      <c r="A36" s="151"/>
      <c r="B36" s="151"/>
      <c r="C36" s="151"/>
      <c r="D36" s="151" t="s">
        <v>82</v>
      </c>
      <c r="E36" s="151"/>
      <c r="F36" s="165"/>
      <c r="G36" s="154">
        <f>ROUND((SUM(L33:L35))/1,2)</f>
        <v>0</v>
      </c>
      <c r="H36" s="154">
        <f>ROUND((SUM(M33:M35))/1,2)</f>
        <v>0</v>
      </c>
      <c r="I36" s="154">
        <f>ROUND((SUM(I33:I35))/1,2)</f>
        <v>0</v>
      </c>
      <c r="J36" s="151"/>
      <c r="K36" s="151"/>
      <c r="L36" s="151">
        <f>ROUND((SUM(L33:L35))/1,2)</f>
        <v>0</v>
      </c>
      <c r="M36" s="151">
        <f>ROUND((SUM(M33:M35))/1,2)</f>
        <v>0</v>
      </c>
      <c r="N36" s="151"/>
      <c r="O36" s="151"/>
      <c r="P36" s="171"/>
      <c r="Q36" s="1"/>
      <c r="R36" s="1"/>
      <c r="S36" s="171">
        <f>ROUND((SUM(S33:S35))/1,2)</f>
        <v>0</v>
      </c>
      <c r="T36" s="172"/>
      <c r="U36" s="172"/>
      <c r="V36" s="2">
        <f>ROUND((SUM(V33:V35))/1,2)</f>
        <v>0</v>
      </c>
    </row>
    <row r="37" spans="1:26" x14ac:dyDescent="0.25">
      <c r="A37" s="1"/>
      <c r="B37" s="1"/>
      <c r="C37" s="1"/>
      <c r="D37" s="1"/>
      <c r="E37" s="1"/>
      <c r="F37" s="161"/>
      <c r="G37" s="144"/>
      <c r="H37" s="144"/>
      <c r="I37" s="144"/>
      <c r="J37" s="1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25">
      <c r="A38" s="151"/>
      <c r="B38" s="151"/>
      <c r="C38" s="151"/>
      <c r="D38" s="2" t="s">
        <v>80</v>
      </c>
      <c r="E38" s="151"/>
      <c r="F38" s="165"/>
      <c r="G38" s="154">
        <f>ROUND((SUM(L32:L37))/2,2)</f>
        <v>0</v>
      </c>
      <c r="H38" s="154">
        <f>ROUND((SUM(M32:M37))/2,2)</f>
        <v>0</v>
      </c>
      <c r="I38" s="154">
        <f>ROUND((SUM(I32:I37))/2,2)</f>
        <v>0</v>
      </c>
      <c r="J38" s="151"/>
      <c r="K38" s="151"/>
      <c r="L38" s="151">
        <f>ROUND((SUM(L32:L37))/2,2)</f>
        <v>0</v>
      </c>
      <c r="M38" s="151">
        <f>ROUND((SUM(M32:M37))/2,2)</f>
        <v>0</v>
      </c>
      <c r="N38" s="151"/>
      <c r="O38" s="151"/>
      <c r="P38" s="171"/>
      <c r="Q38" s="1"/>
      <c r="R38" s="1"/>
      <c r="S38" s="171">
        <f>ROUND((SUM(S32:S37))/2,2)</f>
        <v>0</v>
      </c>
      <c r="V38" s="2">
        <f>ROUND((SUM(V32:V37))/2,2)</f>
        <v>0</v>
      </c>
    </row>
    <row r="39" spans="1:26" x14ac:dyDescent="0.25">
      <c r="A39" s="173"/>
      <c r="B39" s="173"/>
      <c r="C39" s="173"/>
      <c r="D39" s="173" t="s">
        <v>83</v>
      </c>
      <c r="E39" s="173"/>
      <c r="F39" s="174"/>
      <c r="G39" s="175">
        <f>ROUND((SUM(L9:L38))/3,2)</f>
        <v>0</v>
      </c>
      <c r="H39" s="175">
        <f>ROUND((SUM(M9:M38))/3,2)</f>
        <v>0</v>
      </c>
      <c r="I39" s="175">
        <f>ROUND((SUM(I9:I38))/3,2)</f>
        <v>0</v>
      </c>
      <c r="J39" s="173"/>
      <c r="K39" s="173">
        <f>ROUND((SUM(K9:K38))/3,2)</f>
        <v>0</v>
      </c>
      <c r="L39" s="173">
        <f>ROUND((SUM(L9:L38))/3,2)</f>
        <v>0</v>
      </c>
      <c r="M39" s="173">
        <f>ROUND((SUM(M9:M38))/3,2)</f>
        <v>0</v>
      </c>
      <c r="N39" s="173"/>
      <c r="O39" s="173"/>
      <c r="P39" s="174"/>
      <c r="Q39" s="173"/>
      <c r="R39" s="173"/>
      <c r="S39" s="174">
        <f>ROUND((SUM(S9:S38))/3,2)</f>
        <v>0.06</v>
      </c>
      <c r="T39" s="176"/>
      <c r="U39" s="176"/>
      <c r="V39" s="173">
        <f>ROUND((SUM(V9:V38))/3,2)</f>
        <v>28.48</v>
      </c>
      <c r="Z39">
        <f>(SUM(Z9:Z38))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horizontalDpi="1200" verticalDpi="1200" r:id="rId1"/>
  <headerFooter>
    <oddHeader>&amp;C&amp;B&amp; Rozpočet Rekonštrukcia rozvodov tepla na tepelnom okruhu Dubnička a Stred, Bánovce nad Bebravou / Demontáž exist. potrubia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J18" sqref="J18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5"/>
      <c r="C1" s="15"/>
      <c r="D1" s="15"/>
      <c r="E1" s="15"/>
      <c r="F1" s="16" t="s">
        <v>20</v>
      </c>
      <c r="G1" s="15"/>
      <c r="H1" s="15"/>
      <c r="I1" s="15"/>
      <c r="J1" s="15"/>
      <c r="W1">
        <v>30.126000000000001</v>
      </c>
    </row>
    <row r="2" spans="1:23" ht="18" customHeight="1" thickTop="1" x14ac:dyDescent="0.25">
      <c r="A2" s="14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4"/>
      <c r="B3" s="37" t="s">
        <v>226</v>
      </c>
      <c r="C3" s="38"/>
      <c r="D3" s="39"/>
      <c r="E3" s="39"/>
      <c r="F3" s="39"/>
      <c r="G3" s="19"/>
      <c r="H3" s="19"/>
      <c r="I3" s="40" t="s">
        <v>21</v>
      </c>
      <c r="J3" s="33"/>
    </row>
    <row r="4" spans="1:23" ht="18" customHeight="1" x14ac:dyDescent="0.25">
      <c r="A4" s="14"/>
      <c r="B4" s="25"/>
      <c r="C4" s="22"/>
      <c r="D4" s="19"/>
      <c r="E4" s="19"/>
      <c r="F4" s="19"/>
      <c r="G4" s="19"/>
      <c r="H4" s="19"/>
      <c r="I4" s="40" t="s">
        <v>24</v>
      </c>
      <c r="J4" s="33"/>
    </row>
    <row r="5" spans="1:23" ht="18" customHeight="1" thickBot="1" x14ac:dyDescent="0.3">
      <c r="A5" s="14"/>
      <c r="B5" s="41" t="s">
        <v>25</v>
      </c>
      <c r="C5" s="22"/>
      <c r="D5" s="19"/>
      <c r="E5" s="19"/>
      <c r="F5" s="42" t="s">
        <v>26</v>
      </c>
      <c r="G5" s="19"/>
      <c r="H5" s="19"/>
      <c r="I5" s="40" t="s">
        <v>27</v>
      </c>
      <c r="J5" s="43" t="s">
        <v>28</v>
      </c>
    </row>
    <row r="6" spans="1:23" ht="20.100000000000001" customHeight="1" thickTop="1" x14ac:dyDescent="0.25">
      <c r="A6" s="14"/>
      <c r="B6" s="191" t="s">
        <v>29</v>
      </c>
      <c r="C6" s="192"/>
      <c r="D6" s="192"/>
      <c r="E6" s="192"/>
      <c r="F6" s="192"/>
      <c r="G6" s="192"/>
      <c r="H6" s="192"/>
      <c r="I6" s="192"/>
      <c r="J6" s="193"/>
    </row>
    <row r="7" spans="1:23" ht="18" customHeight="1" x14ac:dyDescent="0.25">
      <c r="A7" s="14"/>
      <c r="B7" s="52" t="s">
        <v>32</v>
      </c>
      <c r="C7" s="45"/>
      <c r="D7" s="20"/>
      <c r="E7" s="20"/>
      <c r="F7" s="20"/>
      <c r="G7" s="53" t="s">
        <v>33</v>
      </c>
      <c r="H7" s="20"/>
      <c r="I7" s="31"/>
      <c r="J7" s="46"/>
    </row>
    <row r="8" spans="1:23" ht="20.100000000000001" customHeight="1" x14ac:dyDescent="0.25">
      <c r="A8" s="14"/>
      <c r="B8" s="194" t="s">
        <v>30</v>
      </c>
      <c r="C8" s="195"/>
      <c r="D8" s="195"/>
      <c r="E8" s="195"/>
      <c r="F8" s="195"/>
      <c r="G8" s="195"/>
      <c r="H8" s="195"/>
      <c r="I8" s="195"/>
      <c r="J8" s="196"/>
    </row>
    <row r="9" spans="1:23" ht="18" customHeight="1" x14ac:dyDescent="0.25">
      <c r="A9" s="14"/>
      <c r="B9" s="41" t="s">
        <v>32</v>
      </c>
      <c r="C9" s="22"/>
      <c r="D9" s="19"/>
      <c r="E9" s="19"/>
      <c r="F9" s="19"/>
      <c r="G9" s="42" t="s">
        <v>33</v>
      </c>
      <c r="H9" s="19"/>
      <c r="I9" s="30"/>
      <c r="J9" s="33"/>
    </row>
    <row r="10" spans="1:23" ht="20.100000000000001" customHeight="1" x14ac:dyDescent="0.25">
      <c r="A10" s="14"/>
      <c r="B10" s="194" t="s">
        <v>31</v>
      </c>
      <c r="C10" s="195"/>
      <c r="D10" s="195"/>
      <c r="E10" s="195"/>
      <c r="F10" s="195"/>
      <c r="G10" s="195"/>
      <c r="H10" s="195"/>
      <c r="I10" s="195"/>
      <c r="J10" s="196"/>
    </row>
    <row r="11" spans="1:23" ht="18" customHeight="1" thickBot="1" x14ac:dyDescent="0.3">
      <c r="A11" s="14"/>
      <c r="B11" s="41" t="s">
        <v>32</v>
      </c>
      <c r="C11" s="22"/>
      <c r="D11" s="19"/>
      <c r="E11" s="19"/>
      <c r="F11" s="19"/>
      <c r="G11" s="42" t="s">
        <v>33</v>
      </c>
      <c r="H11" s="19"/>
      <c r="I11" s="30"/>
      <c r="J11" s="33"/>
    </row>
    <row r="12" spans="1:23" ht="18" customHeight="1" thickTop="1" x14ac:dyDescent="0.25">
      <c r="A12" s="14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4"/>
      <c r="B13" s="44"/>
      <c r="C13" s="45"/>
      <c r="D13" s="20"/>
      <c r="E13" s="20"/>
      <c r="F13" s="20"/>
      <c r="G13" s="20"/>
      <c r="H13" s="20"/>
      <c r="I13" s="31"/>
      <c r="J13" s="46"/>
    </row>
    <row r="14" spans="1:23" ht="18" customHeight="1" thickBot="1" x14ac:dyDescent="0.3">
      <c r="A14" s="14"/>
      <c r="B14" s="25"/>
      <c r="C14" s="22"/>
      <c r="D14" s="19"/>
      <c r="E14" s="19"/>
      <c r="F14" s="19"/>
      <c r="G14" s="19"/>
      <c r="H14" s="19"/>
      <c r="I14" s="30"/>
      <c r="J14" s="33"/>
    </row>
    <row r="15" spans="1:23" ht="18" customHeight="1" thickTop="1" x14ac:dyDescent="0.25">
      <c r="A15" s="14"/>
      <c r="B15" s="86" t="s">
        <v>34</v>
      </c>
      <c r="C15" s="87" t="s">
        <v>6</v>
      </c>
      <c r="D15" s="87" t="s">
        <v>63</v>
      </c>
      <c r="E15" s="88" t="s">
        <v>64</v>
      </c>
      <c r="F15" s="101" t="s">
        <v>65</v>
      </c>
      <c r="G15" s="54" t="s">
        <v>39</v>
      </c>
      <c r="H15" s="57" t="s">
        <v>40</v>
      </c>
      <c r="I15" s="29"/>
      <c r="J15" s="51"/>
    </row>
    <row r="16" spans="1:23" ht="18" customHeight="1" x14ac:dyDescent="0.25">
      <c r="A16" s="14"/>
      <c r="B16" s="89">
        <v>1</v>
      </c>
      <c r="C16" s="90" t="s">
        <v>35</v>
      </c>
      <c r="D16" s="91"/>
      <c r="E16" s="92"/>
      <c r="F16" s="102"/>
      <c r="G16" s="55">
        <v>6</v>
      </c>
      <c r="H16" s="111" t="s">
        <v>41</v>
      </c>
      <c r="I16" s="122"/>
      <c r="J16" s="114">
        <v>0</v>
      </c>
    </row>
    <row r="17" spans="1:26" ht="18" customHeight="1" x14ac:dyDescent="0.25">
      <c r="A17" s="14"/>
      <c r="B17" s="62">
        <v>2</v>
      </c>
      <c r="C17" s="66" t="s">
        <v>36</v>
      </c>
      <c r="D17" s="73"/>
      <c r="E17" s="71"/>
      <c r="F17" s="76"/>
      <c r="G17" s="56">
        <v>7</v>
      </c>
      <c r="H17" s="112" t="s">
        <v>42</v>
      </c>
      <c r="I17" s="122"/>
      <c r="J17" s="115">
        <f>'SO 2331'!Z63</f>
        <v>0</v>
      </c>
    </row>
    <row r="18" spans="1:26" ht="18" customHeight="1" x14ac:dyDescent="0.25">
      <c r="A18" s="14"/>
      <c r="B18" s="63">
        <v>3</v>
      </c>
      <c r="C18" s="67" t="s">
        <v>37</v>
      </c>
      <c r="D18" s="74">
        <f>'Rekap 2331'!B12</f>
        <v>0</v>
      </c>
      <c r="E18" s="72">
        <f>'Rekap 2331'!C12</f>
        <v>0</v>
      </c>
      <c r="F18" s="77">
        <f>'Rekap 2331'!D12</f>
        <v>0</v>
      </c>
      <c r="G18" s="56">
        <v>8</v>
      </c>
      <c r="H18" s="112" t="s">
        <v>43</v>
      </c>
      <c r="I18" s="122"/>
      <c r="J18" s="115">
        <f>'Rekap 2331'!D16</f>
        <v>0</v>
      </c>
    </row>
    <row r="19" spans="1:26" ht="18" customHeight="1" x14ac:dyDescent="0.25">
      <c r="A19" s="14"/>
      <c r="B19" s="63">
        <v>4</v>
      </c>
      <c r="C19" s="68"/>
      <c r="D19" s="74"/>
      <c r="E19" s="72"/>
      <c r="F19" s="77"/>
      <c r="G19" s="56">
        <v>9</v>
      </c>
      <c r="H19" s="120"/>
      <c r="I19" s="122"/>
      <c r="J19" s="121"/>
    </row>
    <row r="20" spans="1:26" ht="18" customHeight="1" thickBot="1" x14ac:dyDescent="0.3">
      <c r="A20" s="14"/>
      <c r="B20" s="63">
        <v>5</v>
      </c>
      <c r="C20" s="69" t="s">
        <v>38</v>
      </c>
      <c r="D20" s="75"/>
      <c r="E20" s="96"/>
      <c r="F20" s="103">
        <f>SUM(F16:F19)</f>
        <v>0</v>
      </c>
      <c r="G20" s="56">
        <v>10</v>
      </c>
      <c r="H20" s="112" t="s">
        <v>38</v>
      </c>
      <c r="I20" s="124"/>
      <c r="J20" s="95">
        <f>SUM(J16:J19)</f>
        <v>0</v>
      </c>
    </row>
    <row r="21" spans="1:26" ht="18" customHeight="1" thickTop="1" x14ac:dyDescent="0.25">
      <c r="A21" s="14"/>
      <c r="B21" s="60" t="s">
        <v>51</v>
      </c>
      <c r="C21" s="64" t="s">
        <v>7</v>
      </c>
      <c r="D21" s="70"/>
      <c r="E21" s="21"/>
      <c r="F21" s="94"/>
      <c r="G21" s="60" t="s">
        <v>59</v>
      </c>
      <c r="H21" s="57" t="s">
        <v>7</v>
      </c>
      <c r="I21" s="31"/>
      <c r="J21" s="125"/>
    </row>
    <row r="22" spans="1:26" ht="18" customHeight="1" x14ac:dyDescent="0.25">
      <c r="A22" s="14"/>
      <c r="B22" s="55">
        <v>11</v>
      </c>
      <c r="C22" s="58" t="s">
        <v>52</v>
      </c>
      <c r="D22" s="82"/>
      <c r="E22" s="84" t="s">
        <v>55</v>
      </c>
      <c r="F22" s="76">
        <f>((F16*U22*2.8)+(F17*V22*2.8)+(F18*W22*2.8))/100</f>
        <v>0</v>
      </c>
      <c r="G22" s="55">
        <v>16</v>
      </c>
      <c r="H22" s="111" t="s">
        <v>60</v>
      </c>
      <c r="I22" s="123" t="s">
        <v>57</v>
      </c>
      <c r="J22" s="114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4"/>
      <c r="B23" s="56">
        <v>12</v>
      </c>
      <c r="C23" s="59" t="s">
        <v>53</v>
      </c>
      <c r="D23" s="61"/>
      <c r="E23" s="84" t="s">
        <v>56</v>
      </c>
      <c r="F23" s="77">
        <f>((F16*U23*0.7)+(F17*V23*0.7)+(F18*W23*0.7))/100</f>
        <v>0</v>
      </c>
      <c r="G23" s="56">
        <v>17</v>
      </c>
      <c r="H23" s="112" t="s">
        <v>61</v>
      </c>
      <c r="I23" s="123" t="s">
        <v>57</v>
      </c>
      <c r="J23" s="115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4"/>
      <c r="B24" s="56">
        <v>13</v>
      </c>
      <c r="C24" s="59" t="s">
        <v>54</v>
      </c>
      <c r="D24" s="61"/>
      <c r="E24" s="84" t="s">
        <v>57</v>
      </c>
      <c r="F24" s="77">
        <f>((F16*U24*0)+(F17*V24*0)+(F18*W24*0))/100</f>
        <v>0</v>
      </c>
      <c r="G24" s="56">
        <v>18</v>
      </c>
      <c r="H24" s="112" t="s">
        <v>62</v>
      </c>
      <c r="I24" s="123" t="s">
        <v>58</v>
      </c>
      <c r="J24" s="115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4"/>
      <c r="B25" s="56">
        <v>14</v>
      </c>
      <c r="C25" s="22"/>
      <c r="D25" s="61"/>
      <c r="E25" s="85"/>
      <c r="F25" s="83"/>
      <c r="G25" s="56">
        <v>19</v>
      </c>
      <c r="H25" s="120"/>
      <c r="I25" s="122"/>
      <c r="J25" s="121"/>
    </row>
    <row r="26" spans="1:26" ht="18" customHeight="1" thickBot="1" x14ac:dyDescent="0.3">
      <c r="A26" s="14"/>
      <c r="B26" s="56">
        <v>15</v>
      </c>
      <c r="C26" s="59"/>
      <c r="D26" s="61"/>
      <c r="E26" s="61"/>
      <c r="F26" s="104"/>
      <c r="G26" s="56">
        <v>20</v>
      </c>
      <c r="H26" s="112" t="s">
        <v>38</v>
      </c>
      <c r="I26" s="124"/>
      <c r="J26" s="95">
        <f>SUM(J22:J25)+SUM(F22:F25)</f>
        <v>0</v>
      </c>
    </row>
    <row r="27" spans="1:26" ht="18" customHeight="1" thickTop="1" x14ac:dyDescent="0.25">
      <c r="A27" s="14"/>
      <c r="B27" s="97"/>
      <c r="C27" s="136" t="s">
        <v>68</v>
      </c>
      <c r="D27" s="129"/>
      <c r="E27" s="98"/>
      <c r="F27" s="32"/>
      <c r="G27" s="105" t="s">
        <v>44</v>
      </c>
      <c r="H27" s="100" t="s">
        <v>45</v>
      </c>
      <c r="I27" s="31"/>
      <c r="J27" s="34"/>
    </row>
    <row r="28" spans="1:26" ht="18" customHeight="1" x14ac:dyDescent="0.25">
      <c r="A28" s="14"/>
      <c r="B28" s="28"/>
      <c r="C28" s="127"/>
      <c r="D28" s="130"/>
      <c r="E28" s="24"/>
      <c r="F28" s="14"/>
      <c r="G28" s="106">
        <v>21</v>
      </c>
      <c r="H28" s="110" t="s">
        <v>46</v>
      </c>
      <c r="I28" s="117"/>
      <c r="J28" s="93">
        <f>F20+J20+F26+J26</f>
        <v>0</v>
      </c>
    </row>
    <row r="29" spans="1:26" ht="18" customHeight="1" x14ac:dyDescent="0.25">
      <c r="A29" s="14"/>
      <c r="B29" s="78"/>
      <c r="C29" s="128"/>
      <c r="D29" s="131"/>
      <c r="E29" s="24"/>
      <c r="F29" s="14"/>
      <c r="G29" s="55">
        <v>22</v>
      </c>
      <c r="H29" s="111" t="s">
        <v>47</v>
      </c>
      <c r="I29" s="118">
        <f>J28-SUM('SO 2331'!K9:'SO 2331'!K62)</f>
        <v>0</v>
      </c>
      <c r="J29" s="114">
        <f>ROUND(((ROUND(I29,2)*20)*1/100),2)</f>
        <v>0</v>
      </c>
    </row>
    <row r="30" spans="1:26" ht="18" customHeight="1" x14ac:dyDescent="0.25">
      <c r="A30" s="14"/>
      <c r="B30" s="25"/>
      <c r="C30" s="120"/>
      <c r="D30" s="122"/>
      <c r="E30" s="24"/>
      <c r="F30" s="14"/>
      <c r="G30" s="56">
        <v>23</v>
      </c>
      <c r="H30" s="112" t="s">
        <v>48</v>
      </c>
      <c r="I30" s="84">
        <f>SUM('SO 2331'!K9:'SO 2331'!K62)</f>
        <v>0</v>
      </c>
      <c r="J30" s="115">
        <f>ROUND(((ROUND(I30,2)*0)/100),2)</f>
        <v>0</v>
      </c>
    </row>
    <row r="31" spans="1:26" ht="18" customHeight="1" x14ac:dyDescent="0.25">
      <c r="A31" s="14"/>
      <c r="B31" s="26"/>
      <c r="C31" s="132"/>
      <c r="D31" s="133"/>
      <c r="E31" s="24"/>
      <c r="F31" s="14"/>
      <c r="G31" s="106">
        <v>24</v>
      </c>
      <c r="H31" s="110" t="s">
        <v>49</v>
      </c>
      <c r="I31" s="109"/>
      <c r="J31" s="126">
        <f>SUM(J28:J30)</f>
        <v>0</v>
      </c>
    </row>
    <row r="32" spans="1:26" ht="18" customHeight="1" thickBot="1" x14ac:dyDescent="0.3">
      <c r="A32" s="14"/>
      <c r="B32" s="44"/>
      <c r="C32" s="113"/>
      <c r="D32" s="119"/>
      <c r="E32" s="79"/>
      <c r="F32" s="80"/>
      <c r="G32" s="55" t="s">
        <v>50</v>
      </c>
      <c r="H32" s="113"/>
      <c r="I32" s="119"/>
      <c r="J32" s="116"/>
    </row>
    <row r="33" spans="1:10" ht="18" customHeight="1" thickTop="1" x14ac:dyDescent="0.25">
      <c r="A33" s="14"/>
      <c r="B33" s="97"/>
      <c r="C33" s="98"/>
      <c r="D33" s="134" t="s">
        <v>66</v>
      </c>
      <c r="E33" s="18"/>
      <c r="F33" s="99"/>
      <c r="G33" s="107">
        <v>26</v>
      </c>
      <c r="H33" s="135" t="s">
        <v>67</v>
      </c>
      <c r="I33" s="32"/>
      <c r="J33" s="108"/>
    </row>
    <row r="34" spans="1:10" ht="18" customHeight="1" x14ac:dyDescent="0.25">
      <c r="A34" s="14"/>
      <c r="B34" s="27"/>
      <c r="C34" s="23"/>
      <c r="D34" s="17"/>
      <c r="E34" s="17"/>
      <c r="F34" s="17"/>
      <c r="G34" s="17"/>
      <c r="H34" s="17"/>
      <c r="I34" s="32"/>
      <c r="J34" s="35"/>
    </row>
    <row r="35" spans="1:10" ht="18" customHeight="1" x14ac:dyDescent="0.25">
      <c r="A35" s="14"/>
      <c r="B35" s="28"/>
      <c r="C35" s="24"/>
      <c r="D35" s="3"/>
      <c r="E35" s="3"/>
      <c r="F35" s="3"/>
      <c r="G35" s="3"/>
      <c r="H35" s="3"/>
      <c r="I35" s="14"/>
      <c r="J35" s="36"/>
    </row>
    <row r="36" spans="1:10" ht="18" customHeight="1" x14ac:dyDescent="0.25">
      <c r="A36" s="14"/>
      <c r="B36" s="28"/>
      <c r="C36" s="24"/>
      <c r="D36" s="3"/>
      <c r="E36" s="3"/>
      <c r="F36" s="3"/>
      <c r="G36" s="3"/>
      <c r="H36" s="3"/>
      <c r="I36" s="14"/>
      <c r="J36" s="36"/>
    </row>
    <row r="37" spans="1:10" ht="18" customHeight="1" x14ac:dyDescent="0.25">
      <c r="A37" s="14"/>
      <c r="B37" s="28"/>
      <c r="C37" s="24"/>
      <c r="D37" s="3"/>
      <c r="E37" s="3"/>
      <c r="F37" s="3"/>
      <c r="G37" s="3"/>
      <c r="H37" s="3"/>
      <c r="I37" s="14"/>
      <c r="J37" s="36"/>
    </row>
    <row r="38" spans="1:10" ht="18" customHeight="1" x14ac:dyDescent="0.25">
      <c r="A38" s="14"/>
      <c r="B38" s="28"/>
      <c r="C38" s="24"/>
      <c r="D38" s="3"/>
      <c r="E38" s="3"/>
      <c r="F38" s="3"/>
      <c r="G38" s="3"/>
      <c r="H38" s="3"/>
      <c r="I38" s="14"/>
      <c r="J38" s="36"/>
    </row>
    <row r="39" spans="1:10" ht="18" customHeight="1" x14ac:dyDescent="0.25">
      <c r="A39" s="14"/>
      <c r="B39" s="28"/>
      <c r="C39" s="24"/>
      <c r="D39" s="3"/>
      <c r="E39" s="3"/>
      <c r="F39" s="3"/>
      <c r="G39" s="3"/>
      <c r="H39" s="3"/>
      <c r="I39" s="14"/>
      <c r="J39" s="36"/>
    </row>
    <row r="40" spans="1:10" ht="18" customHeight="1" thickBot="1" x14ac:dyDescent="0.3">
      <c r="A40" s="14"/>
      <c r="B40" s="78"/>
      <c r="C40" s="79"/>
      <c r="D40" s="15"/>
      <c r="E40" s="15"/>
      <c r="F40" s="15"/>
      <c r="G40" s="15"/>
      <c r="H40" s="15"/>
      <c r="I40" s="80"/>
      <c r="J40" s="81"/>
    </row>
    <row r="41" spans="1:10" ht="15.75" thickTop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B16" sqref="B16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01" t="s">
        <v>29</v>
      </c>
      <c r="B1" s="202"/>
      <c r="C1" s="202"/>
      <c r="D1" s="203"/>
      <c r="E1" s="139" t="s">
        <v>26</v>
      </c>
      <c r="F1" s="138"/>
      <c r="W1">
        <v>30.126000000000001</v>
      </c>
    </row>
    <row r="2" spans="1:26" ht="20.100000000000001" customHeight="1" x14ac:dyDescent="0.25">
      <c r="A2" s="201" t="s">
        <v>30</v>
      </c>
      <c r="B2" s="202"/>
      <c r="C2" s="202"/>
      <c r="D2" s="203"/>
      <c r="E2" s="139" t="s">
        <v>24</v>
      </c>
      <c r="F2" s="138"/>
    </row>
    <row r="3" spans="1:26" ht="20.100000000000001" customHeight="1" x14ac:dyDescent="0.25">
      <c r="A3" s="201" t="s">
        <v>31</v>
      </c>
      <c r="B3" s="202"/>
      <c r="C3" s="202"/>
      <c r="D3" s="203"/>
      <c r="E3" s="139" t="s">
        <v>72</v>
      </c>
      <c r="F3" s="138"/>
    </row>
    <row r="4" spans="1:26" x14ac:dyDescent="0.25">
      <c r="A4" s="140" t="s">
        <v>1</v>
      </c>
      <c r="B4" s="137"/>
      <c r="C4" s="137"/>
      <c r="D4" s="137"/>
      <c r="E4" s="137"/>
      <c r="F4" s="137"/>
    </row>
    <row r="5" spans="1:26" x14ac:dyDescent="0.25">
      <c r="A5" s="140" t="s">
        <v>226</v>
      </c>
      <c r="B5" s="137"/>
      <c r="C5" s="137"/>
      <c r="D5" s="137"/>
      <c r="E5" s="137"/>
      <c r="F5" s="137"/>
    </row>
    <row r="6" spans="1:26" x14ac:dyDescent="0.25">
      <c r="A6" s="137"/>
      <c r="B6" s="137"/>
      <c r="C6" s="137"/>
      <c r="D6" s="137"/>
      <c r="E6" s="137"/>
      <c r="F6" s="137"/>
    </row>
    <row r="7" spans="1:26" x14ac:dyDescent="0.25">
      <c r="A7" s="137"/>
      <c r="B7" s="137"/>
      <c r="C7" s="137"/>
      <c r="D7" s="137"/>
      <c r="E7" s="137"/>
      <c r="F7" s="137"/>
    </row>
    <row r="8" spans="1:26" x14ac:dyDescent="0.25">
      <c r="A8" s="141" t="s">
        <v>73</v>
      </c>
      <c r="B8" s="137"/>
      <c r="C8" s="137"/>
      <c r="D8" s="137"/>
      <c r="E8" s="137"/>
      <c r="F8" s="137"/>
    </row>
    <row r="9" spans="1:26" x14ac:dyDescent="0.25">
      <c r="A9" s="142" t="s">
        <v>69</v>
      </c>
      <c r="B9" s="142" t="s">
        <v>63</v>
      </c>
      <c r="C9" s="142" t="s">
        <v>64</v>
      </c>
      <c r="D9" s="142" t="s">
        <v>38</v>
      </c>
      <c r="E9" s="142" t="s">
        <v>70</v>
      </c>
      <c r="F9" s="142" t="s">
        <v>71</v>
      </c>
    </row>
    <row r="10" spans="1:26" x14ac:dyDescent="0.25">
      <c r="A10" s="149" t="s">
        <v>80</v>
      </c>
      <c r="B10" s="150"/>
      <c r="C10" s="146"/>
      <c r="D10" s="146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x14ac:dyDescent="0.25">
      <c r="A11" s="151" t="s">
        <v>81</v>
      </c>
      <c r="B11" s="152">
        <f>'SO 2331'!L53</f>
        <v>0</v>
      </c>
      <c r="C11" s="152">
        <f>'SO 2331'!M53</f>
        <v>0</v>
      </c>
      <c r="D11" s="152">
        <f>'SO 2331'!I53</f>
        <v>0</v>
      </c>
      <c r="E11" s="153">
        <f>'SO 2331'!S53</f>
        <v>22.99</v>
      </c>
      <c r="F11" s="153">
        <f>'SO 2331'!V53</f>
        <v>0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x14ac:dyDescent="0.25">
      <c r="A12" s="2" t="s">
        <v>80</v>
      </c>
      <c r="B12" s="154">
        <f>'SO 2331'!L55</f>
        <v>0</v>
      </c>
      <c r="C12" s="154">
        <f>'SO 2331'!M55</f>
        <v>0</v>
      </c>
      <c r="D12" s="154">
        <f>'SO 2331'!I55</f>
        <v>0</v>
      </c>
      <c r="E12" s="155">
        <f>'SO 2331'!S55</f>
        <v>22.99</v>
      </c>
      <c r="F12" s="155">
        <f>'SO 2331'!V55</f>
        <v>0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x14ac:dyDescent="0.25">
      <c r="A13" s="1"/>
      <c r="B13" s="144"/>
      <c r="C13" s="144"/>
      <c r="D13" s="144"/>
      <c r="E13" s="143"/>
      <c r="F13" s="143"/>
    </row>
    <row r="14" spans="1:26" x14ac:dyDescent="0.25">
      <c r="A14" s="2" t="s">
        <v>8</v>
      </c>
      <c r="B14" s="154"/>
      <c r="C14" s="152"/>
      <c r="D14" s="152"/>
      <c r="E14" s="153"/>
      <c r="F14" s="153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x14ac:dyDescent="0.25">
      <c r="A15" s="151" t="s">
        <v>184</v>
      </c>
      <c r="B15" s="152">
        <f>'SO 2331'!L60</f>
        <v>0</v>
      </c>
      <c r="C15" s="152">
        <f>'SO 2331'!M60</f>
        <v>0</v>
      </c>
      <c r="D15" s="152">
        <f>'SO 2331'!I60</f>
        <v>0</v>
      </c>
      <c r="E15" s="153">
        <f>'SO 2331'!S60</f>
        <v>0</v>
      </c>
      <c r="F15" s="153">
        <f>'SO 2331'!V60</f>
        <v>0</v>
      </c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x14ac:dyDescent="0.25">
      <c r="A16" s="2" t="s">
        <v>8</v>
      </c>
      <c r="B16" s="154">
        <f>'SO 2331'!L62</f>
        <v>0</v>
      </c>
      <c r="C16" s="154">
        <f>'SO 2331'!M62</f>
        <v>0</v>
      </c>
      <c r="D16" s="154">
        <f>'SO 2331'!I62</f>
        <v>0</v>
      </c>
      <c r="E16" s="155">
        <f>'SO 2331'!S62</f>
        <v>0</v>
      </c>
      <c r="F16" s="155">
        <f>'SO 2331'!V62</f>
        <v>0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x14ac:dyDescent="0.25">
      <c r="A17" s="1"/>
      <c r="B17" s="144"/>
      <c r="C17" s="144"/>
      <c r="D17" s="144"/>
      <c r="E17" s="143"/>
      <c r="F17" s="143"/>
    </row>
    <row r="18" spans="1:26" x14ac:dyDescent="0.25">
      <c r="A18" s="2" t="s">
        <v>83</v>
      </c>
      <c r="B18" s="154">
        <f>'SO 2331'!L63</f>
        <v>0</v>
      </c>
      <c r="C18" s="154">
        <f>'SO 2331'!M63</f>
        <v>0</v>
      </c>
      <c r="D18" s="154">
        <f>'SO 2331'!I63</f>
        <v>0</v>
      </c>
      <c r="E18" s="155">
        <f>'SO 2331'!S63</f>
        <v>22.99</v>
      </c>
      <c r="F18" s="155">
        <f>'SO 2331'!V63</f>
        <v>0</v>
      </c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x14ac:dyDescent="0.25">
      <c r="A19" s="1"/>
      <c r="B19" s="144"/>
      <c r="C19" s="144"/>
      <c r="D19" s="144"/>
      <c r="E19" s="143"/>
      <c r="F19" s="143"/>
    </row>
    <row r="20" spans="1:26" x14ac:dyDescent="0.25">
      <c r="A20" s="1"/>
      <c r="B20" s="144"/>
      <c r="C20" s="144"/>
      <c r="D20" s="144"/>
      <c r="E20" s="143"/>
      <c r="F20" s="143"/>
    </row>
    <row r="21" spans="1:26" x14ac:dyDescent="0.25">
      <c r="A21" s="1"/>
      <c r="B21" s="144"/>
      <c r="C21" s="144"/>
      <c r="D21" s="144"/>
      <c r="E21" s="143"/>
      <c r="F21" s="143"/>
    </row>
    <row r="22" spans="1:26" x14ac:dyDescent="0.25">
      <c r="A22" s="1"/>
      <c r="B22" s="144"/>
      <c r="C22" s="144"/>
      <c r="D22" s="144"/>
      <c r="E22" s="143"/>
      <c r="F22" s="143"/>
    </row>
    <row r="23" spans="1:26" x14ac:dyDescent="0.25">
      <c r="A23" s="1"/>
      <c r="B23" s="144"/>
      <c r="C23" s="144"/>
      <c r="D23" s="144"/>
      <c r="E23" s="143"/>
      <c r="F23" s="143"/>
    </row>
    <row r="24" spans="1:26" x14ac:dyDescent="0.25">
      <c r="A24" s="1"/>
      <c r="B24" s="144"/>
      <c r="C24" s="144"/>
      <c r="D24" s="144"/>
      <c r="E24" s="143"/>
      <c r="F24" s="143"/>
    </row>
    <row r="25" spans="1:26" x14ac:dyDescent="0.25">
      <c r="A25" s="1"/>
      <c r="B25" s="144"/>
      <c r="C25" s="144"/>
      <c r="D25" s="144"/>
      <c r="E25" s="143"/>
      <c r="F25" s="143"/>
    </row>
    <row r="26" spans="1:26" x14ac:dyDescent="0.25">
      <c r="A26" s="1"/>
      <c r="B26" s="144"/>
      <c r="C26" s="144"/>
      <c r="D26" s="144"/>
      <c r="E26" s="143"/>
      <c r="F26" s="143"/>
    </row>
    <row r="27" spans="1:26" x14ac:dyDescent="0.25">
      <c r="A27" s="1"/>
      <c r="B27" s="144"/>
      <c r="C27" s="144"/>
      <c r="D27" s="144"/>
      <c r="E27" s="143"/>
      <c r="F27" s="143"/>
    </row>
    <row r="28" spans="1:26" x14ac:dyDescent="0.25">
      <c r="A28" s="1"/>
      <c r="B28" s="144"/>
      <c r="C28" s="144"/>
      <c r="D28" s="144"/>
      <c r="E28" s="143"/>
      <c r="F28" s="143"/>
    </row>
    <row r="29" spans="1:26" x14ac:dyDescent="0.25">
      <c r="A29" s="1"/>
      <c r="B29" s="144"/>
      <c r="C29" s="144"/>
      <c r="D29" s="144"/>
      <c r="E29" s="143"/>
      <c r="F29" s="143"/>
    </row>
    <row r="30" spans="1:26" x14ac:dyDescent="0.25">
      <c r="A30" s="1"/>
      <c r="B30" s="144"/>
      <c r="C30" s="144"/>
      <c r="D30" s="144"/>
      <c r="E30" s="143"/>
      <c r="F30" s="143"/>
    </row>
    <row r="31" spans="1:26" x14ac:dyDescent="0.25">
      <c r="A31" s="1"/>
      <c r="B31" s="144"/>
      <c r="C31" s="144"/>
      <c r="D31" s="144"/>
      <c r="E31" s="143"/>
      <c r="F31" s="143"/>
    </row>
    <row r="32" spans="1:26" x14ac:dyDescent="0.25">
      <c r="A32" s="1"/>
      <c r="B32" s="144"/>
      <c r="C32" s="144"/>
      <c r="D32" s="144"/>
      <c r="E32" s="143"/>
      <c r="F32" s="143"/>
    </row>
    <row r="33" spans="1:6" x14ac:dyDescent="0.25">
      <c r="A33" s="1"/>
      <c r="B33" s="144"/>
      <c r="C33" s="144"/>
      <c r="D33" s="144"/>
      <c r="E33" s="143"/>
      <c r="F33" s="143"/>
    </row>
    <row r="34" spans="1:6" x14ac:dyDescent="0.25">
      <c r="A34" s="1"/>
      <c r="B34" s="144"/>
      <c r="C34" s="144"/>
      <c r="D34" s="144"/>
      <c r="E34" s="143"/>
      <c r="F34" s="143"/>
    </row>
    <row r="35" spans="1:6" x14ac:dyDescent="0.25">
      <c r="A35" s="1"/>
      <c r="B35" s="144"/>
      <c r="C35" s="144"/>
      <c r="D35" s="144"/>
      <c r="E35" s="143"/>
      <c r="F35" s="143"/>
    </row>
    <row r="36" spans="1:6" x14ac:dyDescent="0.25">
      <c r="A36" s="1"/>
      <c r="B36" s="144"/>
      <c r="C36" s="144"/>
      <c r="D36" s="144"/>
      <c r="E36" s="143"/>
      <c r="F36" s="143"/>
    </row>
    <row r="37" spans="1:6" x14ac:dyDescent="0.25">
      <c r="A37" s="1"/>
      <c r="B37" s="144"/>
      <c r="C37" s="144"/>
      <c r="D37" s="144"/>
      <c r="E37" s="143"/>
      <c r="F37" s="143"/>
    </row>
    <row r="38" spans="1:6" x14ac:dyDescent="0.25">
      <c r="A38" s="1"/>
      <c r="B38" s="144"/>
      <c r="C38" s="144"/>
      <c r="D38" s="144"/>
      <c r="E38" s="143"/>
      <c r="F38" s="143"/>
    </row>
    <row r="39" spans="1:6" x14ac:dyDescent="0.25">
      <c r="A39" s="1"/>
      <c r="B39" s="144"/>
      <c r="C39" s="144"/>
      <c r="D39" s="144"/>
      <c r="E39" s="143"/>
      <c r="F39" s="143"/>
    </row>
    <row r="40" spans="1:6" x14ac:dyDescent="0.25">
      <c r="A40" s="1"/>
      <c r="B40" s="144"/>
      <c r="C40" s="144"/>
      <c r="D40" s="144"/>
      <c r="E40" s="143"/>
      <c r="F40" s="143"/>
    </row>
    <row r="41" spans="1:6" x14ac:dyDescent="0.25">
      <c r="A41" s="1"/>
      <c r="B41" s="144"/>
      <c r="C41" s="144"/>
      <c r="D41" s="144"/>
      <c r="E41" s="143"/>
      <c r="F41" s="143"/>
    </row>
    <row r="42" spans="1:6" x14ac:dyDescent="0.25">
      <c r="A42" s="1"/>
      <c r="B42" s="144"/>
      <c r="C42" s="144"/>
      <c r="D42" s="144"/>
      <c r="E42" s="143"/>
      <c r="F42" s="143"/>
    </row>
    <row r="43" spans="1:6" x14ac:dyDescent="0.25">
      <c r="A43" s="1"/>
      <c r="B43" s="144"/>
      <c r="C43" s="144"/>
      <c r="D43" s="144"/>
      <c r="E43" s="143"/>
      <c r="F43" s="143"/>
    </row>
    <row r="44" spans="1:6" x14ac:dyDescent="0.25">
      <c r="A44" s="1"/>
      <c r="B44" s="144"/>
      <c r="C44" s="144"/>
      <c r="D44" s="144"/>
      <c r="E44" s="143"/>
      <c r="F44" s="143"/>
    </row>
    <row r="45" spans="1:6" x14ac:dyDescent="0.25">
      <c r="A45" s="1"/>
      <c r="B45" s="144"/>
      <c r="C45" s="144"/>
      <c r="D45" s="144"/>
      <c r="E45" s="143"/>
      <c r="F45" s="143"/>
    </row>
    <row r="46" spans="1:6" x14ac:dyDescent="0.25">
      <c r="A46" s="1"/>
      <c r="B46" s="144"/>
      <c r="C46" s="144"/>
      <c r="D46" s="144"/>
      <c r="E46" s="143"/>
      <c r="F46" s="143"/>
    </row>
    <row r="47" spans="1:6" x14ac:dyDescent="0.25">
      <c r="A47" s="1"/>
      <c r="B47" s="144"/>
      <c r="C47" s="144"/>
      <c r="D47" s="144"/>
      <c r="E47" s="143"/>
      <c r="F47" s="143"/>
    </row>
    <row r="48" spans="1:6" x14ac:dyDescent="0.25">
      <c r="A48" s="1"/>
      <c r="B48" s="144"/>
      <c r="C48" s="144"/>
      <c r="D48" s="144"/>
      <c r="E48" s="143"/>
      <c r="F48" s="143"/>
    </row>
    <row r="49" spans="1:6" x14ac:dyDescent="0.25">
      <c r="A49" s="1"/>
      <c r="B49" s="144"/>
      <c r="C49" s="144"/>
      <c r="D49" s="144"/>
      <c r="E49" s="143"/>
      <c r="F49" s="143"/>
    </row>
    <row r="50" spans="1:6" x14ac:dyDescent="0.25">
      <c r="A50" s="1"/>
      <c r="B50" s="144"/>
      <c r="C50" s="144"/>
      <c r="D50" s="144"/>
      <c r="E50" s="143"/>
      <c r="F50" s="143"/>
    </row>
    <row r="51" spans="1:6" x14ac:dyDescent="0.25">
      <c r="A51" s="1"/>
      <c r="B51" s="144"/>
      <c r="C51" s="144"/>
      <c r="D51" s="144"/>
      <c r="E51" s="143"/>
      <c r="F51" s="143"/>
    </row>
    <row r="52" spans="1:6" x14ac:dyDescent="0.25">
      <c r="A52" s="1"/>
      <c r="B52" s="144"/>
      <c r="C52" s="144"/>
      <c r="D52" s="144"/>
      <c r="E52" s="143"/>
      <c r="F52" s="143"/>
    </row>
    <row r="53" spans="1:6" x14ac:dyDescent="0.25">
      <c r="A53" s="1"/>
      <c r="B53" s="144"/>
      <c r="C53" s="144"/>
      <c r="D53" s="144"/>
      <c r="E53" s="143"/>
      <c r="F53" s="143"/>
    </row>
    <row r="54" spans="1:6" x14ac:dyDescent="0.25">
      <c r="A54" s="1"/>
      <c r="B54" s="144"/>
      <c r="C54" s="144"/>
      <c r="D54" s="144"/>
      <c r="E54" s="143"/>
      <c r="F54" s="143"/>
    </row>
    <row r="55" spans="1:6" x14ac:dyDescent="0.25">
      <c r="A55" s="1"/>
      <c r="B55" s="144"/>
      <c r="C55" s="144"/>
      <c r="D55" s="144"/>
      <c r="E55" s="143"/>
      <c r="F55" s="143"/>
    </row>
    <row r="56" spans="1:6" x14ac:dyDescent="0.25">
      <c r="A56" s="1"/>
      <c r="B56" s="144"/>
      <c r="C56" s="144"/>
      <c r="D56" s="144"/>
      <c r="E56" s="143"/>
      <c r="F56" s="143"/>
    </row>
    <row r="57" spans="1:6" x14ac:dyDescent="0.25">
      <c r="A57" s="1"/>
      <c r="B57" s="144"/>
      <c r="C57" s="144"/>
      <c r="D57" s="144"/>
      <c r="E57" s="143"/>
      <c r="F57" s="143"/>
    </row>
    <row r="58" spans="1:6" x14ac:dyDescent="0.25">
      <c r="A58" s="1"/>
      <c r="B58" s="144"/>
      <c r="C58" s="144"/>
      <c r="D58" s="144"/>
      <c r="E58" s="143"/>
      <c r="F58" s="143"/>
    </row>
    <row r="59" spans="1:6" x14ac:dyDescent="0.25">
      <c r="A59" s="1"/>
      <c r="B59" s="144"/>
      <c r="C59" s="144"/>
      <c r="D59" s="144"/>
      <c r="E59" s="143"/>
      <c r="F59" s="143"/>
    </row>
    <row r="60" spans="1:6" x14ac:dyDescent="0.25">
      <c r="A60" s="1"/>
      <c r="B60" s="144"/>
      <c r="C60" s="144"/>
      <c r="D60" s="144"/>
      <c r="E60" s="143"/>
      <c r="F60" s="143"/>
    </row>
    <row r="61" spans="1:6" x14ac:dyDescent="0.25">
      <c r="A61" s="1"/>
      <c r="B61" s="144"/>
      <c r="C61" s="144"/>
      <c r="D61" s="144"/>
      <c r="E61" s="143"/>
      <c r="F61" s="143"/>
    </row>
    <row r="62" spans="1:6" x14ac:dyDescent="0.25">
      <c r="A62" s="1"/>
      <c r="B62" s="144"/>
      <c r="C62" s="144"/>
      <c r="D62" s="144"/>
      <c r="E62" s="143"/>
      <c r="F62" s="143"/>
    </row>
    <row r="63" spans="1:6" x14ac:dyDescent="0.25">
      <c r="A63" s="1"/>
      <c r="B63" s="144"/>
      <c r="C63" s="144"/>
      <c r="D63" s="144"/>
      <c r="E63" s="143"/>
      <c r="F63" s="143"/>
    </row>
    <row r="64" spans="1:6" x14ac:dyDescent="0.25">
      <c r="A64" s="1"/>
      <c r="B64" s="144"/>
      <c r="C64" s="144"/>
      <c r="D64" s="144"/>
      <c r="E64" s="143"/>
      <c r="F64" s="143"/>
    </row>
    <row r="65" spans="1:6" x14ac:dyDescent="0.25">
      <c r="A65" s="1"/>
      <c r="B65" s="144"/>
      <c r="C65" s="144"/>
      <c r="D65" s="144"/>
      <c r="E65" s="143"/>
      <c r="F65" s="143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workbookViewId="0">
      <selection activeCell="G18" sqref="G18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197" t="s">
        <v>1</v>
      </c>
      <c r="B4" s="197"/>
      <c r="C4" s="197"/>
      <c r="D4" s="197"/>
      <c r="E4" s="197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0" t="s">
        <v>12</v>
      </c>
      <c r="B7" s="10"/>
      <c r="C7" s="10"/>
      <c r="D7" s="10"/>
      <c r="E7" s="10"/>
      <c r="F7" s="10"/>
      <c r="G7" s="11">
        <f>SUM(G8:G10)</f>
        <v>0</v>
      </c>
      <c r="Z7" s="12">
        <f>SUM(G8:G10)</f>
        <v>0</v>
      </c>
    </row>
    <row r="8" spans="1:26" x14ac:dyDescent="0.25">
      <c r="A8" s="10" t="s">
        <v>13</v>
      </c>
      <c r="B8" s="11">
        <f>'SO 2303'!I58-Rekapitulácia!D8</f>
        <v>0</v>
      </c>
      <c r="C8" s="11">
        <f>'Kryci_list 2303'!J26</f>
        <v>0</v>
      </c>
      <c r="D8" s="11">
        <f>'Kryci_list 2303'!J18</f>
        <v>0</v>
      </c>
      <c r="E8" s="11">
        <f>'Kryci_list 2303'!J17</f>
        <v>0</v>
      </c>
      <c r="F8" s="11">
        <v>0</v>
      </c>
      <c r="G8" s="11">
        <f>B8+C8+D8+E8+F8</f>
        <v>0</v>
      </c>
      <c r="K8">
        <f>'SO 2303'!K58</f>
        <v>0</v>
      </c>
      <c r="Q8">
        <v>30.126000000000001</v>
      </c>
    </row>
    <row r="9" spans="1:26" x14ac:dyDescent="0.25">
      <c r="A9" s="10" t="s">
        <v>14</v>
      </c>
      <c r="B9" s="11">
        <f>'SO 2310'!I30-Rekapitulácia!D9</f>
        <v>0</v>
      </c>
      <c r="C9" s="11">
        <f>'Kryci_list 2310'!J26</f>
        <v>0</v>
      </c>
      <c r="D9" s="11">
        <f>'Kryci_list 2310'!J18</f>
        <v>0</v>
      </c>
      <c r="E9" s="11">
        <f>'Kryci_list 2310'!J17</f>
        <v>0</v>
      </c>
      <c r="F9" s="11">
        <v>0</v>
      </c>
      <c r="G9" s="11">
        <f>B9+C9+D9+E9+F9</f>
        <v>0</v>
      </c>
      <c r="K9">
        <f>'SO 2310'!K30</f>
        <v>0</v>
      </c>
      <c r="Q9">
        <v>30.126000000000001</v>
      </c>
    </row>
    <row r="10" spans="1:26" x14ac:dyDescent="0.25">
      <c r="A10" s="10" t="s">
        <v>15</v>
      </c>
      <c r="B10" s="11">
        <f>'SO 2317'!I29-Rekapitulácia!D10</f>
        <v>0</v>
      </c>
      <c r="C10" s="11">
        <f>'Kryci_list 2317'!J26</f>
        <v>0</v>
      </c>
      <c r="D10" s="11">
        <f>'Kryci_list 2317'!J18</f>
        <v>0</v>
      </c>
      <c r="E10" s="11">
        <f>'Kryci_list 2317'!J17</f>
        <v>0</v>
      </c>
      <c r="F10" s="11">
        <v>0</v>
      </c>
      <c r="G10" s="11">
        <f>B10+C10+D10+E10+F10</f>
        <v>0</v>
      </c>
      <c r="K10">
        <f>'SO 2317'!K29</f>
        <v>0</v>
      </c>
      <c r="Q10">
        <v>30.126000000000001</v>
      </c>
    </row>
    <row r="11" spans="1:26" x14ac:dyDescent="0.25">
      <c r="A11" s="10" t="s">
        <v>16</v>
      </c>
      <c r="B11" s="10"/>
      <c r="C11" s="10"/>
      <c r="D11" s="10"/>
      <c r="E11" s="10"/>
      <c r="F11" s="10"/>
      <c r="G11" s="11">
        <f>SUM(G12:G13)</f>
        <v>0</v>
      </c>
      <c r="Z11" s="12">
        <f>SUM(G12:G13)</f>
        <v>0</v>
      </c>
    </row>
    <row r="12" spans="1:26" x14ac:dyDescent="0.25">
      <c r="A12" s="10" t="s">
        <v>17</v>
      </c>
      <c r="B12" s="11">
        <f>'SO 2328'!I58-Rekapitulácia!D12</f>
        <v>0</v>
      </c>
      <c r="C12" s="11">
        <f>'Kryci_list 2328'!J26</f>
        <v>0</v>
      </c>
      <c r="D12" s="11">
        <f>'Kryci_list 2328'!J18</f>
        <v>0</v>
      </c>
      <c r="E12" s="11">
        <f>'Kryci_list 2328'!J17</f>
        <v>0</v>
      </c>
      <c r="F12" s="11">
        <v>0</v>
      </c>
      <c r="G12" s="11">
        <f>B12+C12+D12+E12+F12</f>
        <v>0</v>
      </c>
      <c r="K12">
        <f>'SO 2328'!K58</f>
        <v>0</v>
      </c>
      <c r="Q12">
        <v>30.126000000000001</v>
      </c>
    </row>
    <row r="13" spans="1:26" x14ac:dyDescent="0.25">
      <c r="A13" s="10" t="s">
        <v>18</v>
      </c>
      <c r="B13" s="11">
        <f>'SO 2329'!I39-Rekapitulácia!D13</f>
        <v>0</v>
      </c>
      <c r="C13" s="11">
        <f>'Kryci_list 2329'!J26</f>
        <v>0</v>
      </c>
      <c r="D13" s="11">
        <f>'Kryci_list 2329'!J18</f>
        <v>0</v>
      </c>
      <c r="E13" s="11">
        <f>'Kryci_list 2329'!J17</f>
        <v>0</v>
      </c>
      <c r="F13" s="11">
        <v>0</v>
      </c>
      <c r="G13" s="11">
        <f>B13+C13+D13+E13+F13</f>
        <v>0</v>
      </c>
      <c r="K13">
        <f>'SO 2329'!K39</f>
        <v>0</v>
      </c>
      <c r="Q13">
        <v>30.126000000000001</v>
      </c>
    </row>
    <row r="14" spans="1:26" x14ac:dyDescent="0.25">
      <c r="A14" s="65" t="s">
        <v>19</v>
      </c>
      <c r="B14" s="72">
        <f>'SO 2331'!I63-Rekapitulácia!D14</f>
        <v>0</v>
      </c>
      <c r="C14" s="72">
        <f>'Kryci_list 2331'!J26</f>
        <v>0</v>
      </c>
      <c r="D14" s="72">
        <f>'Kryci_list 2331'!J18</f>
        <v>0</v>
      </c>
      <c r="E14" s="72">
        <f>'Kryci_list 2331'!J17</f>
        <v>0</v>
      </c>
      <c r="F14" s="72">
        <v>0</v>
      </c>
      <c r="G14" s="72">
        <f>B14+C14+D14+E14+F14</f>
        <v>0</v>
      </c>
      <c r="K14">
        <f>'SO 2331'!K63</f>
        <v>0</v>
      </c>
      <c r="Q14">
        <v>30.126000000000001</v>
      </c>
    </row>
    <row r="15" spans="1:26" x14ac:dyDescent="0.25">
      <c r="A15" s="181" t="s">
        <v>295</v>
      </c>
      <c r="B15" s="182">
        <f>SUM(B7:B14)</f>
        <v>0</v>
      </c>
      <c r="C15" s="182">
        <f>SUM(C7:C14)</f>
        <v>0</v>
      </c>
      <c r="D15" s="182">
        <f>SUM(D7:D14)</f>
        <v>0</v>
      </c>
      <c r="E15" s="182">
        <f>SUM(E7:E14)</f>
        <v>0</v>
      </c>
      <c r="F15" s="182">
        <f>SUM(F7:F14)</f>
        <v>0</v>
      </c>
      <c r="G15" s="182">
        <f>SUM(G7:G14)-SUM(Z7:Z14)</f>
        <v>0</v>
      </c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x14ac:dyDescent="0.25">
      <c r="A16" s="179" t="s">
        <v>296</v>
      </c>
      <c r="B16" s="180">
        <f>G15-SUM(Rekapitulácia!K7:'Rekapitulácia'!K14)*1</f>
        <v>0</v>
      </c>
      <c r="C16" s="180"/>
      <c r="D16" s="180"/>
      <c r="E16" s="180"/>
      <c r="F16" s="180"/>
      <c r="G16" s="180">
        <f>ROUND(((ROUND(B16,2)*20)/100),2)*1</f>
        <v>0</v>
      </c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x14ac:dyDescent="0.25">
      <c r="A17" s="5" t="s">
        <v>297</v>
      </c>
      <c r="B17" s="177">
        <f>(G15-B16)</f>
        <v>0</v>
      </c>
      <c r="C17" s="177"/>
      <c r="D17" s="177"/>
      <c r="E17" s="177"/>
      <c r="F17" s="177"/>
      <c r="G17" s="177">
        <f>ROUND(((ROUND(B17,2)*0)/100),2)</f>
        <v>0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</row>
    <row r="18" spans="1:26" x14ac:dyDescent="0.25">
      <c r="A18" s="5" t="s">
        <v>298</v>
      </c>
      <c r="B18" s="177"/>
      <c r="C18" s="177"/>
      <c r="D18" s="177"/>
      <c r="E18" s="177"/>
      <c r="F18" s="177"/>
      <c r="G18" s="177">
        <f>SUM(G15:G17)</f>
        <v>0</v>
      </c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x14ac:dyDescent="0.25">
      <c r="A19" s="13"/>
      <c r="B19" s="178"/>
      <c r="C19" s="178"/>
      <c r="D19" s="178"/>
      <c r="E19" s="178"/>
      <c r="F19" s="178"/>
      <c r="G19" s="178"/>
    </row>
    <row r="20" spans="1:26" x14ac:dyDescent="0.25">
      <c r="A20" s="13"/>
      <c r="B20" s="178"/>
      <c r="C20" s="178"/>
      <c r="D20" s="178"/>
      <c r="E20" s="178"/>
      <c r="F20" s="178"/>
      <c r="G20" s="178"/>
    </row>
    <row r="21" spans="1:26" x14ac:dyDescent="0.25">
      <c r="A21" s="13"/>
      <c r="B21" s="178"/>
      <c r="C21" s="178"/>
      <c r="D21" s="178"/>
      <c r="E21" s="178"/>
      <c r="F21" s="178"/>
      <c r="G21" s="178"/>
    </row>
    <row r="22" spans="1:26" x14ac:dyDescent="0.25">
      <c r="A22" s="13"/>
      <c r="B22" s="178"/>
      <c r="C22" s="178"/>
      <c r="D22" s="178"/>
      <c r="E22" s="178"/>
      <c r="F22" s="178"/>
      <c r="G22" s="178"/>
    </row>
    <row r="23" spans="1:26" x14ac:dyDescent="0.25">
      <c r="A23" s="13"/>
      <c r="B23" s="178"/>
      <c r="C23" s="178"/>
      <c r="D23" s="178"/>
      <c r="E23" s="178"/>
      <c r="F23" s="178"/>
      <c r="G23" s="178"/>
    </row>
    <row r="24" spans="1:26" x14ac:dyDescent="0.25">
      <c r="A24" s="13"/>
      <c r="B24" s="178"/>
      <c r="C24" s="178"/>
      <c r="D24" s="178"/>
      <c r="E24" s="178"/>
      <c r="F24" s="178"/>
      <c r="G24" s="178"/>
    </row>
    <row r="25" spans="1:26" x14ac:dyDescent="0.25">
      <c r="A25" s="13"/>
      <c r="B25" s="178"/>
      <c r="C25" s="178"/>
      <c r="D25" s="178"/>
      <c r="E25" s="178"/>
      <c r="F25" s="178"/>
      <c r="G25" s="178"/>
    </row>
    <row r="26" spans="1:26" x14ac:dyDescent="0.25">
      <c r="A26" s="13"/>
      <c r="B26" s="178"/>
      <c r="C26" s="178"/>
      <c r="D26" s="178"/>
      <c r="E26" s="178"/>
      <c r="F26" s="178"/>
      <c r="G26" s="178"/>
    </row>
    <row r="27" spans="1:26" x14ac:dyDescent="0.25">
      <c r="A27" s="13"/>
      <c r="B27" s="178"/>
      <c r="C27" s="178"/>
      <c r="D27" s="178"/>
      <c r="E27" s="178"/>
      <c r="F27" s="178"/>
      <c r="G27" s="178"/>
    </row>
    <row r="28" spans="1:26" x14ac:dyDescent="0.25">
      <c r="A28" s="13"/>
      <c r="B28" s="178"/>
      <c r="C28" s="178"/>
      <c r="D28" s="178"/>
      <c r="E28" s="178"/>
      <c r="F28" s="178"/>
      <c r="G28" s="178"/>
    </row>
    <row r="29" spans="1:26" x14ac:dyDescent="0.25">
      <c r="A29" s="13"/>
      <c r="B29" s="178"/>
      <c r="C29" s="178"/>
      <c r="D29" s="178"/>
      <c r="E29" s="178"/>
      <c r="F29" s="178"/>
      <c r="G29" s="178"/>
    </row>
    <row r="30" spans="1:26" x14ac:dyDescent="0.25">
      <c r="A30" s="13"/>
      <c r="B30" s="178"/>
      <c r="C30" s="178"/>
      <c r="D30" s="178"/>
      <c r="E30" s="178"/>
      <c r="F30" s="178"/>
      <c r="G30" s="178"/>
    </row>
    <row r="31" spans="1:26" x14ac:dyDescent="0.25">
      <c r="A31" s="13"/>
      <c r="B31" s="178"/>
      <c r="C31" s="178"/>
      <c r="D31" s="178"/>
      <c r="E31" s="178"/>
      <c r="F31" s="178"/>
      <c r="G31" s="178"/>
    </row>
    <row r="32" spans="1:26" x14ac:dyDescent="0.25">
      <c r="A32" s="13"/>
      <c r="B32" s="178"/>
      <c r="C32" s="178"/>
      <c r="D32" s="178"/>
      <c r="E32" s="178"/>
      <c r="F32" s="178"/>
      <c r="G32" s="178"/>
    </row>
    <row r="33" spans="1:7" x14ac:dyDescent="0.25">
      <c r="A33" s="13"/>
      <c r="B33" s="178"/>
      <c r="C33" s="178"/>
      <c r="D33" s="178"/>
      <c r="E33" s="178"/>
      <c r="F33" s="178"/>
      <c r="G33" s="178"/>
    </row>
    <row r="34" spans="1:7" x14ac:dyDescent="0.25">
      <c r="A34" s="13"/>
      <c r="B34" s="178"/>
      <c r="C34" s="178"/>
      <c r="D34" s="178"/>
      <c r="E34" s="178"/>
      <c r="F34" s="178"/>
      <c r="G34" s="178"/>
    </row>
    <row r="35" spans="1:7" x14ac:dyDescent="0.25">
      <c r="A35" s="13"/>
      <c r="B35" s="178"/>
      <c r="C35" s="178"/>
      <c r="D35" s="178"/>
      <c r="E35" s="178"/>
      <c r="F35" s="178"/>
      <c r="G35" s="178"/>
    </row>
    <row r="36" spans="1:7" x14ac:dyDescent="0.25">
      <c r="A36" s="13"/>
      <c r="B36" s="178"/>
      <c r="C36" s="178"/>
      <c r="D36" s="178"/>
      <c r="E36" s="178"/>
      <c r="F36" s="178"/>
      <c r="G36" s="178"/>
    </row>
    <row r="37" spans="1:7" x14ac:dyDescent="0.25">
      <c r="A37" s="13"/>
      <c r="B37" s="178"/>
      <c r="C37" s="178"/>
      <c r="D37" s="178"/>
      <c r="E37" s="178"/>
      <c r="F37" s="178"/>
      <c r="G37" s="178"/>
    </row>
    <row r="38" spans="1:7" x14ac:dyDescent="0.25">
      <c r="A38" s="13"/>
      <c r="B38" s="178"/>
      <c r="C38" s="178"/>
      <c r="D38" s="178"/>
      <c r="E38" s="178"/>
      <c r="F38" s="178"/>
      <c r="G38" s="178"/>
    </row>
    <row r="39" spans="1:7" x14ac:dyDescent="0.25">
      <c r="A39" s="13"/>
      <c r="B39" s="178"/>
      <c r="C39" s="178"/>
      <c r="D39" s="178"/>
      <c r="E39" s="178"/>
      <c r="F39" s="178"/>
      <c r="G39" s="178"/>
    </row>
    <row r="40" spans="1:7" x14ac:dyDescent="0.25">
      <c r="A40" s="13"/>
      <c r="B40" s="178"/>
      <c r="C40" s="178"/>
      <c r="D40" s="178"/>
      <c r="E40" s="178"/>
      <c r="F40" s="178"/>
      <c r="G40" s="178"/>
    </row>
    <row r="41" spans="1:7" x14ac:dyDescent="0.25">
      <c r="A41" s="1"/>
      <c r="B41" s="144"/>
      <c r="C41" s="144"/>
      <c r="D41" s="144"/>
      <c r="E41" s="144"/>
      <c r="F41" s="144"/>
      <c r="G41" s="144"/>
    </row>
    <row r="42" spans="1:7" x14ac:dyDescent="0.25">
      <c r="A42" s="1"/>
      <c r="B42" s="144"/>
      <c r="C42" s="144"/>
      <c r="D42" s="144"/>
      <c r="E42" s="144"/>
      <c r="F42" s="144"/>
      <c r="G42" s="144"/>
    </row>
    <row r="43" spans="1:7" x14ac:dyDescent="0.25">
      <c r="A43" s="1"/>
      <c r="B43" s="144"/>
      <c r="C43" s="144"/>
      <c r="D43" s="144"/>
      <c r="E43" s="144"/>
      <c r="F43" s="144"/>
      <c r="G43" s="144"/>
    </row>
    <row r="44" spans="1:7" x14ac:dyDescent="0.25">
      <c r="A44" s="1"/>
      <c r="B44" s="144"/>
      <c r="C44" s="144"/>
      <c r="D44" s="144"/>
      <c r="E44" s="144"/>
      <c r="F44" s="144"/>
      <c r="G44" s="144"/>
    </row>
    <row r="45" spans="1:7" x14ac:dyDescent="0.25">
      <c r="A45" s="1"/>
      <c r="B45" s="144"/>
      <c r="C45" s="144"/>
      <c r="D45" s="144"/>
      <c r="E45" s="144"/>
      <c r="F45" s="144"/>
      <c r="G45" s="144"/>
    </row>
    <row r="46" spans="1:7" x14ac:dyDescent="0.25">
      <c r="A46" s="1"/>
      <c r="B46" s="144"/>
      <c r="C46" s="144"/>
      <c r="D46" s="144"/>
      <c r="E46" s="144"/>
      <c r="F46" s="144"/>
      <c r="G46" s="144"/>
    </row>
    <row r="47" spans="1:7" x14ac:dyDescent="0.25">
      <c r="A47" s="1"/>
      <c r="B47" s="144"/>
      <c r="C47" s="144"/>
      <c r="D47" s="144"/>
      <c r="E47" s="144"/>
      <c r="F47" s="144"/>
      <c r="G47" s="144"/>
    </row>
    <row r="48" spans="1:7" x14ac:dyDescent="0.25">
      <c r="A48" s="1"/>
      <c r="B48" s="144"/>
      <c r="C48" s="144"/>
      <c r="D48" s="144"/>
      <c r="E48" s="144"/>
      <c r="F48" s="144"/>
      <c r="G48" s="144"/>
    </row>
    <row r="49" spans="1:7" x14ac:dyDescent="0.25">
      <c r="A49" s="1"/>
      <c r="B49" s="144"/>
      <c r="C49" s="144"/>
      <c r="D49" s="144"/>
      <c r="E49" s="144"/>
      <c r="F49" s="144"/>
      <c r="G49" s="144"/>
    </row>
    <row r="50" spans="1:7" x14ac:dyDescent="0.25">
      <c r="A50" s="1"/>
      <c r="B50" s="144"/>
      <c r="C50" s="144"/>
      <c r="D50" s="144"/>
      <c r="E50" s="144"/>
      <c r="F50" s="144"/>
      <c r="G50" s="144"/>
    </row>
    <row r="51" spans="1:7" x14ac:dyDescent="0.25">
      <c r="B51" s="12"/>
      <c r="C51" s="12"/>
      <c r="D51" s="12"/>
      <c r="E51" s="12"/>
      <c r="F51" s="12"/>
      <c r="G51" s="12"/>
    </row>
    <row r="52" spans="1:7" x14ac:dyDescent="0.25">
      <c r="B52" s="12"/>
      <c r="C52" s="12"/>
      <c r="D52" s="12"/>
      <c r="E52" s="12"/>
      <c r="F52" s="12"/>
      <c r="G52" s="12"/>
    </row>
    <row r="53" spans="1:7" x14ac:dyDescent="0.25">
      <c r="B53" s="12"/>
      <c r="C53" s="12"/>
      <c r="D53" s="12"/>
      <c r="E53" s="12"/>
      <c r="F53" s="12"/>
      <c r="G53" s="12"/>
    </row>
    <row r="54" spans="1:7" x14ac:dyDescent="0.25">
      <c r="B54" s="12"/>
      <c r="C54" s="12"/>
      <c r="D54" s="12"/>
      <c r="E54" s="12"/>
      <c r="F54" s="12"/>
      <c r="G54" s="12"/>
    </row>
    <row r="55" spans="1:7" x14ac:dyDescent="0.25">
      <c r="B55" s="12"/>
      <c r="C55" s="12"/>
      <c r="D55" s="12"/>
      <c r="E55" s="12"/>
      <c r="F55" s="12"/>
      <c r="G55" s="12"/>
    </row>
    <row r="56" spans="1:7" x14ac:dyDescent="0.25">
      <c r="B56" s="12"/>
      <c r="C56" s="12"/>
      <c r="D56" s="12"/>
      <c r="E56" s="12"/>
      <c r="F56" s="12"/>
      <c r="G56" s="12"/>
    </row>
    <row r="57" spans="1:7" x14ac:dyDescent="0.25">
      <c r="B57" s="12"/>
      <c r="C57" s="12"/>
      <c r="D57" s="12"/>
      <c r="E57" s="12"/>
      <c r="F57" s="12"/>
      <c r="G57" s="12"/>
    </row>
    <row r="58" spans="1:7" x14ac:dyDescent="0.25">
      <c r="B58" s="12"/>
      <c r="C58" s="12"/>
      <c r="D58" s="12"/>
      <c r="E58" s="12"/>
      <c r="F58" s="12"/>
      <c r="G58" s="12"/>
    </row>
    <row r="59" spans="1:7" x14ac:dyDescent="0.25">
      <c r="B59" s="12"/>
      <c r="C59" s="12"/>
      <c r="D59" s="12"/>
      <c r="E59" s="12"/>
      <c r="F59" s="12"/>
      <c r="G59" s="12"/>
    </row>
    <row r="60" spans="1:7" x14ac:dyDescent="0.25">
      <c r="B60" s="12"/>
      <c r="C60" s="12"/>
      <c r="D60" s="12"/>
      <c r="E60" s="12"/>
      <c r="F60" s="12"/>
      <c r="G60" s="12"/>
    </row>
    <row r="61" spans="1:7" x14ac:dyDescent="0.25">
      <c r="B61" s="12"/>
      <c r="C61" s="12"/>
      <c r="D61" s="12"/>
      <c r="E61" s="12"/>
      <c r="F61" s="12"/>
      <c r="G61" s="12"/>
    </row>
    <row r="62" spans="1:7" x14ac:dyDescent="0.25">
      <c r="B62" s="12"/>
      <c r="C62" s="12"/>
      <c r="D62" s="12"/>
      <c r="E62" s="12"/>
      <c r="F62" s="12"/>
      <c r="G62" s="12"/>
    </row>
    <row r="63" spans="1:7" x14ac:dyDescent="0.25">
      <c r="B63" s="12"/>
      <c r="C63" s="12"/>
      <c r="D63" s="12"/>
      <c r="E63" s="12"/>
      <c r="F63" s="12"/>
      <c r="G63" s="12"/>
    </row>
    <row r="64" spans="1:7" x14ac:dyDescent="0.25">
      <c r="B64" s="12"/>
      <c r="C64" s="12"/>
      <c r="D64" s="12"/>
      <c r="E64" s="12"/>
      <c r="F64" s="12"/>
      <c r="G64" s="12"/>
    </row>
    <row r="65" spans="2:7" x14ac:dyDescent="0.25">
      <c r="B65" s="12"/>
      <c r="C65" s="12"/>
      <c r="D65" s="12"/>
      <c r="E65" s="12"/>
      <c r="F65" s="12"/>
      <c r="G65" s="12"/>
    </row>
    <row r="66" spans="2:7" x14ac:dyDescent="0.25">
      <c r="B66" s="12"/>
      <c r="C66" s="12"/>
      <c r="D66" s="12"/>
      <c r="E66" s="12"/>
      <c r="F66" s="12"/>
      <c r="G66" s="12"/>
    </row>
    <row r="67" spans="2:7" x14ac:dyDescent="0.25">
      <c r="B67" s="12"/>
      <c r="C67" s="12"/>
      <c r="D67" s="12"/>
      <c r="E67" s="12"/>
      <c r="F67" s="12"/>
      <c r="G67" s="12"/>
    </row>
    <row r="68" spans="2:7" x14ac:dyDescent="0.25">
      <c r="B68" s="12"/>
      <c r="C68" s="12"/>
      <c r="D68" s="12"/>
      <c r="E68" s="12"/>
      <c r="F68" s="12"/>
      <c r="G68" s="12"/>
    </row>
    <row r="69" spans="2:7" x14ac:dyDescent="0.25">
      <c r="B69" s="12"/>
      <c r="C69" s="12"/>
      <c r="D69" s="12"/>
      <c r="E69" s="12"/>
      <c r="F69" s="12"/>
      <c r="G69" s="12"/>
    </row>
    <row r="70" spans="2:7" x14ac:dyDescent="0.25">
      <c r="B70" s="12"/>
      <c r="C70" s="12"/>
      <c r="D70" s="12"/>
      <c r="E70" s="12"/>
      <c r="F70" s="12"/>
      <c r="G70" s="12"/>
    </row>
    <row r="71" spans="2:7" x14ac:dyDescent="0.25">
      <c r="B71" s="12"/>
      <c r="C71" s="12"/>
      <c r="D71" s="12"/>
      <c r="E71" s="12"/>
      <c r="F71" s="12"/>
      <c r="G71" s="12"/>
    </row>
    <row r="72" spans="2:7" x14ac:dyDescent="0.25">
      <c r="B72" s="12"/>
      <c r="C72" s="12"/>
      <c r="D72" s="12"/>
      <c r="E72" s="12"/>
      <c r="F72" s="12"/>
      <c r="G72" s="12"/>
    </row>
    <row r="73" spans="2:7" x14ac:dyDescent="0.25">
      <c r="B73" s="12"/>
      <c r="C73" s="12"/>
      <c r="D73" s="12"/>
      <c r="E73" s="12"/>
      <c r="F73" s="12"/>
      <c r="G73" s="12"/>
    </row>
    <row r="74" spans="2:7" x14ac:dyDescent="0.25">
      <c r="B74" s="12"/>
      <c r="C74" s="12"/>
      <c r="D74" s="12"/>
      <c r="E74" s="12"/>
      <c r="F74" s="12"/>
      <c r="G74" s="12"/>
    </row>
    <row r="75" spans="2:7" x14ac:dyDescent="0.25">
      <c r="B75" s="12"/>
      <c r="C75" s="12"/>
      <c r="D75" s="12"/>
      <c r="E75" s="12"/>
      <c r="F75" s="12"/>
      <c r="G75" s="12"/>
    </row>
    <row r="76" spans="2:7" x14ac:dyDescent="0.25">
      <c r="B76" s="12"/>
      <c r="C76" s="12"/>
      <c r="D76" s="12"/>
      <c r="E76" s="12"/>
      <c r="F76" s="12"/>
      <c r="G76" s="12"/>
    </row>
    <row r="77" spans="2:7" x14ac:dyDescent="0.25">
      <c r="B77" s="12"/>
      <c r="C77" s="12"/>
      <c r="D77" s="12"/>
      <c r="E77" s="12"/>
      <c r="F77" s="12"/>
      <c r="G77" s="12"/>
    </row>
    <row r="78" spans="2:7" x14ac:dyDescent="0.25">
      <c r="B78" s="12"/>
      <c r="C78" s="12"/>
      <c r="D78" s="12"/>
      <c r="E78" s="12"/>
      <c r="F78" s="12"/>
      <c r="G78" s="12"/>
    </row>
    <row r="79" spans="2:7" x14ac:dyDescent="0.25">
      <c r="B79" s="12"/>
      <c r="C79" s="12"/>
      <c r="D79" s="12"/>
      <c r="E79" s="12"/>
      <c r="F79" s="12"/>
      <c r="G79" s="12"/>
    </row>
    <row r="80" spans="2:7" x14ac:dyDescent="0.25">
      <c r="B80" s="12"/>
      <c r="C80" s="12"/>
      <c r="D80" s="12"/>
      <c r="E80" s="12"/>
      <c r="F80" s="12"/>
      <c r="G80" s="12"/>
    </row>
    <row r="81" spans="2:7" x14ac:dyDescent="0.25">
      <c r="B81" s="12"/>
      <c r="C81" s="12"/>
      <c r="D81" s="12"/>
      <c r="E81" s="12"/>
      <c r="F81" s="12"/>
      <c r="G81" s="12"/>
    </row>
    <row r="82" spans="2:7" x14ac:dyDescent="0.25">
      <c r="B82" s="12"/>
      <c r="C82" s="12"/>
      <c r="D82" s="12"/>
      <c r="E82" s="12"/>
      <c r="F82" s="12"/>
      <c r="G82" s="12"/>
    </row>
    <row r="83" spans="2:7" x14ac:dyDescent="0.25">
      <c r="B83" s="12"/>
      <c r="C83" s="12"/>
      <c r="D83" s="12"/>
      <c r="E83" s="12"/>
      <c r="F83" s="12"/>
      <c r="G83" s="12"/>
    </row>
    <row r="84" spans="2:7" x14ac:dyDescent="0.25">
      <c r="B84" s="12"/>
      <c r="C84" s="12"/>
      <c r="D84" s="12"/>
      <c r="E84" s="12"/>
      <c r="F84" s="12"/>
      <c r="G84" s="12"/>
    </row>
    <row r="85" spans="2:7" x14ac:dyDescent="0.25">
      <c r="B85" s="12"/>
      <c r="C85" s="12"/>
      <c r="D85" s="12"/>
      <c r="E85" s="12"/>
      <c r="F85" s="12"/>
      <c r="G85" s="12"/>
    </row>
    <row r="86" spans="2:7" x14ac:dyDescent="0.25">
      <c r="B86" s="12"/>
      <c r="C86" s="12"/>
      <c r="D86" s="12"/>
      <c r="E86" s="12"/>
      <c r="F86" s="12"/>
      <c r="G86" s="12"/>
    </row>
    <row r="87" spans="2:7" x14ac:dyDescent="0.25">
      <c r="B87" s="12"/>
      <c r="C87" s="12"/>
      <c r="D87" s="12"/>
      <c r="E87" s="12"/>
      <c r="F87" s="12"/>
      <c r="G87" s="12"/>
    </row>
    <row r="88" spans="2:7" x14ac:dyDescent="0.25">
      <c r="B88" s="12"/>
      <c r="C88" s="12"/>
      <c r="D88" s="12"/>
      <c r="E88" s="12"/>
      <c r="F88" s="12"/>
      <c r="G88" s="12"/>
    </row>
    <row r="89" spans="2:7" x14ac:dyDescent="0.25">
      <c r="B89" s="12"/>
      <c r="C89" s="12"/>
      <c r="D89" s="12"/>
      <c r="E89" s="12"/>
      <c r="F89" s="12"/>
      <c r="G89" s="12"/>
    </row>
    <row r="90" spans="2:7" x14ac:dyDescent="0.25">
      <c r="B90" s="12"/>
      <c r="C90" s="12"/>
      <c r="D90" s="12"/>
      <c r="E90" s="12"/>
      <c r="F90" s="12"/>
      <c r="G90" s="12"/>
    </row>
    <row r="91" spans="2:7" x14ac:dyDescent="0.25">
      <c r="B91" s="12"/>
      <c r="C91" s="12"/>
      <c r="D91" s="12"/>
      <c r="E91" s="12"/>
      <c r="F91" s="12"/>
      <c r="G91" s="12"/>
    </row>
    <row r="92" spans="2:7" x14ac:dyDescent="0.25">
      <c r="B92" s="12"/>
      <c r="C92" s="12"/>
      <c r="D92" s="12"/>
      <c r="E92" s="12"/>
      <c r="F92" s="12"/>
      <c r="G92" s="12"/>
    </row>
    <row r="93" spans="2:7" x14ac:dyDescent="0.25">
      <c r="B93" s="12"/>
      <c r="C93" s="12"/>
      <c r="D93" s="12"/>
      <c r="E93" s="12"/>
      <c r="F93" s="12"/>
      <c r="G93" s="12"/>
    </row>
    <row r="94" spans="2:7" x14ac:dyDescent="0.25">
      <c r="B94" s="12"/>
      <c r="C94" s="12"/>
      <c r="D94" s="12"/>
      <c r="E94" s="12"/>
      <c r="F94" s="12"/>
      <c r="G94" s="12"/>
    </row>
    <row r="95" spans="2:7" x14ac:dyDescent="0.25">
      <c r="B95" s="12"/>
      <c r="C95" s="12"/>
      <c r="D95" s="12"/>
      <c r="E95" s="12"/>
      <c r="F95" s="12"/>
      <c r="G95" s="12"/>
    </row>
    <row r="96" spans="2:7" x14ac:dyDescent="0.25">
      <c r="B96" s="12"/>
      <c r="C96" s="12"/>
      <c r="D96" s="12"/>
      <c r="E96" s="12"/>
      <c r="F96" s="12"/>
      <c r="G96" s="12"/>
    </row>
    <row r="97" spans="2:7" x14ac:dyDescent="0.25">
      <c r="B97" s="12"/>
      <c r="C97" s="12"/>
      <c r="D97" s="12"/>
      <c r="E97" s="12"/>
      <c r="F97" s="12"/>
      <c r="G97" s="12"/>
    </row>
    <row r="98" spans="2:7" x14ac:dyDescent="0.25">
      <c r="B98" s="12"/>
      <c r="C98" s="12"/>
      <c r="D98" s="12"/>
      <c r="E98" s="12"/>
      <c r="F98" s="12"/>
      <c r="G98" s="12"/>
    </row>
    <row r="99" spans="2:7" x14ac:dyDescent="0.25">
      <c r="B99" s="12"/>
      <c r="C99" s="12"/>
      <c r="D99" s="12"/>
      <c r="E99" s="12"/>
      <c r="F99" s="12"/>
      <c r="G99" s="12"/>
    </row>
    <row r="100" spans="2:7" x14ac:dyDescent="0.25">
      <c r="B100" s="12"/>
      <c r="C100" s="12"/>
      <c r="D100" s="12"/>
      <c r="E100" s="12"/>
      <c r="F100" s="12"/>
      <c r="G100" s="12"/>
    </row>
    <row r="101" spans="2:7" x14ac:dyDescent="0.25">
      <c r="B101" s="12"/>
      <c r="C101" s="12"/>
      <c r="D101" s="12"/>
      <c r="E101" s="12"/>
      <c r="F101" s="12"/>
      <c r="G101" s="12"/>
    </row>
    <row r="102" spans="2:7" x14ac:dyDescent="0.25">
      <c r="B102" s="12"/>
      <c r="C102" s="12"/>
      <c r="D102" s="12"/>
      <c r="E102" s="12"/>
      <c r="F102" s="12"/>
      <c r="G102" s="12"/>
    </row>
    <row r="103" spans="2:7" x14ac:dyDescent="0.25">
      <c r="B103" s="12"/>
      <c r="C103" s="12"/>
      <c r="D103" s="12"/>
      <c r="E103" s="12"/>
      <c r="F103" s="12"/>
      <c r="G103" s="12"/>
    </row>
    <row r="104" spans="2:7" x14ac:dyDescent="0.25">
      <c r="B104" s="12"/>
      <c r="C104" s="12"/>
      <c r="D104" s="12"/>
      <c r="E104" s="12"/>
      <c r="F104" s="12"/>
      <c r="G104" s="12"/>
    </row>
    <row r="105" spans="2:7" x14ac:dyDescent="0.25">
      <c r="B105" s="12"/>
      <c r="C105" s="12"/>
      <c r="D105" s="12"/>
      <c r="E105" s="12"/>
      <c r="F105" s="12"/>
      <c r="G105" s="12"/>
    </row>
    <row r="106" spans="2:7" x14ac:dyDescent="0.25">
      <c r="B106" s="12"/>
      <c r="C106" s="12"/>
      <c r="D106" s="12"/>
      <c r="E106" s="12"/>
      <c r="F106" s="12"/>
      <c r="G106" s="12"/>
    </row>
    <row r="107" spans="2:7" x14ac:dyDescent="0.25">
      <c r="B107" s="12"/>
      <c r="C107" s="12"/>
      <c r="D107" s="12"/>
      <c r="E107" s="12"/>
      <c r="F107" s="12"/>
      <c r="G107" s="12"/>
    </row>
    <row r="108" spans="2:7" x14ac:dyDescent="0.25">
      <c r="B108" s="12"/>
      <c r="C108" s="12"/>
      <c r="D108" s="12"/>
      <c r="E108" s="12"/>
      <c r="F108" s="12"/>
      <c r="G108" s="12"/>
    </row>
    <row r="109" spans="2:7" x14ac:dyDescent="0.25">
      <c r="B109" s="12"/>
      <c r="C109" s="12"/>
      <c r="D109" s="12"/>
      <c r="E109" s="12"/>
      <c r="F109" s="12"/>
      <c r="G109" s="12"/>
    </row>
    <row r="110" spans="2:7" x14ac:dyDescent="0.25">
      <c r="B110" s="12"/>
      <c r="C110" s="12"/>
      <c r="D110" s="12"/>
      <c r="E110" s="12"/>
      <c r="F110" s="12"/>
      <c r="G110" s="12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pane ySplit="8" topLeftCell="A21" activePane="bottomLeft" state="frozen"/>
      <selection pane="bottomLeft" activeCell="G30" sqref="G3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04" t="s">
        <v>29</v>
      </c>
      <c r="C1" s="205"/>
      <c r="D1" s="205"/>
      <c r="E1" s="205"/>
      <c r="F1" s="205"/>
      <c r="G1" s="205"/>
      <c r="H1" s="206"/>
      <c r="I1" s="160" t="s">
        <v>26</v>
      </c>
      <c r="J1" s="159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9"/>
      <c r="B2" s="204" t="s">
        <v>30</v>
      </c>
      <c r="C2" s="205"/>
      <c r="D2" s="205"/>
      <c r="E2" s="205"/>
      <c r="F2" s="205"/>
      <c r="G2" s="205"/>
      <c r="H2" s="206"/>
      <c r="I2" s="160" t="s">
        <v>24</v>
      </c>
      <c r="J2" s="159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9"/>
      <c r="B3" s="204" t="s">
        <v>31</v>
      </c>
      <c r="C3" s="205"/>
      <c r="D3" s="205"/>
      <c r="E3" s="205"/>
      <c r="F3" s="205"/>
      <c r="G3" s="205"/>
      <c r="H3" s="206"/>
      <c r="I3" s="160" t="s">
        <v>94</v>
      </c>
      <c r="J3" s="159"/>
      <c r="K3" s="3"/>
      <c r="L3" s="3"/>
      <c r="M3" s="3"/>
      <c r="N3" s="3"/>
      <c r="O3" s="3"/>
      <c r="P3" s="5" t="s">
        <v>28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226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5"/>
      <c r="B7" s="16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"/>
      <c r="R7" s="1"/>
      <c r="S7" s="15"/>
      <c r="V7" s="15"/>
    </row>
    <row r="8" spans="1:26" ht="15.75" x14ac:dyDescent="0.25">
      <c r="A8" s="162" t="s">
        <v>84</v>
      </c>
      <c r="B8" s="162" t="s">
        <v>85</v>
      </c>
      <c r="C8" s="162" t="s">
        <v>86</v>
      </c>
      <c r="D8" s="162" t="s">
        <v>87</v>
      </c>
      <c r="E8" s="162" t="s">
        <v>88</v>
      </c>
      <c r="F8" s="162" t="s">
        <v>89</v>
      </c>
      <c r="G8" s="162" t="s">
        <v>63</v>
      </c>
      <c r="H8" s="162" t="s">
        <v>64</v>
      </c>
      <c r="I8" s="162" t="s">
        <v>90</v>
      </c>
      <c r="J8" s="162"/>
      <c r="K8" s="162"/>
      <c r="L8" s="162"/>
      <c r="M8" s="162"/>
      <c r="N8" s="162"/>
      <c r="O8" s="162"/>
      <c r="P8" s="162" t="s">
        <v>91</v>
      </c>
      <c r="Q8" s="156"/>
      <c r="R8" s="156"/>
      <c r="S8" s="162" t="s">
        <v>92</v>
      </c>
      <c r="T8" s="158"/>
      <c r="U8" s="158"/>
      <c r="V8" s="162" t="s">
        <v>93</v>
      </c>
      <c r="W8" s="157"/>
      <c r="X8" s="157"/>
      <c r="Y8" s="157"/>
      <c r="Z8" s="157"/>
    </row>
    <row r="9" spans="1:26" x14ac:dyDescent="0.25">
      <c r="A9" s="145"/>
      <c r="B9" s="145"/>
      <c r="C9" s="163"/>
      <c r="D9" s="149" t="s">
        <v>80</v>
      </c>
      <c r="E9" s="145"/>
      <c r="F9" s="164"/>
      <c r="G9" s="146"/>
      <c r="H9" s="146"/>
      <c r="I9" s="146"/>
      <c r="J9" s="145"/>
      <c r="K9" s="145"/>
      <c r="L9" s="145"/>
      <c r="M9" s="145"/>
      <c r="N9" s="145"/>
      <c r="O9" s="145"/>
      <c r="P9" s="145"/>
      <c r="Q9" s="151"/>
      <c r="R9" s="151"/>
      <c r="S9" s="145"/>
      <c r="T9" s="148"/>
      <c r="U9" s="148"/>
      <c r="V9" s="145"/>
      <c r="W9" s="148"/>
      <c r="X9" s="148"/>
      <c r="Y9" s="148"/>
      <c r="Z9" s="148"/>
    </row>
    <row r="10" spans="1:26" x14ac:dyDescent="0.25">
      <c r="A10" s="151"/>
      <c r="B10" s="151"/>
      <c r="C10" s="151"/>
      <c r="D10" s="151" t="s">
        <v>81</v>
      </c>
      <c r="E10" s="151"/>
      <c r="F10" s="165"/>
      <c r="G10" s="152"/>
      <c r="H10" s="152"/>
      <c r="I10" s="152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48"/>
      <c r="U10" s="148"/>
      <c r="V10" s="151"/>
      <c r="W10" s="148"/>
      <c r="X10" s="148"/>
      <c r="Y10" s="148"/>
      <c r="Z10" s="148"/>
    </row>
    <row r="11" spans="1:26" ht="24.95" customHeight="1" x14ac:dyDescent="0.25">
      <c r="A11" s="169"/>
      <c r="B11" s="166" t="s">
        <v>185</v>
      </c>
      <c r="C11" s="170" t="s">
        <v>186</v>
      </c>
      <c r="D11" s="166" t="s">
        <v>187</v>
      </c>
      <c r="E11" s="166" t="s">
        <v>188</v>
      </c>
      <c r="F11" s="167">
        <v>1</v>
      </c>
      <c r="G11" s="168">
        <v>0</v>
      </c>
      <c r="H11" s="168">
        <v>0</v>
      </c>
      <c r="I11" s="168">
        <f t="shared" ref="I11:I52" si="0">ROUND(F11*(G11+H11),2)</f>
        <v>0</v>
      </c>
      <c r="J11" s="166">
        <f t="shared" ref="J11:J52" si="1">ROUND(F11*(N11),2)</f>
        <v>0</v>
      </c>
      <c r="K11" s="1">
        <f t="shared" ref="K11:K52" si="2">ROUND(F11*(O11),2)</f>
        <v>0</v>
      </c>
      <c r="L11" s="1">
        <f t="shared" ref="L11:L52" si="3">ROUND(F11*(G11),2)</f>
        <v>0</v>
      </c>
      <c r="M11" s="1">
        <f t="shared" ref="M11:M52" si="4">ROUND(F11*(H11),2)</f>
        <v>0</v>
      </c>
      <c r="N11" s="1">
        <v>0</v>
      </c>
      <c r="O11" s="1"/>
      <c r="P11" s="161"/>
      <c r="Q11" s="161"/>
      <c r="R11" s="161"/>
      <c r="S11" s="151"/>
      <c r="V11" s="165"/>
      <c r="Z11">
        <f t="shared" ref="Z11:Z52" si="5">0.024339*POWER(I11,0.952797)</f>
        <v>0</v>
      </c>
    </row>
    <row r="12" spans="1:26" ht="35.1" customHeight="1" x14ac:dyDescent="0.25">
      <c r="A12" s="169"/>
      <c r="B12" s="166" t="s">
        <v>185</v>
      </c>
      <c r="C12" s="170" t="s">
        <v>227</v>
      </c>
      <c r="D12" s="166" t="s">
        <v>228</v>
      </c>
      <c r="E12" s="166" t="s">
        <v>191</v>
      </c>
      <c r="F12" s="167">
        <v>26</v>
      </c>
      <c r="G12" s="168">
        <v>0</v>
      </c>
      <c r="H12" s="168">
        <v>0</v>
      </c>
      <c r="I12" s="168">
        <f t="shared" si="0"/>
        <v>0</v>
      </c>
      <c r="J12" s="166">
        <f t="shared" si="1"/>
        <v>0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0</v>
      </c>
      <c r="O12" s="1"/>
      <c r="P12" s="161"/>
      <c r="Q12" s="161"/>
      <c r="R12" s="161"/>
      <c r="S12" s="151"/>
      <c r="V12" s="165"/>
      <c r="Z12">
        <f t="shared" si="5"/>
        <v>0</v>
      </c>
    </row>
    <row r="13" spans="1:26" ht="35.1" customHeight="1" x14ac:dyDescent="0.25">
      <c r="A13" s="169"/>
      <c r="B13" s="166" t="s">
        <v>185</v>
      </c>
      <c r="C13" s="170" t="s">
        <v>229</v>
      </c>
      <c r="D13" s="166" t="s">
        <v>230</v>
      </c>
      <c r="E13" s="166" t="s">
        <v>191</v>
      </c>
      <c r="F13" s="167">
        <v>125</v>
      </c>
      <c r="G13" s="168">
        <v>0</v>
      </c>
      <c r="H13" s="168">
        <v>0</v>
      </c>
      <c r="I13" s="168">
        <f t="shared" si="0"/>
        <v>0</v>
      </c>
      <c r="J13" s="166">
        <f t="shared" si="1"/>
        <v>0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0</v>
      </c>
      <c r="O13" s="1"/>
      <c r="P13" s="161"/>
      <c r="Q13" s="161"/>
      <c r="R13" s="161"/>
      <c r="S13" s="151"/>
      <c r="V13" s="165"/>
      <c r="Z13">
        <f t="shared" si="5"/>
        <v>0</v>
      </c>
    </row>
    <row r="14" spans="1:26" ht="35.1" customHeight="1" x14ac:dyDescent="0.25">
      <c r="A14" s="169"/>
      <c r="B14" s="166" t="s">
        <v>185</v>
      </c>
      <c r="C14" s="170" t="s">
        <v>231</v>
      </c>
      <c r="D14" s="166" t="s">
        <v>232</v>
      </c>
      <c r="E14" s="166" t="s">
        <v>191</v>
      </c>
      <c r="F14" s="167">
        <v>187</v>
      </c>
      <c r="G14" s="168">
        <v>0</v>
      </c>
      <c r="H14" s="168">
        <v>0</v>
      </c>
      <c r="I14" s="168">
        <f t="shared" si="0"/>
        <v>0</v>
      </c>
      <c r="J14" s="166">
        <f t="shared" si="1"/>
        <v>0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0</v>
      </c>
      <c r="O14" s="1"/>
      <c r="P14" s="161"/>
      <c r="Q14" s="161"/>
      <c r="R14" s="161"/>
      <c r="S14" s="151"/>
      <c r="V14" s="165"/>
      <c r="Z14">
        <f t="shared" si="5"/>
        <v>0</v>
      </c>
    </row>
    <row r="15" spans="1:26" ht="35.1" customHeight="1" x14ac:dyDescent="0.25">
      <c r="A15" s="169"/>
      <c r="B15" s="166" t="s">
        <v>185</v>
      </c>
      <c r="C15" s="170" t="s">
        <v>233</v>
      </c>
      <c r="D15" s="166" t="s">
        <v>234</v>
      </c>
      <c r="E15" s="166" t="s">
        <v>191</v>
      </c>
      <c r="F15" s="167">
        <v>252</v>
      </c>
      <c r="G15" s="168">
        <v>0</v>
      </c>
      <c r="H15" s="168">
        <v>0</v>
      </c>
      <c r="I15" s="168">
        <f t="shared" si="0"/>
        <v>0</v>
      </c>
      <c r="J15" s="166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0</v>
      </c>
      <c r="O15" s="1"/>
      <c r="P15" s="161"/>
      <c r="Q15" s="161"/>
      <c r="R15" s="161"/>
      <c r="S15" s="151"/>
      <c r="V15" s="165"/>
      <c r="Z15">
        <f t="shared" si="5"/>
        <v>0</v>
      </c>
    </row>
    <row r="16" spans="1:26" ht="35.1" customHeight="1" x14ac:dyDescent="0.25">
      <c r="A16" s="169"/>
      <c r="B16" s="166" t="s">
        <v>185</v>
      </c>
      <c r="C16" s="170" t="s">
        <v>189</v>
      </c>
      <c r="D16" s="166" t="s">
        <v>190</v>
      </c>
      <c r="E16" s="166" t="s">
        <v>191</v>
      </c>
      <c r="F16" s="167">
        <v>470</v>
      </c>
      <c r="G16" s="168">
        <v>0</v>
      </c>
      <c r="H16" s="168">
        <v>0</v>
      </c>
      <c r="I16" s="168">
        <f t="shared" si="0"/>
        <v>0</v>
      </c>
      <c r="J16" s="166">
        <f t="shared" si="1"/>
        <v>0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0</v>
      </c>
      <c r="O16" s="1"/>
      <c r="P16" s="161"/>
      <c r="Q16" s="161"/>
      <c r="R16" s="161"/>
      <c r="S16" s="151"/>
      <c r="V16" s="165"/>
      <c r="Z16">
        <f t="shared" si="5"/>
        <v>0</v>
      </c>
    </row>
    <row r="17" spans="1:26" ht="24.95" customHeight="1" x14ac:dyDescent="0.25">
      <c r="A17" s="169"/>
      <c r="B17" s="166" t="s">
        <v>185</v>
      </c>
      <c r="C17" s="170" t="s">
        <v>235</v>
      </c>
      <c r="D17" s="166" t="s">
        <v>236</v>
      </c>
      <c r="E17" s="166" t="s">
        <v>155</v>
      </c>
      <c r="F17" s="167">
        <v>200</v>
      </c>
      <c r="G17" s="168">
        <v>0</v>
      </c>
      <c r="H17" s="168">
        <v>0</v>
      </c>
      <c r="I17" s="168">
        <f t="shared" si="0"/>
        <v>0</v>
      </c>
      <c r="J17" s="166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61"/>
      <c r="Q17" s="161"/>
      <c r="R17" s="161"/>
      <c r="S17" s="151"/>
      <c r="V17" s="165"/>
      <c r="Z17">
        <f t="shared" si="5"/>
        <v>0</v>
      </c>
    </row>
    <row r="18" spans="1:26" ht="24.95" customHeight="1" x14ac:dyDescent="0.25">
      <c r="A18" s="169"/>
      <c r="B18" s="166" t="s">
        <v>185</v>
      </c>
      <c r="C18" s="170" t="s">
        <v>237</v>
      </c>
      <c r="D18" s="166" t="s">
        <v>238</v>
      </c>
      <c r="E18" s="166" t="s">
        <v>155</v>
      </c>
      <c r="F18" s="167">
        <v>390</v>
      </c>
      <c r="G18" s="168">
        <v>0</v>
      </c>
      <c r="H18" s="168">
        <v>0</v>
      </c>
      <c r="I18" s="168">
        <f t="shared" si="0"/>
        <v>0</v>
      </c>
      <c r="J18" s="166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1"/>
      <c r="Q18" s="161"/>
      <c r="R18" s="161"/>
      <c r="S18" s="151"/>
      <c r="V18" s="165"/>
      <c r="Z18">
        <f t="shared" si="5"/>
        <v>0</v>
      </c>
    </row>
    <row r="19" spans="1:26" ht="24.95" customHeight="1" x14ac:dyDescent="0.25">
      <c r="A19" s="169"/>
      <c r="B19" s="166" t="s">
        <v>185</v>
      </c>
      <c r="C19" s="170" t="s">
        <v>192</v>
      </c>
      <c r="D19" s="166" t="s">
        <v>193</v>
      </c>
      <c r="E19" s="166" t="s">
        <v>155</v>
      </c>
      <c r="F19" s="167">
        <v>470</v>
      </c>
      <c r="G19" s="168">
        <v>0</v>
      </c>
      <c r="H19" s="168">
        <v>0</v>
      </c>
      <c r="I19" s="168">
        <f t="shared" si="0"/>
        <v>0</v>
      </c>
      <c r="J19" s="166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1"/>
      <c r="Q19" s="161"/>
      <c r="R19" s="161"/>
      <c r="S19" s="151"/>
      <c r="V19" s="165"/>
      <c r="Z19">
        <f t="shared" si="5"/>
        <v>0</v>
      </c>
    </row>
    <row r="20" spans="1:26" ht="24.95" customHeight="1" x14ac:dyDescent="0.25">
      <c r="A20" s="169"/>
      <c r="B20" s="166" t="s">
        <v>194</v>
      </c>
      <c r="C20" s="170" t="s">
        <v>239</v>
      </c>
      <c r="D20" s="166" t="s">
        <v>240</v>
      </c>
      <c r="E20" s="166" t="s">
        <v>155</v>
      </c>
      <c r="F20" s="167">
        <v>52</v>
      </c>
      <c r="G20" s="168">
        <v>0</v>
      </c>
      <c r="H20" s="168">
        <v>0</v>
      </c>
      <c r="I20" s="168">
        <f t="shared" si="0"/>
        <v>0</v>
      </c>
      <c r="J20" s="166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1"/>
      <c r="Q20" s="161"/>
      <c r="R20" s="161"/>
      <c r="S20" s="151"/>
      <c r="V20" s="165"/>
      <c r="Z20">
        <f t="shared" si="5"/>
        <v>0</v>
      </c>
    </row>
    <row r="21" spans="1:26" ht="24.95" customHeight="1" x14ac:dyDescent="0.25">
      <c r="A21" s="169"/>
      <c r="B21" s="166" t="s">
        <v>194</v>
      </c>
      <c r="C21" s="170" t="s">
        <v>195</v>
      </c>
      <c r="D21" s="166" t="s">
        <v>241</v>
      </c>
      <c r="E21" s="166" t="s">
        <v>155</v>
      </c>
      <c r="F21" s="167">
        <v>470</v>
      </c>
      <c r="G21" s="168">
        <v>0</v>
      </c>
      <c r="H21" s="168">
        <v>0</v>
      </c>
      <c r="I21" s="168">
        <f t="shared" si="0"/>
        <v>0</v>
      </c>
      <c r="J21" s="166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1"/>
      <c r="Q21" s="161"/>
      <c r="R21" s="161"/>
      <c r="S21" s="151"/>
      <c r="V21" s="165"/>
      <c r="Z21">
        <f t="shared" si="5"/>
        <v>0</v>
      </c>
    </row>
    <row r="22" spans="1:26" ht="24.95" customHeight="1" x14ac:dyDescent="0.25">
      <c r="A22" s="169"/>
      <c r="B22" s="166" t="s">
        <v>194</v>
      </c>
      <c r="C22" s="170" t="s">
        <v>197</v>
      </c>
      <c r="D22" s="166" t="s">
        <v>198</v>
      </c>
      <c r="E22" s="166" t="s">
        <v>131</v>
      </c>
      <c r="F22" s="167">
        <v>3</v>
      </c>
      <c r="G22" s="168">
        <v>0</v>
      </c>
      <c r="H22" s="168">
        <v>0</v>
      </c>
      <c r="I22" s="168">
        <f t="shared" si="0"/>
        <v>0</v>
      </c>
      <c r="J22" s="166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0</v>
      </c>
      <c r="O22" s="1"/>
      <c r="P22" s="165">
        <v>4.0000000000000001E-3</v>
      </c>
      <c r="Q22" s="161"/>
      <c r="R22" s="161">
        <v>4.0000000000000001E-3</v>
      </c>
      <c r="S22" s="151">
        <f t="shared" ref="S22:S52" si="6">ROUND(F22*(P22),3)</f>
        <v>1.2E-2</v>
      </c>
      <c r="V22" s="165"/>
      <c r="Z22">
        <f t="shared" si="5"/>
        <v>0</v>
      </c>
    </row>
    <row r="23" spans="1:26" ht="24.95" customHeight="1" x14ac:dyDescent="0.25">
      <c r="A23" s="169"/>
      <c r="B23" s="166" t="s">
        <v>194</v>
      </c>
      <c r="C23" s="170" t="s">
        <v>242</v>
      </c>
      <c r="D23" s="166" t="s">
        <v>243</v>
      </c>
      <c r="E23" s="166" t="s">
        <v>131</v>
      </c>
      <c r="F23" s="167">
        <v>8</v>
      </c>
      <c r="G23" s="168">
        <v>0</v>
      </c>
      <c r="H23" s="168">
        <v>0</v>
      </c>
      <c r="I23" s="168">
        <f t="shared" si="0"/>
        <v>0</v>
      </c>
      <c r="J23" s="166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v>0</v>
      </c>
      <c r="O23" s="1"/>
      <c r="P23" s="165">
        <v>4.0000000000000001E-3</v>
      </c>
      <c r="Q23" s="161"/>
      <c r="R23" s="161">
        <v>4.0000000000000001E-3</v>
      </c>
      <c r="S23" s="151">
        <f t="shared" si="6"/>
        <v>3.2000000000000001E-2</v>
      </c>
      <c r="V23" s="165"/>
      <c r="Z23">
        <f t="shared" si="5"/>
        <v>0</v>
      </c>
    </row>
    <row r="24" spans="1:26" ht="24.95" customHeight="1" x14ac:dyDescent="0.25">
      <c r="A24" s="169"/>
      <c r="B24" s="166" t="s">
        <v>194</v>
      </c>
      <c r="C24" s="170" t="s">
        <v>199</v>
      </c>
      <c r="D24" s="166" t="s">
        <v>200</v>
      </c>
      <c r="E24" s="166" t="s">
        <v>131</v>
      </c>
      <c r="F24" s="167">
        <v>16</v>
      </c>
      <c r="G24" s="168">
        <v>0</v>
      </c>
      <c r="H24" s="168">
        <v>0</v>
      </c>
      <c r="I24" s="168">
        <f t="shared" si="0"/>
        <v>0</v>
      </c>
      <c r="J24" s="166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v>0</v>
      </c>
      <c r="O24" s="1"/>
      <c r="P24" s="165">
        <v>4.0000000000000001E-3</v>
      </c>
      <c r="Q24" s="161"/>
      <c r="R24" s="161">
        <v>4.0000000000000001E-3</v>
      </c>
      <c r="S24" s="151">
        <f t="shared" si="6"/>
        <v>6.4000000000000001E-2</v>
      </c>
      <c r="V24" s="165"/>
      <c r="Z24">
        <f t="shared" si="5"/>
        <v>0</v>
      </c>
    </row>
    <row r="25" spans="1:26" ht="24.95" customHeight="1" x14ac:dyDescent="0.25">
      <c r="A25" s="169"/>
      <c r="B25" s="166" t="s">
        <v>194</v>
      </c>
      <c r="C25" s="170" t="s">
        <v>244</v>
      </c>
      <c r="D25" s="166" t="s">
        <v>245</v>
      </c>
      <c r="E25" s="166" t="s">
        <v>131</v>
      </c>
      <c r="F25" s="167">
        <v>2</v>
      </c>
      <c r="G25" s="168">
        <v>0</v>
      </c>
      <c r="H25" s="168">
        <v>0</v>
      </c>
      <c r="I25" s="168">
        <f t="shared" si="0"/>
        <v>0</v>
      </c>
      <c r="J25" s="166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v>0</v>
      </c>
      <c r="O25" s="1"/>
      <c r="P25" s="165">
        <v>2E-3</v>
      </c>
      <c r="Q25" s="161"/>
      <c r="R25" s="161">
        <v>2E-3</v>
      </c>
      <c r="S25" s="151">
        <f t="shared" si="6"/>
        <v>4.0000000000000001E-3</v>
      </c>
      <c r="V25" s="165"/>
      <c r="Z25">
        <f t="shared" si="5"/>
        <v>0</v>
      </c>
    </row>
    <row r="26" spans="1:26" ht="24.95" customHeight="1" x14ac:dyDescent="0.25">
      <c r="A26" s="169"/>
      <c r="B26" s="166" t="s">
        <v>194</v>
      </c>
      <c r="C26" s="170" t="s">
        <v>246</v>
      </c>
      <c r="D26" s="166" t="s">
        <v>247</v>
      </c>
      <c r="E26" s="166" t="s">
        <v>131</v>
      </c>
      <c r="F26" s="167">
        <v>3</v>
      </c>
      <c r="G26" s="168">
        <v>0</v>
      </c>
      <c r="H26" s="168">
        <v>0</v>
      </c>
      <c r="I26" s="168">
        <f t="shared" si="0"/>
        <v>0</v>
      </c>
      <c r="J26" s="166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v>0</v>
      </c>
      <c r="O26" s="1"/>
      <c r="P26" s="165">
        <v>2E-3</v>
      </c>
      <c r="Q26" s="161"/>
      <c r="R26" s="161">
        <v>2E-3</v>
      </c>
      <c r="S26" s="151">
        <f t="shared" si="6"/>
        <v>6.0000000000000001E-3</v>
      </c>
      <c r="V26" s="165"/>
      <c r="Z26">
        <f t="shared" si="5"/>
        <v>0</v>
      </c>
    </row>
    <row r="27" spans="1:26" ht="24.95" customHeight="1" x14ac:dyDescent="0.25">
      <c r="A27" s="169"/>
      <c r="B27" s="166" t="s">
        <v>194</v>
      </c>
      <c r="C27" s="170" t="s">
        <v>248</v>
      </c>
      <c r="D27" s="166" t="s">
        <v>249</v>
      </c>
      <c r="E27" s="166" t="s">
        <v>131</v>
      </c>
      <c r="F27" s="167">
        <v>4</v>
      </c>
      <c r="G27" s="168">
        <v>0</v>
      </c>
      <c r="H27" s="168">
        <v>0</v>
      </c>
      <c r="I27" s="168">
        <f t="shared" si="0"/>
        <v>0</v>
      </c>
      <c r="J27" s="166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v>0</v>
      </c>
      <c r="O27" s="1"/>
      <c r="P27" s="165">
        <v>2E-3</v>
      </c>
      <c r="Q27" s="161"/>
      <c r="R27" s="161">
        <v>2E-3</v>
      </c>
      <c r="S27" s="151">
        <f t="shared" si="6"/>
        <v>8.0000000000000002E-3</v>
      </c>
      <c r="V27" s="165"/>
      <c r="Z27">
        <f t="shared" si="5"/>
        <v>0</v>
      </c>
    </row>
    <row r="28" spans="1:26" ht="24.95" customHeight="1" x14ac:dyDescent="0.25">
      <c r="A28" s="169"/>
      <c r="B28" s="166" t="s">
        <v>194</v>
      </c>
      <c r="C28" s="170" t="s">
        <v>250</v>
      </c>
      <c r="D28" s="166" t="s">
        <v>251</v>
      </c>
      <c r="E28" s="166" t="s">
        <v>131</v>
      </c>
      <c r="F28" s="167">
        <v>6</v>
      </c>
      <c r="G28" s="168">
        <v>0</v>
      </c>
      <c r="H28" s="168">
        <v>0</v>
      </c>
      <c r="I28" s="168">
        <f t="shared" si="0"/>
        <v>0</v>
      </c>
      <c r="J28" s="166">
        <f t="shared" si="1"/>
        <v>0</v>
      </c>
      <c r="K28" s="1">
        <f t="shared" si="2"/>
        <v>0</v>
      </c>
      <c r="L28" s="1">
        <f t="shared" si="3"/>
        <v>0</v>
      </c>
      <c r="M28" s="1">
        <f t="shared" si="4"/>
        <v>0</v>
      </c>
      <c r="N28" s="1">
        <v>0</v>
      </c>
      <c r="O28" s="1"/>
      <c r="P28" s="165">
        <v>2E-3</v>
      </c>
      <c r="Q28" s="161"/>
      <c r="R28" s="161">
        <v>2E-3</v>
      </c>
      <c r="S28" s="151">
        <f t="shared" si="6"/>
        <v>1.2E-2</v>
      </c>
      <c r="V28" s="165"/>
      <c r="Z28">
        <f t="shared" si="5"/>
        <v>0</v>
      </c>
    </row>
    <row r="29" spans="1:26" ht="24.95" customHeight="1" x14ac:dyDescent="0.25">
      <c r="A29" s="169"/>
      <c r="B29" s="166" t="s">
        <v>194</v>
      </c>
      <c r="C29" s="170" t="s">
        <v>201</v>
      </c>
      <c r="D29" s="166" t="s">
        <v>202</v>
      </c>
      <c r="E29" s="166" t="s">
        <v>131</v>
      </c>
      <c r="F29" s="167">
        <v>3</v>
      </c>
      <c r="G29" s="168">
        <v>0</v>
      </c>
      <c r="H29" s="168">
        <v>0</v>
      </c>
      <c r="I29" s="168">
        <f t="shared" si="0"/>
        <v>0</v>
      </c>
      <c r="J29" s="166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v>0</v>
      </c>
      <c r="O29" s="1"/>
      <c r="P29" s="165">
        <v>1E-3</v>
      </c>
      <c r="Q29" s="161"/>
      <c r="R29" s="161">
        <v>1E-3</v>
      </c>
      <c r="S29" s="151">
        <f t="shared" si="6"/>
        <v>3.0000000000000001E-3</v>
      </c>
      <c r="V29" s="165"/>
      <c r="Z29">
        <f t="shared" si="5"/>
        <v>0</v>
      </c>
    </row>
    <row r="30" spans="1:26" ht="24.95" customHeight="1" x14ac:dyDescent="0.25">
      <c r="A30" s="169"/>
      <c r="B30" s="166" t="s">
        <v>194</v>
      </c>
      <c r="C30" s="170" t="s">
        <v>252</v>
      </c>
      <c r="D30" s="166" t="s">
        <v>253</v>
      </c>
      <c r="E30" s="166" t="s">
        <v>131</v>
      </c>
      <c r="F30" s="167">
        <v>1</v>
      </c>
      <c r="G30" s="168">
        <v>0</v>
      </c>
      <c r="H30" s="168">
        <v>0</v>
      </c>
      <c r="I30" s="168">
        <f t="shared" si="0"/>
        <v>0</v>
      </c>
      <c r="J30" s="166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v>0</v>
      </c>
      <c r="O30" s="1"/>
      <c r="P30" s="165">
        <v>2E-3</v>
      </c>
      <c r="Q30" s="161"/>
      <c r="R30" s="161">
        <v>2E-3</v>
      </c>
      <c r="S30" s="151">
        <f t="shared" si="6"/>
        <v>2E-3</v>
      </c>
      <c r="V30" s="165"/>
      <c r="Z30">
        <f t="shared" si="5"/>
        <v>0</v>
      </c>
    </row>
    <row r="31" spans="1:26" ht="24.95" customHeight="1" x14ac:dyDescent="0.25">
      <c r="A31" s="169"/>
      <c r="B31" s="166" t="s">
        <v>194</v>
      </c>
      <c r="C31" s="170" t="s">
        <v>254</v>
      </c>
      <c r="D31" s="166" t="s">
        <v>255</v>
      </c>
      <c r="E31" s="166" t="s">
        <v>131</v>
      </c>
      <c r="F31" s="167">
        <v>1</v>
      </c>
      <c r="G31" s="168">
        <v>0</v>
      </c>
      <c r="H31" s="168">
        <v>0</v>
      </c>
      <c r="I31" s="168">
        <f t="shared" si="0"/>
        <v>0</v>
      </c>
      <c r="J31" s="166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v>0</v>
      </c>
      <c r="O31" s="1"/>
      <c r="P31" s="165">
        <v>2E-3</v>
      </c>
      <c r="Q31" s="161"/>
      <c r="R31" s="161">
        <v>2E-3</v>
      </c>
      <c r="S31" s="151">
        <f t="shared" si="6"/>
        <v>2E-3</v>
      </c>
      <c r="V31" s="165"/>
      <c r="Z31">
        <f t="shared" si="5"/>
        <v>0</v>
      </c>
    </row>
    <row r="32" spans="1:26" ht="24.95" customHeight="1" x14ac:dyDescent="0.25">
      <c r="A32" s="169"/>
      <c r="B32" s="166" t="s">
        <v>194</v>
      </c>
      <c r="C32" s="170" t="s">
        <v>256</v>
      </c>
      <c r="D32" s="166" t="s">
        <v>257</v>
      </c>
      <c r="E32" s="166" t="s">
        <v>131</v>
      </c>
      <c r="F32" s="167">
        <v>3</v>
      </c>
      <c r="G32" s="168">
        <v>0</v>
      </c>
      <c r="H32" s="168">
        <v>0</v>
      </c>
      <c r="I32" s="168">
        <f t="shared" si="0"/>
        <v>0</v>
      </c>
      <c r="J32" s="166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v>0</v>
      </c>
      <c r="O32" s="1"/>
      <c r="P32" s="165">
        <v>2E-3</v>
      </c>
      <c r="Q32" s="161"/>
      <c r="R32" s="161">
        <v>2E-3</v>
      </c>
      <c r="S32" s="151">
        <f t="shared" si="6"/>
        <v>6.0000000000000001E-3</v>
      </c>
      <c r="V32" s="165"/>
      <c r="Z32">
        <f t="shared" si="5"/>
        <v>0</v>
      </c>
    </row>
    <row r="33" spans="1:26" ht="24.95" customHeight="1" x14ac:dyDescent="0.25">
      <c r="A33" s="169"/>
      <c r="B33" s="166" t="s">
        <v>194</v>
      </c>
      <c r="C33" s="170" t="s">
        <v>258</v>
      </c>
      <c r="D33" s="166" t="s">
        <v>259</v>
      </c>
      <c r="E33" s="166" t="s">
        <v>155</v>
      </c>
      <c r="F33" s="167">
        <v>26</v>
      </c>
      <c r="G33" s="168">
        <v>0</v>
      </c>
      <c r="H33" s="168">
        <v>0</v>
      </c>
      <c r="I33" s="168">
        <f t="shared" si="0"/>
        <v>0</v>
      </c>
      <c r="J33" s="166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v>0</v>
      </c>
      <c r="O33" s="1"/>
      <c r="P33" s="165">
        <v>0.04</v>
      </c>
      <c r="Q33" s="161"/>
      <c r="R33" s="161">
        <v>0.04</v>
      </c>
      <c r="S33" s="151">
        <f t="shared" si="6"/>
        <v>1.04</v>
      </c>
      <c r="V33" s="165"/>
      <c r="Z33">
        <f t="shared" si="5"/>
        <v>0</v>
      </c>
    </row>
    <row r="34" spans="1:26" ht="24.95" customHeight="1" x14ac:dyDescent="0.25">
      <c r="A34" s="169"/>
      <c r="B34" s="166" t="s">
        <v>194</v>
      </c>
      <c r="C34" s="170" t="s">
        <v>260</v>
      </c>
      <c r="D34" s="166" t="s">
        <v>261</v>
      </c>
      <c r="E34" s="166" t="s">
        <v>155</v>
      </c>
      <c r="F34" s="167">
        <v>125</v>
      </c>
      <c r="G34" s="168">
        <v>0</v>
      </c>
      <c r="H34" s="168">
        <v>0</v>
      </c>
      <c r="I34" s="168">
        <f t="shared" si="0"/>
        <v>0</v>
      </c>
      <c r="J34" s="166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v>0</v>
      </c>
      <c r="O34" s="1"/>
      <c r="P34" s="165">
        <v>0.04</v>
      </c>
      <c r="Q34" s="161"/>
      <c r="R34" s="161">
        <v>0.04</v>
      </c>
      <c r="S34" s="151">
        <f t="shared" si="6"/>
        <v>5</v>
      </c>
      <c r="V34" s="165"/>
      <c r="Z34">
        <f t="shared" si="5"/>
        <v>0</v>
      </c>
    </row>
    <row r="35" spans="1:26" ht="24.95" customHeight="1" x14ac:dyDescent="0.25">
      <c r="A35" s="169"/>
      <c r="B35" s="166" t="s">
        <v>194</v>
      </c>
      <c r="C35" s="170" t="s">
        <v>262</v>
      </c>
      <c r="D35" s="166" t="s">
        <v>263</v>
      </c>
      <c r="E35" s="166" t="s">
        <v>155</v>
      </c>
      <c r="F35" s="167">
        <v>187</v>
      </c>
      <c r="G35" s="168">
        <v>0</v>
      </c>
      <c r="H35" s="168">
        <v>0</v>
      </c>
      <c r="I35" s="168">
        <f t="shared" si="0"/>
        <v>0</v>
      </c>
      <c r="J35" s="166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v>0</v>
      </c>
      <c r="O35" s="1"/>
      <c r="P35" s="165">
        <v>0.04</v>
      </c>
      <c r="Q35" s="161"/>
      <c r="R35" s="161">
        <v>0.04</v>
      </c>
      <c r="S35" s="151">
        <f t="shared" si="6"/>
        <v>7.48</v>
      </c>
      <c r="V35" s="165"/>
      <c r="Z35">
        <f t="shared" si="5"/>
        <v>0</v>
      </c>
    </row>
    <row r="36" spans="1:26" ht="24.95" customHeight="1" x14ac:dyDescent="0.25">
      <c r="A36" s="169"/>
      <c r="B36" s="166" t="s">
        <v>194</v>
      </c>
      <c r="C36" s="170" t="s">
        <v>264</v>
      </c>
      <c r="D36" s="166" t="s">
        <v>265</v>
      </c>
      <c r="E36" s="166" t="s">
        <v>155</v>
      </c>
      <c r="F36" s="167">
        <v>200</v>
      </c>
      <c r="G36" s="168">
        <v>0</v>
      </c>
      <c r="H36" s="168">
        <v>0</v>
      </c>
      <c r="I36" s="168">
        <f t="shared" si="0"/>
        <v>0</v>
      </c>
      <c r="J36" s="166">
        <f t="shared" si="1"/>
        <v>0</v>
      </c>
      <c r="K36" s="1">
        <f t="shared" si="2"/>
        <v>0</v>
      </c>
      <c r="L36" s="1">
        <f t="shared" si="3"/>
        <v>0</v>
      </c>
      <c r="M36" s="1">
        <f t="shared" si="4"/>
        <v>0</v>
      </c>
      <c r="N36" s="1">
        <v>0</v>
      </c>
      <c r="O36" s="1"/>
      <c r="P36" s="165">
        <v>0.04</v>
      </c>
      <c r="Q36" s="161"/>
      <c r="R36" s="161">
        <v>0.04</v>
      </c>
      <c r="S36" s="151">
        <f t="shared" si="6"/>
        <v>8</v>
      </c>
      <c r="V36" s="165"/>
      <c r="Z36">
        <f t="shared" si="5"/>
        <v>0</v>
      </c>
    </row>
    <row r="37" spans="1:26" ht="24.95" customHeight="1" x14ac:dyDescent="0.25">
      <c r="A37" s="169"/>
      <c r="B37" s="166" t="s">
        <v>194</v>
      </c>
      <c r="C37" s="170" t="s">
        <v>266</v>
      </c>
      <c r="D37" s="166" t="s">
        <v>267</v>
      </c>
      <c r="E37" s="166" t="s">
        <v>131</v>
      </c>
      <c r="F37" s="167">
        <v>3</v>
      </c>
      <c r="G37" s="168">
        <v>0</v>
      </c>
      <c r="H37" s="168">
        <v>0</v>
      </c>
      <c r="I37" s="168">
        <f t="shared" si="0"/>
        <v>0</v>
      </c>
      <c r="J37" s="166">
        <f t="shared" si="1"/>
        <v>0</v>
      </c>
      <c r="K37" s="1">
        <f t="shared" si="2"/>
        <v>0</v>
      </c>
      <c r="L37" s="1">
        <f t="shared" si="3"/>
        <v>0</v>
      </c>
      <c r="M37" s="1">
        <f t="shared" si="4"/>
        <v>0</v>
      </c>
      <c r="N37" s="1">
        <v>0</v>
      </c>
      <c r="O37" s="1"/>
      <c r="P37" s="165">
        <v>2E-3</v>
      </c>
      <c r="Q37" s="161"/>
      <c r="R37" s="161">
        <v>2E-3</v>
      </c>
      <c r="S37" s="151">
        <f t="shared" si="6"/>
        <v>6.0000000000000001E-3</v>
      </c>
      <c r="V37" s="165"/>
      <c r="Z37">
        <f t="shared" si="5"/>
        <v>0</v>
      </c>
    </row>
    <row r="38" spans="1:26" ht="24.95" customHeight="1" x14ac:dyDescent="0.25">
      <c r="A38" s="169"/>
      <c r="B38" s="166" t="s">
        <v>194</v>
      </c>
      <c r="C38" s="170" t="s">
        <v>268</v>
      </c>
      <c r="D38" s="166" t="s">
        <v>269</v>
      </c>
      <c r="E38" s="166" t="s">
        <v>131</v>
      </c>
      <c r="F38" s="167">
        <v>3</v>
      </c>
      <c r="G38" s="168">
        <v>0</v>
      </c>
      <c r="H38" s="168">
        <v>0</v>
      </c>
      <c r="I38" s="168">
        <f t="shared" si="0"/>
        <v>0</v>
      </c>
      <c r="J38" s="166">
        <f t="shared" si="1"/>
        <v>0</v>
      </c>
      <c r="K38" s="1">
        <f t="shared" si="2"/>
        <v>0</v>
      </c>
      <c r="L38" s="1">
        <f t="shared" si="3"/>
        <v>0</v>
      </c>
      <c r="M38" s="1">
        <f t="shared" si="4"/>
        <v>0</v>
      </c>
      <c r="N38" s="1">
        <v>0</v>
      </c>
      <c r="O38" s="1"/>
      <c r="P38" s="165">
        <v>2E-3</v>
      </c>
      <c r="Q38" s="161"/>
      <c r="R38" s="161">
        <v>2E-3</v>
      </c>
      <c r="S38" s="151">
        <f t="shared" si="6"/>
        <v>6.0000000000000001E-3</v>
      </c>
      <c r="V38" s="165"/>
      <c r="Z38">
        <f t="shared" si="5"/>
        <v>0</v>
      </c>
    </row>
    <row r="39" spans="1:26" ht="24.95" customHeight="1" x14ac:dyDescent="0.25">
      <c r="A39" s="169"/>
      <c r="B39" s="166" t="s">
        <v>194</v>
      </c>
      <c r="C39" s="170" t="s">
        <v>270</v>
      </c>
      <c r="D39" s="166" t="s">
        <v>271</v>
      </c>
      <c r="E39" s="166" t="s">
        <v>131</v>
      </c>
      <c r="F39" s="167">
        <v>12</v>
      </c>
      <c r="G39" s="168">
        <v>0</v>
      </c>
      <c r="H39" s="168">
        <v>0</v>
      </c>
      <c r="I39" s="168">
        <f t="shared" si="0"/>
        <v>0</v>
      </c>
      <c r="J39" s="166">
        <f t="shared" si="1"/>
        <v>0</v>
      </c>
      <c r="K39" s="1">
        <f t="shared" si="2"/>
        <v>0</v>
      </c>
      <c r="L39" s="1">
        <f t="shared" si="3"/>
        <v>0</v>
      </c>
      <c r="M39" s="1">
        <f t="shared" si="4"/>
        <v>0</v>
      </c>
      <c r="N39" s="1">
        <v>0</v>
      </c>
      <c r="O39" s="1"/>
      <c r="P39" s="165">
        <v>1E-3</v>
      </c>
      <c r="Q39" s="161"/>
      <c r="R39" s="161">
        <v>1E-3</v>
      </c>
      <c r="S39" s="151">
        <f t="shared" si="6"/>
        <v>1.2E-2</v>
      </c>
      <c r="V39" s="165"/>
      <c r="Z39">
        <f t="shared" si="5"/>
        <v>0</v>
      </c>
    </row>
    <row r="40" spans="1:26" ht="24.95" customHeight="1" x14ac:dyDescent="0.25">
      <c r="A40" s="169"/>
      <c r="B40" s="166" t="s">
        <v>194</v>
      </c>
      <c r="C40" s="170" t="s">
        <v>203</v>
      </c>
      <c r="D40" s="166" t="s">
        <v>204</v>
      </c>
      <c r="E40" s="166" t="s">
        <v>131</v>
      </c>
      <c r="F40" s="167">
        <v>16</v>
      </c>
      <c r="G40" s="168">
        <v>0</v>
      </c>
      <c r="H40" s="168">
        <v>0</v>
      </c>
      <c r="I40" s="168">
        <f t="shared" si="0"/>
        <v>0</v>
      </c>
      <c r="J40" s="166">
        <f t="shared" si="1"/>
        <v>0</v>
      </c>
      <c r="K40" s="1">
        <f t="shared" si="2"/>
        <v>0</v>
      </c>
      <c r="L40" s="1">
        <f t="shared" si="3"/>
        <v>0</v>
      </c>
      <c r="M40" s="1">
        <f t="shared" si="4"/>
        <v>0</v>
      </c>
      <c r="N40" s="1">
        <v>0</v>
      </c>
      <c r="O40" s="1"/>
      <c r="P40" s="165">
        <v>4.0000000000000001E-3</v>
      </c>
      <c r="Q40" s="161"/>
      <c r="R40" s="161">
        <v>4.0000000000000001E-3</v>
      </c>
      <c r="S40" s="151">
        <f t="shared" si="6"/>
        <v>6.4000000000000001E-2</v>
      </c>
      <c r="V40" s="165"/>
      <c r="Z40">
        <f t="shared" si="5"/>
        <v>0</v>
      </c>
    </row>
    <row r="41" spans="1:26" ht="24.95" customHeight="1" x14ac:dyDescent="0.25">
      <c r="A41" s="169"/>
      <c r="B41" s="166" t="s">
        <v>194</v>
      </c>
      <c r="C41" s="170" t="s">
        <v>272</v>
      </c>
      <c r="D41" s="166" t="s">
        <v>273</v>
      </c>
      <c r="E41" s="166" t="s">
        <v>131</v>
      </c>
      <c r="F41" s="167">
        <v>4</v>
      </c>
      <c r="G41" s="168">
        <v>0</v>
      </c>
      <c r="H41" s="168">
        <v>0</v>
      </c>
      <c r="I41" s="168">
        <f t="shared" si="0"/>
        <v>0</v>
      </c>
      <c r="J41" s="166">
        <f t="shared" si="1"/>
        <v>0</v>
      </c>
      <c r="K41" s="1">
        <f t="shared" si="2"/>
        <v>0</v>
      </c>
      <c r="L41" s="1">
        <f t="shared" si="3"/>
        <v>0</v>
      </c>
      <c r="M41" s="1">
        <f t="shared" si="4"/>
        <v>0</v>
      </c>
      <c r="N41" s="1">
        <v>0</v>
      </c>
      <c r="O41" s="1"/>
      <c r="P41" s="165">
        <v>0.3</v>
      </c>
      <c r="Q41" s="161"/>
      <c r="R41" s="161">
        <v>0.3</v>
      </c>
      <c r="S41" s="151">
        <f t="shared" si="6"/>
        <v>1.2</v>
      </c>
      <c r="V41" s="165"/>
      <c r="Z41">
        <f t="shared" si="5"/>
        <v>0</v>
      </c>
    </row>
    <row r="42" spans="1:26" ht="24.95" customHeight="1" x14ac:dyDescent="0.25">
      <c r="A42" s="169"/>
      <c r="B42" s="166" t="s">
        <v>194</v>
      </c>
      <c r="C42" s="170" t="s">
        <v>274</v>
      </c>
      <c r="D42" s="166" t="s">
        <v>275</v>
      </c>
      <c r="E42" s="166" t="s">
        <v>131</v>
      </c>
      <c r="F42" s="167">
        <v>1</v>
      </c>
      <c r="G42" s="168">
        <v>0</v>
      </c>
      <c r="H42" s="168">
        <v>0</v>
      </c>
      <c r="I42" s="168">
        <f t="shared" si="0"/>
        <v>0</v>
      </c>
      <c r="J42" s="166">
        <f t="shared" si="1"/>
        <v>0</v>
      </c>
      <c r="K42" s="1">
        <f t="shared" si="2"/>
        <v>0</v>
      </c>
      <c r="L42" s="1">
        <f t="shared" si="3"/>
        <v>0</v>
      </c>
      <c r="M42" s="1">
        <f t="shared" si="4"/>
        <v>0</v>
      </c>
      <c r="N42" s="1">
        <v>0</v>
      </c>
      <c r="O42" s="1"/>
      <c r="P42" s="165">
        <v>2E-3</v>
      </c>
      <c r="Q42" s="161"/>
      <c r="R42" s="161">
        <v>2E-3</v>
      </c>
      <c r="S42" s="151">
        <f t="shared" si="6"/>
        <v>2E-3</v>
      </c>
      <c r="V42" s="165"/>
      <c r="Z42">
        <f t="shared" si="5"/>
        <v>0</v>
      </c>
    </row>
    <row r="43" spans="1:26" ht="24.95" customHeight="1" x14ac:dyDescent="0.25">
      <c r="A43" s="169"/>
      <c r="B43" s="166" t="s">
        <v>194</v>
      </c>
      <c r="C43" s="170" t="s">
        <v>276</v>
      </c>
      <c r="D43" s="166" t="s">
        <v>277</v>
      </c>
      <c r="E43" s="166" t="s">
        <v>131</v>
      </c>
      <c r="F43" s="167">
        <v>1</v>
      </c>
      <c r="G43" s="168">
        <v>0</v>
      </c>
      <c r="H43" s="168">
        <v>0</v>
      </c>
      <c r="I43" s="168">
        <f t="shared" si="0"/>
        <v>0</v>
      </c>
      <c r="J43" s="166">
        <f t="shared" si="1"/>
        <v>0</v>
      </c>
      <c r="K43" s="1">
        <f t="shared" si="2"/>
        <v>0</v>
      </c>
      <c r="L43" s="1">
        <f t="shared" si="3"/>
        <v>0</v>
      </c>
      <c r="M43" s="1">
        <f t="shared" si="4"/>
        <v>0</v>
      </c>
      <c r="N43" s="1">
        <v>0</v>
      </c>
      <c r="O43" s="1"/>
      <c r="P43" s="165">
        <v>2E-3</v>
      </c>
      <c r="Q43" s="161"/>
      <c r="R43" s="161">
        <v>2E-3</v>
      </c>
      <c r="S43" s="151">
        <f t="shared" si="6"/>
        <v>2E-3</v>
      </c>
      <c r="V43" s="165"/>
      <c r="Z43">
        <f t="shared" si="5"/>
        <v>0</v>
      </c>
    </row>
    <row r="44" spans="1:26" ht="24.95" customHeight="1" x14ac:dyDescent="0.25">
      <c r="A44" s="169"/>
      <c r="B44" s="166" t="s">
        <v>194</v>
      </c>
      <c r="C44" s="170" t="s">
        <v>276</v>
      </c>
      <c r="D44" s="166" t="s">
        <v>278</v>
      </c>
      <c r="E44" s="166" t="s">
        <v>131</v>
      </c>
      <c r="F44" s="167">
        <v>1</v>
      </c>
      <c r="G44" s="168">
        <v>0</v>
      </c>
      <c r="H44" s="168">
        <v>0</v>
      </c>
      <c r="I44" s="168">
        <f t="shared" si="0"/>
        <v>0</v>
      </c>
      <c r="J44" s="166">
        <f t="shared" si="1"/>
        <v>0</v>
      </c>
      <c r="K44" s="1">
        <f t="shared" si="2"/>
        <v>0</v>
      </c>
      <c r="L44" s="1">
        <f t="shared" si="3"/>
        <v>0</v>
      </c>
      <c r="M44" s="1">
        <f t="shared" si="4"/>
        <v>0</v>
      </c>
      <c r="N44" s="1">
        <v>0</v>
      </c>
      <c r="O44" s="1"/>
      <c r="P44" s="165">
        <v>2E-3</v>
      </c>
      <c r="Q44" s="161"/>
      <c r="R44" s="161">
        <v>2E-3</v>
      </c>
      <c r="S44" s="151">
        <f t="shared" si="6"/>
        <v>2E-3</v>
      </c>
      <c r="V44" s="165"/>
      <c r="Z44">
        <f t="shared" si="5"/>
        <v>0</v>
      </c>
    </row>
    <row r="45" spans="1:26" ht="24.95" customHeight="1" x14ac:dyDescent="0.25">
      <c r="A45" s="169"/>
      <c r="B45" s="166" t="s">
        <v>194</v>
      </c>
      <c r="C45" s="170" t="s">
        <v>279</v>
      </c>
      <c r="D45" s="166" t="s">
        <v>280</v>
      </c>
      <c r="E45" s="166" t="s">
        <v>131</v>
      </c>
      <c r="F45" s="167">
        <v>1</v>
      </c>
      <c r="G45" s="168">
        <v>0</v>
      </c>
      <c r="H45" s="168">
        <v>0</v>
      </c>
      <c r="I45" s="168">
        <f t="shared" si="0"/>
        <v>0</v>
      </c>
      <c r="J45" s="166">
        <f t="shared" si="1"/>
        <v>0</v>
      </c>
      <c r="K45" s="1">
        <f t="shared" si="2"/>
        <v>0</v>
      </c>
      <c r="L45" s="1">
        <f t="shared" si="3"/>
        <v>0</v>
      </c>
      <c r="M45" s="1">
        <f t="shared" si="4"/>
        <v>0</v>
      </c>
      <c r="N45" s="1">
        <v>0</v>
      </c>
      <c r="O45" s="1"/>
      <c r="P45" s="165">
        <v>2E-3</v>
      </c>
      <c r="Q45" s="161"/>
      <c r="R45" s="161">
        <v>2E-3</v>
      </c>
      <c r="S45" s="151">
        <f t="shared" si="6"/>
        <v>2E-3</v>
      </c>
      <c r="V45" s="165"/>
      <c r="Z45">
        <f t="shared" si="5"/>
        <v>0</v>
      </c>
    </row>
    <row r="46" spans="1:26" ht="24.95" customHeight="1" x14ac:dyDescent="0.25">
      <c r="A46" s="169"/>
      <c r="B46" s="166" t="s">
        <v>194</v>
      </c>
      <c r="C46" s="170" t="s">
        <v>281</v>
      </c>
      <c r="D46" s="166" t="s">
        <v>282</v>
      </c>
      <c r="E46" s="166" t="s">
        <v>131</v>
      </c>
      <c r="F46" s="167">
        <v>1</v>
      </c>
      <c r="G46" s="168">
        <v>0</v>
      </c>
      <c r="H46" s="168">
        <v>0</v>
      </c>
      <c r="I46" s="168">
        <f t="shared" si="0"/>
        <v>0</v>
      </c>
      <c r="J46" s="166">
        <f t="shared" si="1"/>
        <v>0</v>
      </c>
      <c r="K46" s="1">
        <f t="shared" si="2"/>
        <v>0</v>
      </c>
      <c r="L46" s="1">
        <f t="shared" si="3"/>
        <v>0</v>
      </c>
      <c r="M46" s="1">
        <f t="shared" si="4"/>
        <v>0</v>
      </c>
      <c r="N46" s="1">
        <v>0</v>
      </c>
      <c r="O46" s="1"/>
      <c r="P46" s="165">
        <v>2E-3</v>
      </c>
      <c r="Q46" s="161"/>
      <c r="R46" s="161">
        <v>2E-3</v>
      </c>
      <c r="S46" s="151">
        <f t="shared" si="6"/>
        <v>2E-3</v>
      </c>
      <c r="V46" s="165"/>
      <c r="Z46">
        <f t="shared" si="5"/>
        <v>0</v>
      </c>
    </row>
    <row r="47" spans="1:26" ht="24.95" customHeight="1" x14ac:dyDescent="0.25">
      <c r="A47" s="169"/>
      <c r="B47" s="166" t="s">
        <v>194</v>
      </c>
      <c r="C47" s="170" t="s">
        <v>283</v>
      </c>
      <c r="D47" s="166" t="s">
        <v>284</v>
      </c>
      <c r="E47" s="166" t="s">
        <v>131</v>
      </c>
      <c r="F47" s="167">
        <v>1</v>
      </c>
      <c r="G47" s="168">
        <v>0</v>
      </c>
      <c r="H47" s="168">
        <v>0</v>
      </c>
      <c r="I47" s="168">
        <f t="shared" si="0"/>
        <v>0</v>
      </c>
      <c r="J47" s="166">
        <f t="shared" si="1"/>
        <v>0</v>
      </c>
      <c r="K47" s="1">
        <f t="shared" si="2"/>
        <v>0</v>
      </c>
      <c r="L47" s="1">
        <f t="shared" si="3"/>
        <v>0</v>
      </c>
      <c r="M47" s="1">
        <f t="shared" si="4"/>
        <v>0</v>
      </c>
      <c r="N47" s="1">
        <v>0</v>
      </c>
      <c r="O47" s="1"/>
      <c r="P47" s="165">
        <v>2E-3</v>
      </c>
      <c r="Q47" s="161"/>
      <c r="R47" s="161">
        <v>2E-3</v>
      </c>
      <c r="S47" s="151">
        <f t="shared" si="6"/>
        <v>2E-3</v>
      </c>
      <c r="V47" s="165"/>
      <c r="Z47">
        <f t="shared" si="5"/>
        <v>0</v>
      </c>
    </row>
    <row r="48" spans="1:26" ht="24.95" customHeight="1" x14ac:dyDescent="0.25">
      <c r="A48" s="169"/>
      <c r="B48" s="166" t="s">
        <v>194</v>
      </c>
      <c r="C48" s="170" t="s">
        <v>285</v>
      </c>
      <c r="D48" s="166" t="s">
        <v>286</v>
      </c>
      <c r="E48" s="166" t="s">
        <v>131</v>
      </c>
      <c r="F48" s="167">
        <v>1</v>
      </c>
      <c r="G48" s="168">
        <v>0</v>
      </c>
      <c r="H48" s="168">
        <v>0</v>
      </c>
      <c r="I48" s="168">
        <f t="shared" si="0"/>
        <v>0</v>
      </c>
      <c r="J48" s="166">
        <f t="shared" si="1"/>
        <v>0</v>
      </c>
      <c r="K48" s="1">
        <f t="shared" si="2"/>
        <v>0</v>
      </c>
      <c r="L48" s="1">
        <f t="shared" si="3"/>
        <v>0</v>
      </c>
      <c r="M48" s="1">
        <f t="shared" si="4"/>
        <v>0</v>
      </c>
      <c r="N48" s="1">
        <v>0</v>
      </c>
      <c r="O48" s="1"/>
      <c r="P48" s="165">
        <v>2E-3</v>
      </c>
      <c r="Q48" s="161"/>
      <c r="R48" s="161">
        <v>2E-3</v>
      </c>
      <c r="S48" s="151">
        <f t="shared" si="6"/>
        <v>2E-3</v>
      </c>
      <c r="V48" s="165"/>
      <c r="Z48">
        <f t="shared" si="5"/>
        <v>0</v>
      </c>
    </row>
    <row r="49" spans="1:26" ht="24.95" customHeight="1" x14ac:dyDescent="0.25">
      <c r="A49" s="169"/>
      <c r="B49" s="166" t="s">
        <v>194</v>
      </c>
      <c r="C49" s="170" t="s">
        <v>287</v>
      </c>
      <c r="D49" s="166" t="s">
        <v>288</v>
      </c>
      <c r="E49" s="166" t="s">
        <v>131</v>
      </c>
      <c r="F49" s="167">
        <v>2</v>
      </c>
      <c r="G49" s="168">
        <v>0</v>
      </c>
      <c r="H49" s="168">
        <v>0</v>
      </c>
      <c r="I49" s="168">
        <f t="shared" si="0"/>
        <v>0</v>
      </c>
      <c r="J49" s="166">
        <f t="shared" si="1"/>
        <v>0</v>
      </c>
      <c r="K49" s="1">
        <f t="shared" si="2"/>
        <v>0</v>
      </c>
      <c r="L49" s="1">
        <f t="shared" si="3"/>
        <v>0</v>
      </c>
      <c r="M49" s="1">
        <f t="shared" si="4"/>
        <v>0</v>
      </c>
      <c r="N49" s="1">
        <v>0</v>
      </c>
      <c r="O49" s="1"/>
      <c r="P49" s="165">
        <v>2E-3</v>
      </c>
      <c r="Q49" s="161"/>
      <c r="R49" s="161">
        <v>2E-3</v>
      </c>
      <c r="S49" s="151">
        <f t="shared" si="6"/>
        <v>4.0000000000000001E-3</v>
      </c>
      <c r="V49" s="165"/>
      <c r="Z49">
        <f t="shared" si="5"/>
        <v>0</v>
      </c>
    </row>
    <row r="50" spans="1:26" ht="24.95" customHeight="1" x14ac:dyDescent="0.25">
      <c r="A50" s="169"/>
      <c r="B50" s="166" t="s">
        <v>194</v>
      </c>
      <c r="C50" s="170" t="s">
        <v>289</v>
      </c>
      <c r="D50" s="166" t="s">
        <v>290</v>
      </c>
      <c r="E50" s="166" t="s">
        <v>131</v>
      </c>
      <c r="F50" s="167">
        <v>2</v>
      </c>
      <c r="G50" s="168">
        <v>0</v>
      </c>
      <c r="H50" s="168">
        <v>0</v>
      </c>
      <c r="I50" s="168">
        <f t="shared" si="0"/>
        <v>0</v>
      </c>
      <c r="J50" s="166">
        <f t="shared" si="1"/>
        <v>0</v>
      </c>
      <c r="K50" s="1">
        <f t="shared" si="2"/>
        <v>0</v>
      </c>
      <c r="L50" s="1">
        <f t="shared" si="3"/>
        <v>0</v>
      </c>
      <c r="M50" s="1">
        <f t="shared" si="4"/>
        <v>0</v>
      </c>
      <c r="N50" s="1">
        <v>0</v>
      </c>
      <c r="O50" s="1"/>
      <c r="P50" s="165">
        <v>2E-3</v>
      </c>
      <c r="Q50" s="161"/>
      <c r="R50" s="161">
        <v>2E-3</v>
      </c>
      <c r="S50" s="151">
        <f t="shared" si="6"/>
        <v>4.0000000000000001E-3</v>
      </c>
      <c r="V50" s="165"/>
      <c r="Z50">
        <f t="shared" si="5"/>
        <v>0</v>
      </c>
    </row>
    <row r="51" spans="1:26" ht="24.95" customHeight="1" x14ac:dyDescent="0.25">
      <c r="A51" s="169"/>
      <c r="B51" s="166" t="s">
        <v>194</v>
      </c>
      <c r="C51" s="170" t="s">
        <v>291</v>
      </c>
      <c r="D51" s="166" t="s">
        <v>292</v>
      </c>
      <c r="E51" s="166" t="s">
        <v>131</v>
      </c>
      <c r="F51" s="167">
        <v>3</v>
      </c>
      <c r="G51" s="168">
        <v>0</v>
      </c>
      <c r="H51" s="168">
        <v>0</v>
      </c>
      <c r="I51" s="168">
        <f t="shared" si="0"/>
        <v>0</v>
      </c>
      <c r="J51" s="166">
        <f t="shared" si="1"/>
        <v>0</v>
      </c>
      <c r="K51" s="1">
        <f t="shared" si="2"/>
        <v>0</v>
      </c>
      <c r="L51" s="1">
        <f t="shared" si="3"/>
        <v>0</v>
      </c>
      <c r="M51" s="1">
        <f t="shared" si="4"/>
        <v>0</v>
      </c>
      <c r="N51" s="1">
        <v>0</v>
      </c>
      <c r="O51" s="1"/>
      <c r="P51" s="165">
        <v>2E-3</v>
      </c>
      <c r="Q51" s="161"/>
      <c r="R51" s="161">
        <v>2E-3</v>
      </c>
      <c r="S51" s="151">
        <f t="shared" si="6"/>
        <v>6.0000000000000001E-3</v>
      </c>
      <c r="V51" s="165"/>
      <c r="Z51">
        <f t="shared" si="5"/>
        <v>0</v>
      </c>
    </row>
    <row r="52" spans="1:26" ht="24.95" customHeight="1" x14ac:dyDescent="0.25">
      <c r="A52" s="169"/>
      <c r="B52" s="166" t="s">
        <v>194</v>
      </c>
      <c r="C52" s="170" t="s">
        <v>293</v>
      </c>
      <c r="D52" s="166" t="s">
        <v>294</v>
      </c>
      <c r="E52" s="166" t="s">
        <v>131</v>
      </c>
      <c r="F52" s="167">
        <v>2</v>
      </c>
      <c r="G52" s="168">
        <v>0</v>
      </c>
      <c r="H52" s="168">
        <v>0</v>
      </c>
      <c r="I52" s="168">
        <f t="shared" si="0"/>
        <v>0</v>
      </c>
      <c r="J52" s="166">
        <f t="shared" si="1"/>
        <v>0</v>
      </c>
      <c r="K52" s="1">
        <f t="shared" si="2"/>
        <v>0</v>
      </c>
      <c r="L52" s="1">
        <f t="shared" si="3"/>
        <v>0</v>
      </c>
      <c r="M52" s="1">
        <f t="shared" si="4"/>
        <v>0</v>
      </c>
      <c r="N52" s="1">
        <v>0</v>
      </c>
      <c r="O52" s="1"/>
      <c r="P52" s="165">
        <v>2E-3</v>
      </c>
      <c r="Q52" s="161"/>
      <c r="R52" s="161">
        <v>2E-3</v>
      </c>
      <c r="S52" s="151">
        <f t="shared" si="6"/>
        <v>4.0000000000000001E-3</v>
      </c>
      <c r="V52" s="165"/>
      <c r="Z52">
        <f t="shared" si="5"/>
        <v>0</v>
      </c>
    </row>
    <row r="53" spans="1:26" x14ac:dyDescent="0.25">
      <c r="A53" s="151"/>
      <c r="B53" s="151"/>
      <c r="C53" s="151"/>
      <c r="D53" s="151" t="s">
        <v>81</v>
      </c>
      <c r="E53" s="151"/>
      <c r="F53" s="165"/>
      <c r="G53" s="154">
        <f>ROUND((SUM(L10:L52))/1,2)</f>
        <v>0</v>
      </c>
      <c r="H53" s="154">
        <f>ROUND((SUM(M10:M52))/1,2)</f>
        <v>0</v>
      </c>
      <c r="I53" s="154">
        <f>ROUND((SUM(I10:I52))/1,2)</f>
        <v>0</v>
      </c>
      <c r="J53" s="151"/>
      <c r="K53" s="151"/>
      <c r="L53" s="151">
        <f>ROUND((SUM(L10:L52))/1,2)</f>
        <v>0</v>
      </c>
      <c r="M53" s="151">
        <f>ROUND((SUM(M10:M52))/1,2)</f>
        <v>0</v>
      </c>
      <c r="N53" s="151"/>
      <c r="O53" s="151"/>
      <c r="P53" s="171"/>
      <c r="Q53" s="151"/>
      <c r="R53" s="151"/>
      <c r="S53" s="171">
        <f>ROUND((SUM(S10:S52))/1,2)</f>
        <v>22.99</v>
      </c>
      <c r="T53" s="148"/>
      <c r="U53" s="148"/>
      <c r="V53" s="2">
        <f>ROUND((SUM(V10:V52))/1,2)</f>
        <v>0</v>
      </c>
      <c r="W53" s="148"/>
      <c r="X53" s="148"/>
      <c r="Y53" s="148"/>
      <c r="Z53" s="148"/>
    </row>
    <row r="54" spans="1:26" x14ac:dyDescent="0.25">
      <c r="A54" s="1"/>
      <c r="B54" s="1"/>
      <c r="C54" s="1"/>
      <c r="D54" s="1"/>
      <c r="E54" s="1"/>
      <c r="F54" s="161"/>
      <c r="G54" s="144"/>
      <c r="H54" s="144"/>
      <c r="I54" s="144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 x14ac:dyDescent="0.25">
      <c r="A55" s="151"/>
      <c r="B55" s="151"/>
      <c r="C55" s="151"/>
      <c r="D55" s="2" t="s">
        <v>80</v>
      </c>
      <c r="E55" s="151"/>
      <c r="F55" s="165"/>
      <c r="G55" s="154">
        <f>ROUND((SUM(L9:L54))/2,2)</f>
        <v>0</v>
      </c>
      <c r="H55" s="154">
        <f>ROUND((SUM(M9:M54))/2,2)</f>
        <v>0</v>
      </c>
      <c r="I55" s="154">
        <f>ROUND((SUM(I9:I54))/2,2)</f>
        <v>0</v>
      </c>
      <c r="J55" s="152"/>
      <c r="K55" s="151"/>
      <c r="L55" s="152">
        <f>ROUND((SUM(L9:L54))/2,2)</f>
        <v>0</v>
      </c>
      <c r="M55" s="152">
        <f>ROUND((SUM(M9:M54))/2,2)</f>
        <v>0</v>
      </c>
      <c r="N55" s="151"/>
      <c r="O55" s="151"/>
      <c r="P55" s="171"/>
      <c r="Q55" s="151"/>
      <c r="R55" s="151"/>
      <c r="S55" s="171">
        <f>ROUND((SUM(S9:S54))/2,2)</f>
        <v>22.99</v>
      </c>
      <c r="T55" s="148"/>
      <c r="U55" s="148"/>
      <c r="V55" s="2">
        <f>ROUND((SUM(V9:V54))/2,2)</f>
        <v>0</v>
      </c>
    </row>
    <row r="56" spans="1:26" x14ac:dyDescent="0.25">
      <c r="A56" s="1"/>
      <c r="B56" s="1"/>
      <c r="C56" s="1"/>
      <c r="D56" s="1"/>
      <c r="E56" s="1"/>
      <c r="F56" s="161"/>
      <c r="G56" s="144"/>
      <c r="H56" s="144"/>
      <c r="I56" s="144"/>
      <c r="J56" s="1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 x14ac:dyDescent="0.25">
      <c r="A57" s="151"/>
      <c r="B57" s="151"/>
      <c r="C57" s="151"/>
      <c r="D57" s="2" t="s">
        <v>8</v>
      </c>
      <c r="E57" s="151"/>
      <c r="F57" s="165"/>
      <c r="G57" s="152"/>
      <c r="H57" s="152"/>
      <c r="I57" s="152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48"/>
      <c r="U57" s="148"/>
      <c r="V57" s="151"/>
      <c r="W57" s="148"/>
      <c r="X57" s="148"/>
      <c r="Y57" s="148"/>
      <c r="Z57" s="148"/>
    </row>
    <row r="58" spans="1:26" x14ac:dyDescent="0.25">
      <c r="A58" s="151"/>
      <c r="B58" s="151"/>
      <c r="C58" s="151"/>
      <c r="D58" s="151" t="s">
        <v>184</v>
      </c>
      <c r="E58" s="151"/>
      <c r="F58" s="165"/>
      <c r="G58" s="152"/>
      <c r="H58" s="152"/>
      <c r="I58" s="152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48"/>
      <c r="U58" s="148"/>
      <c r="V58" s="151"/>
      <c r="W58" s="148"/>
      <c r="X58" s="148"/>
      <c r="Y58" s="148"/>
      <c r="Z58" s="148"/>
    </row>
    <row r="59" spans="1:26" ht="24.95" customHeight="1" x14ac:dyDescent="0.25">
      <c r="A59" s="169"/>
      <c r="B59" s="166" t="s">
        <v>205</v>
      </c>
      <c r="C59" s="170" t="s">
        <v>206</v>
      </c>
      <c r="D59" s="166" t="s">
        <v>207</v>
      </c>
      <c r="E59" s="166" t="s">
        <v>208</v>
      </c>
      <c r="F59" s="167">
        <v>144</v>
      </c>
      <c r="G59" s="168">
        <v>0</v>
      </c>
      <c r="H59" s="168">
        <v>0</v>
      </c>
      <c r="I59" s="168">
        <f>ROUND(F59*(G59+H59),2)</f>
        <v>0</v>
      </c>
      <c r="J59" s="166">
        <f>ROUND(F59*(N59),2)</f>
        <v>0</v>
      </c>
      <c r="K59" s="1">
        <f>ROUND(F59*(O59),2)</f>
        <v>0</v>
      </c>
      <c r="L59" s="1">
        <f>ROUND(F59*(G59),2)</f>
        <v>0</v>
      </c>
      <c r="M59" s="1">
        <f>ROUND(F59*(H59),2)</f>
        <v>0</v>
      </c>
      <c r="N59" s="1">
        <v>0</v>
      </c>
      <c r="O59" s="1"/>
      <c r="P59" s="161"/>
      <c r="Q59" s="161"/>
      <c r="R59" s="161"/>
      <c r="S59" s="151"/>
      <c r="V59" s="165"/>
      <c r="Z59">
        <v>0</v>
      </c>
    </row>
    <row r="60" spans="1:26" x14ac:dyDescent="0.25">
      <c r="A60" s="151"/>
      <c r="B60" s="151"/>
      <c r="C60" s="151"/>
      <c r="D60" s="151" t="s">
        <v>184</v>
      </c>
      <c r="E60" s="151"/>
      <c r="F60" s="165"/>
      <c r="G60" s="154">
        <f>ROUND((SUM(L58:L59))/1,2)</f>
        <v>0</v>
      </c>
      <c r="H60" s="154">
        <f>ROUND((SUM(M58:M59))/1,2)</f>
        <v>0</v>
      </c>
      <c r="I60" s="154">
        <f>ROUND((SUM(I58:I59))/1,2)</f>
        <v>0</v>
      </c>
      <c r="J60" s="151"/>
      <c r="K60" s="151"/>
      <c r="L60" s="151">
        <f>ROUND((SUM(L58:L59))/1,2)</f>
        <v>0</v>
      </c>
      <c r="M60" s="151">
        <f>ROUND((SUM(M58:M59))/1,2)</f>
        <v>0</v>
      </c>
      <c r="N60" s="151"/>
      <c r="O60" s="151"/>
      <c r="P60" s="171"/>
      <c r="Q60" s="1"/>
      <c r="R60" s="1"/>
      <c r="S60" s="171">
        <f>ROUND((SUM(S58:S59))/1,2)</f>
        <v>0</v>
      </c>
      <c r="T60" s="172"/>
      <c r="U60" s="172"/>
      <c r="V60" s="2">
        <f>ROUND((SUM(V58:V59))/1,2)</f>
        <v>0</v>
      </c>
    </row>
    <row r="61" spans="1:26" x14ac:dyDescent="0.25">
      <c r="A61" s="1"/>
      <c r="B61" s="1"/>
      <c r="C61" s="1"/>
      <c r="D61" s="1"/>
      <c r="E61" s="1"/>
      <c r="F61" s="161"/>
      <c r="G61" s="144"/>
      <c r="H61" s="144"/>
      <c r="I61" s="144"/>
      <c r="J61" s="1"/>
      <c r="K61" s="1"/>
      <c r="L61" s="1"/>
      <c r="M61" s="1"/>
      <c r="N61" s="1"/>
      <c r="O61" s="1"/>
      <c r="P61" s="1"/>
      <c r="Q61" s="1"/>
      <c r="R61" s="1"/>
      <c r="S61" s="1"/>
      <c r="V61" s="1"/>
    </row>
    <row r="62" spans="1:26" x14ac:dyDescent="0.25">
      <c r="A62" s="151"/>
      <c r="B62" s="151"/>
      <c r="C62" s="151"/>
      <c r="D62" s="2" t="s">
        <v>8</v>
      </c>
      <c r="E62" s="151"/>
      <c r="F62" s="165"/>
      <c r="G62" s="154">
        <f>ROUND((SUM(L57:L61))/2,2)</f>
        <v>0</v>
      </c>
      <c r="H62" s="154">
        <f>ROUND((SUM(M57:M61))/2,2)</f>
        <v>0</v>
      </c>
      <c r="I62" s="154">
        <f>ROUND((SUM(I57:I61))/2,2)</f>
        <v>0</v>
      </c>
      <c r="J62" s="151"/>
      <c r="K62" s="151"/>
      <c r="L62" s="151">
        <f>ROUND((SUM(L57:L61))/2,2)</f>
        <v>0</v>
      </c>
      <c r="M62" s="151">
        <f>ROUND((SUM(M57:M61))/2,2)</f>
        <v>0</v>
      </c>
      <c r="N62" s="151"/>
      <c r="O62" s="151"/>
      <c r="P62" s="171"/>
      <c r="Q62" s="1"/>
      <c r="R62" s="1"/>
      <c r="S62" s="171">
        <f>ROUND((SUM(S57:S61))/2,2)</f>
        <v>0</v>
      </c>
      <c r="V62" s="2">
        <f>ROUND((SUM(V57:V61))/2,2)</f>
        <v>0</v>
      </c>
    </row>
    <row r="63" spans="1:26" x14ac:dyDescent="0.25">
      <c r="A63" s="173"/>
      <c r="B63" s="173"/>
      <c r="C63" s="173"/>
      <c r="D63" s="173" t="s">
        <v>83</v>
      </c>
      <c r="E63" s="173"/>
      <c r="F63" s="174"/>
      <c r="G63" s="175">
        <f>ROUND((SUM(L9:L62))/3,2)</f>
        <v>0</v>
      </c>
      <c r="H63" s="175">
        <f>ROUND((SUM(M9:M62))/3,2)</f>
        <v>0</v>
      </c>
      <c r="I63" s="175">
        <f>ROUND((SUM(I9:I62))/3,2)</f>
        <v>0</v>
      </c>
      <c r="J63" s="173"/>
      <c r="K63" s="173">
        <f>ROUND((SUM(K9:K62))/3,2)</f>
        <v>0</v>
      </c>
      <c r="L63" s="173">
        <f>ROUND((SUM(L9:L62))/3,2)</f>
        <v>0</v>
      </c>
      <c r="M63" s="173">
        <f>ROUND((SUM(M9:M62))/3,2)</f>
        <v>0</v>
      </c>
      <c r="N63" s="173"/>
      <c r="O63" s="173"/>
      <c r="P63" s="174"/>
      <c r="Q63" s="173"/>
      <c r="R63" s="173"/>
      <c r="S63" s="174">
        <f>ROUND((SUM(S9:S62))/3,2)</f>
        <v>22.99</v>
      </c>
      <c r="T63" s="176"/>
      <c r="U63" s="176"/>
      <c r="V63" s="173">
        <f>ROUND((SUM(V9:V62))/3,2)</f>
        <v>0</v>
      </c>
      <c r="Z63">
        <f>(SUM(Z9:Z62))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horizontalDpi="1200" verticalDpi="1200" r:id="rId1"/>
  <headerFooter>
    <oddHeader>&amp;C&amp;B&amp; Rozpočet Rekonštrukcia rozvodov tepla na tepelnom okruhu Dubnička a Stred, Bánovce nad Bebravou / Dodávka a montáž potrubia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J20" sqref="J20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5"/>
      <c r="C1" s="15"/>
      <c r="D1" s="15"/>
      <c r="E1" s="15"/>
      <c r="F1" s="16" t="s">
        <v>20</v>
      </c>
      <c r="G1" s="15"/>
      <c r="H1" s="15"/>
      <c r="I1" s="15"/>
      <c r="J1" s="15"/>
      <c r="W1">
        <v>30.126000000000001</v>
      </c>
    </row>
    <row r="2" spans="1:23" ht="18" customHeight="1" thickTop="1" x14ac:dyDescent="0.25">
      <c r="A2" s="14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4"/>
      <c r="B3" s="37" t="s">
        <v>22</v>
      </c>
      <c r="C3" s="38"/>
      <c r="D3" s="39"/>
      <c r="E3" s="39"/>
      <c r="F3" s="39"/>
      <c r="G3" s="19"/>
      <c r="H3" s="19"/>
      <c r="I3" s="40" t="s">
        <v>21</v>
      </c>
      <c r="J3" s="33"/>
    </row>
    <row r="4" spans="1:23" ht="18" customHeight="1" x14ac:dyDescent="0.25">
      <c r="A4" s="14"/>
      <c r="B4" s="37" t="s">
        <v>23</v>
      </c>
      <c r="C4" s="22"/>
      <c r="D4" s="19"/>
      <c r="E4" s="19"/>
      <c r="F4" s="19"/>
      <c r="G4" s="19"/>
      <c r="H4" s="19"/>
      <c r="I4" s="40" t="s">
        <v>24</v>
      </c>
      <c r="J4" s="33"/>
    </row>
    <row r="5" spans="1:23" ht="18" customHeight="1" thickBot="1" x14ac:dyDescent="0.3">
      <c r="A5" s="14"/>
      <c r="B5" s="41" t="s">
        <v>25</v>
      </c>
      <c r="C5" s="22"/>
      <c r="D5" s="19"/>
      <c r="E5" s="19"/>
      <c r="F5" s="42" t="s">
        <v>26</v>
      </c>
      <c r="G5" s="19"/>
      <c r="H5" s="19"/>
      <c r="I5" s="40" t="s">
        <v>27</v>
      </c>
      <c r="J5" s="43" t="s">
        <v>28</v>
      </c>
    </row>
    <row r="6" spans="1:23" ht="20.100000000000001" customHeight="1" thickTop="1" x14ac:dyDescent="0.25">
      <c r="A6" s="14"/>
      <c r="B6" s="191" t="s">
        <v>29</v>
      </c>
      <c r="C6" s="192"/>
      <c r="D6" s="192"/>
      <c r="E6" s="192"/>
      <c r="F6" s="192"/>
      <c r="G6" s="192"/>
      <c r="H6" s="192"/>
      <c r="I6" s="192"/>
      <c r="J6" s="193"/>
    </row>
    <row r="7" spans="1:23" ht="18" customHeight="1" x14ac:dyDescent="0.25">
      <c r="A7" s="14"/>
      <c r="B7" s="52" t="s">
        <v>32</v>
      </c>
      <c r="C7" s="45"/>
      <c r="D7" s="20"/>
      <c r="E7" s="20"/>
      <c r="F7" s="20"/>
      <c r="G7" s="53" t="s">
        <v>33</v>
      </c>
      <c r="H7" s="20"/>
      <c r="I7" s="31"/>
      <c r="J7" s="46"/>
    </row>
    <row r="8" spans="1:23" ht="20.100000000000001" customHeight="1" x14ac:dyDescent="0.25">
      <c r="A8" s="14"/>
      <c r="B8" s="194" t="s">
        <v>30</v>
      </c>
      <c r="C8" s="195"/>
      <c r="D8" s="195"/>
      <c r="E8" s="195"/>
      <c r="F8" s="195"/>
      <c r="G8" s="195"/>
      <c r="H8" s="195"/>
      <c r="I8" s="195"/>
      <c r="J8" s="196"/>
    </row>
    <row r="9" spans="1:23" ht="18" customHeight="1" x14ac:dyDescent="0.25">
      <c r="A9" s="14"/>
      <c r="B9" s="41" t="s">
        <v>32</v>
      </c>
      <c r="C9" s="22"/>
      <c r="D9" s="19"/>
      <c r="E9" s="19"/>
      <c r="F9" s="19"/>
      <c r="G9" s="42" t="s">
        <v>33</v>
      </c>
      <c r="H9" s="19"/>
      <c r="I9" s="30"/>
      <c r="J9" s="33"/>
    </row>
    <row r="10" spans="1:23" ht="20.100000000000001" customHeight="1" x14ac:dyDescent="0.25">
      <c r="A10" s="14"/>
      <c r="B10" s="194" t="s">
        <v>31</v>
      </c>
      <c r="C10" s="195"/>
      <c r="D10" s="195"/>
      <c r="E10" s="195"/>
      <c r="F10" s="195"/>
      <c r="G10" s="195"/>
      <c r="H10" s="195"/>
      <c r="I10" s="195"/>
      <c r="J10" s="196"/>
    </row>
    <row r="11" spans="1:23" ht="18" customHeight="1" thickBot="1" x14ac:dyDescent="0.3">
      <c r="A11" s="14"/>
      <c r="B11" s="41" t="s">
        <v>32</v>
      </c>
      <c r="C11" s="22"/>
      <c r="D11" s="19"/>
      <c r="E11" s="19"/>
      <c r="F11" s="19"/>
      <c r="G11" s="42" t="s">
        <v>33</v>
      </c>
      <c r="H11" s="19"/>
      <c r="I11" s="30"/>
      <c r="J11" s="33"/>
    </row>
    <row r="12" spans="1:23" ht="18" customHeight="1" thickTop="1" x14ac:dyDescent="0.25">
      <c r="A12" s="14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4"/>
      <c r="B13" s="44"/>
      <c r="C13" s="45"/>
      <c r="D13" s="20"/>
      <c r="E13" s="20"/>
      <c r="F13" s="20"/>
      <c r="G13" s="20"/>
      <c r="H13" s="20"/>
      <c r="I13" s="31"/>
      <c r="J13" s="46"/>
    </row>
    <row r="14" spans="1:23" ht="18" customHeight="1" thickBot="1" x14ac:dyDescent="0.3">
      <c r="A14" s="14"/>
      <c r="B14" s="25"/>
      <c r="C14" s="22"/>
      <c r="D14" s="19"/>
      <c r="E14" s="19"/>
      <c r="F14" s="19"/>
      <c r="G14" s="19"/>
      <c r="H14" s="19"/>
      <c r="I14" s="30"/>
      <c r="J14" s="33"/>
    </row>
    <row r="15" spans="1:23" ht="18" customHeight="1" thickTop="1" x14ac:dyDescent="0.25">
      <c r="A15" s="14"/>
      <c r="B15" s="86" t="s">
        <v>34</v>
      </c>
      <c r="C15" s="87" t="s">
        <v>6</v>
      </c>
      <c r="D15" s="87" t="s">
        <v>63</v>
      </c>
      <c r="E15" s="88" t="s">
        <v>64</v>
      </c>
      <c r="F15" s="101" t="s">
        <v>65</v>
      </c>
      <c r="G15" s="54" t="s">
        <v>39</v>
      </c>
      <c r="H15" s="57" t="s">
        <v>40</v>
      </c>
      <c r="I15" s="29"/>
      <c r="J15" s="51"/>
    </row>
    <row r="16" spans="1:23" ht="18" customHeight="1" x14ac:dyDescent="0.25">
      <c r="A16" s="14"/>
      <c r="B16" s="89">
        <v>1</v>
      </c>
      <c r="C16" s="90" t="s">
        <v>35</v>
      </c>
      <c r="D16" s="91">
        <f>'Rekap 2303'!B16</f>
        <v>0</v>
      </c>
      <c r="E16" s="92">
        <f>'Rekap 2303'!C16</f>
        <v>0</v>
      </c>
      <c r="F16" s="102">
        <f>'Rekap 2303'!D16</f>
        <v>0</v>
      </c>
      <c r="G16" s="55">
        <v>6</v>
      </c>
      <c r="H16" s="111" t="s">
        <v>41</v>
      </c>
      <c r="I16" s="122"/>
      <c r="J16" s="114">
        <v>0</v>
      </c>
    </row>
    <row r="17" spans="1:26" ht="18" customHeight="1" x14ac:dyDescent="0.25">
      <c r="A17" s="14"/>
      <c r="B17" s="62">
        <v>2</v>
      </c>
      <c r="C17" s="66" t="s">
        <v>36</v>
      </c>
      <c r="D17" s="73"/>
      <c r="E17" s="71"/>
      <c r="F17" s="76"/>
      <c r="G17" s="56">
        <v>7</v>
      </c>
      <c r="H17" s="112" t="s">
        <v>42</v>
      </c>
      <c r="I17" s="122"/>
      <c r="J17" s="115">
        <f>'SO 2303'!Z58</f>
        <v>0</v>
      </c>
    </row>
    <row r="18" spans="1:26" ht="18" customHeight="1" x14ac:dyDescent="0.25">
      <c r="A18" s="14"/>
      <c r="B18" s="63">
        <v>3</v>
      </c>
      <c r="C18" s="67" t="s">
        <v>37</v>
      </c>
      <c r="D18" s="74">
        <f>'Rekap 2303'!B21</f>
        <v>0</v>
      </c>
      <c r="E18" s="72">
        <f>'Rekap 2303'!C21</f>
        <v>0</v>
      </c>
      <c r="F18" s="77">
        <f>'Rekap 2303'!D21</f>
        <v>0</v>
      </c>
      <c r="G18" s="56">
        <v>8</v>
      </c>
      <c r="H18" s="112" t="s">
        <v>43</v>
      </c>
      <c r="I18" s="122"/>
      <c r="J18" s="115">
        <v>0</v>
      </c>
    </row>
    <row r="19" spans="1:26" ht="18" customHeight="1" x14ac:dyDescent="0.25">
      <c r="A19" s="14"/>
      <c r="B19" s="63">
        <v>4</v>
      </c>
      <c r="C19" s="68"/>
      <c r="D19" s="74"/>
      <c r="E19" s="72"/>
      <c r="F19" s="77"/>
      <c r="G19" s="56">
        <v>9</v>
      </c>
      <c r="H19" s="120"/>
      <c r="I19" s="122"/>
      <c r="J19" s="121"/>
    </row>
    <row r="20" spans="1:26" ht="18" customHeight="1" thickBot="1" x14ac:dyDescent="0.3">
      <c r="A20" s="14"/>
      <c r="B20" s="63">
        <v>5</v>
      </c>
      <c r="C20" s="69" t="s">
        <v>38</v>
      </c>
      <c r="D20" s="75"/>
      <c r="E20" s="96"/>
      <c r="F20" s="103">
        <f>SUM(F16:F19)</f>
        <v>0</v>
      </c>
      <c r="G20" s="56">
        <v>10</v>
      </c>
      <c r="H20" s="112" t="s">
        <v>38</v>
      </c>
      <c r="I20" s="124"/>
      <c r="J20" s="95">
        <f>SUM(J16:J19)</f>
        <v>0</v>
      </c>
    </row>
    <row r="21" spans="1:26" ht="18" customHeight="1" thickTop="1" x14ac:dyDescent="0.25">
      <c r="A21" s="14"/>
      <c r="B21" s="60" t="s">
        <v>51</v>
      </c>
      <c r="C21" s="64" t="s">
        <v>7</v>
      </c>
      <c r="D21" s="70"/>
      <c r="E21" s="21"/>
      <c r="F21" s="94"/>
      <c r="G21" s="60" t="s">
        <v>59</v>
      </c>
      <c r="H21" s="57" t="s">
        <v>7</v>
      </c>
      <c r="I21" s="31"/>
      <c r="J21" s="125"/>
    </row>
    <row r="22" spans="1:26" ht="18" customHeight="1" x14ac:dyDescent="0.25">
      <c r="A22" s="14"/>
      <c r="B22" s="55">
        <v>11</v>
      </c>
      <c r="C22" s="58" t="s">
        <v>52</v>
      </c>
      <c r="D22" s="82"/>
      <c r="E22" s="84" t="s">
        <v>55</v>
      </c>
      <c r="F22" s="76">
        <f>((F16*U22*2.8)+(F17*V22*2.8)+(F18*W22*2.8))/100</f>
        <v>0</v>
      </c>
      <c r="G22" s="55">
        <v>16</v>
      </c>
      <c r="H22" s="111" t="s">
        <v>60</v>
      </c>
      <c r="I22" s="123" t="s">
        <v>57</v>
      </c>
      <c r="J22" s="114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4"/>
      <c r="B23" s="56">
        <v>12</v>
      </c>
      <c r="C23" s="59" t="s">
        <v>53</v>
      </c>
      <c r="D23" s="61"/>
      <c r="E23" s="84" t="s">
        <v>56</v>
      </c>
      <c r="F23" s="77">
        <f>((F16*U23*0.7)+(F17*V23*0.7)+(F18*W23*0.7))/100</f>
        <v>0</v>
      </c>
      <c r="G23" s="56">
        <v>17</v>
      </c>
      <c r="H23" s="112" t="s">
        <v>61</v>
      </c>
      <c r="I23" s="123" t="s">
        <v>57</v>
      </c>
      <c r="J23" s="115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4"/>
      <c r="B24" s="56">
        <v>13</v>
      </c>
      <c r="C24" s="59" t="s">
        <v>54</v>
      </c>
      <c r="D24" s="61"/>
      <c r="E24" s="84" t="s">
        <v>57</v>
      </c>
      <c r="F24" s="77">
        <f>((F16*U24*0)+(F17*V24*0)+(F18*W24*0))/100</f>
        <v>0</v>
      </c>
      <c r="G24" s="56">
        <v>18</v>
      </c>
      <c r="H24" s="112" t="s">
        <v>62</v>
      </c>
      <c r="I24" s="123" t="s">
        <v>58</v>
      </c>
      <c r="J24" s="115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4"/>
      <c r="B25" s="56">
        <v>14</v>
      </c>
      <c r="C25" s="22"/>
      <c r="D25" s="61"/>
      <c r="E25" s="85"/>
      <c r="F25" s="83"/>
      <c r="G25" s="56">
        <v>19</v>
      </c>
      <c r="H25" s="120"/>
      <c r="I25" s="122"/>
      <c r="J25" s="121"/>
    </row>
    <row r="26" spans="1:26" ht="18" customHeight="1" thickBot="1" x14ac:dyDescent="0.3">
      <c r="A26" s="14"/>
      <c r="B26" s="56">
        <v>15</v>
      </c>
      <c r="C26" s="59"/>
      <c r="D26" s="61"/>
      <c r="E26" s="61"/>
      <c r="F26" s="104"/>
      <c r="G26" s="56">
        <v>20</v>
      </c>
      <c r="H26" s="112" t="s">
        <v>38</v>
      </c>
      <c r="I26" s="124"/>
      <c r="J26" s="95">
        <f>SUM(J22:J25)+SUM(F22:F25)</f>
        <v>0</v>
      </c>
    </row>
    <row r="27" spans="1:26" ht="18" customHeight="1" thickTop="1" x14ac:dyDescent="0.25">
      <c r="A27" s="14"/>
      <c r="B27" s="97"/>
      <c r="C27" s="136" t="s">
        <v>68</v>
      </c>
      <c r="D27" s="129"/>
      <c r="E27" s="98"/>
      <c r="F27" s="32"/>
      <c r="G27" s="105" t="s">
        <v>44</v>
      </c>
      <c r="H27" s="100" t="s">
        <v>45</v>
      </c>
      <c r="I27" s="31"/>
      <c r="J27" s="34"/>
    </row>
    <row r="28" spans="1:26" ht="18" customHeight="1" x14ac:dyDescent="0.25">
      <c r="A28" s="14"/>
      <c r="B28" s="28"/>
      <c r="C28" s="127"/>
      <c r="D28" s="130"/>
      <c r="E28" s="24"/>
      <c r="F28" s="14"/>
      <c r="G28" s="106">
        <v>21</v>
      </c>
      <c r="H28" s="110" t="s">
        <v>46</v>
      </c>
      <c r="I28" s="117"/>
      <c r="J28" s="93">
        <f>F20+J20+F26+J26</f>
        <v>0</v>
      </c>
    </row>
    <row r="29" spans="1:26" ht="18" customHeight="1" x14ac:dyDescent="0.25">
      <c r="A29" s="14"/>
      <c r="B29" s="78"/>
      <c r="C29" s="128"/>
      <c r="D29" s="131"/>
      <c r="E29" s="24"/>
      <c r="F29" s="14"/>
      <c r="G29" s="55">
        <v>22</v>
      </c>
      <c r="H29" s="111" t="s">
        <v>47</v>
      </c>
      <c r="I29" s="118">
        <f>J28-SUM('SO 2303'!K9:'SO 2303'!K57)</f>
        <v>0</v>
      </c>
      <c r="J29" s="114">
        <f>ROUND(((ROUND(I29,2)*20)*1/100),2)</f>
        <v>0</v>
      </c>
    </row>
    <row r="30" spans="1:26" ht="18" customHeight="1" x14ac:dyDescent="0.25">
      <c r="A30" s="14"/>
      <c r="B30" s="25"/>
      <c r="C30" s="120"/>
      <c r="D30" s="122"/>
      <c r="E30" s="24"/>
      <c r="F30" s="14"/>
      <c r="G30" s="56">
        <v>23</v>
      </c>
      <c r="H30" s="112" t="s">
        <v>48</v>
      </c>
      <c r="I30" s="84">
        <f>SUM('SO 2303'!K9:'SO 2303'!K57)</f>
        <v>0</v>
      </c>
      <c r="J30" s="115">
        <f>ROUND(((ROUND(I30,2)*0)/100),2)</f>
        <v>0</v>
      </c>
    </row>
    <row r="31" spans="1:26" ht="18" customHeight="1" x14ac:dyDescent="0.25">
      <c r="A31" s="14"/>
      <c r="B31" s="26"/>
      <c r="C31" s="132"/>
      <c r="D31" s="133"/>
      <c r="E31" s="24"/>
      <c r="F31" s="14"/>
      <c r="G31" s="106">
        <v>24</v>
      </c>
      <c r="H31" s="110" t="s">
        <v>49</v>
      </c>
      <c r="I31" s="109"/>
      <c r="J31" s="126">
        <f>SUM(J28:J30)</f>
        <v>0</v>
      </c>
    </row>
    <row r="32" spans="1:26" ht="18" customHeight="1" thickBot="1" x14ac:dyDescent="0.3">
      <c r="A32" s="14"/>
      <c r="B32" s="44"/>
      <c r="C32" s="113"/>
      <c r="D32" s="119"/>
      <c r="E32" s="79"/>
      <c r="F32" s="80"/>
      <c r="G32" s="55" t="s">
        <v>50</v>
      </c>
      <c r="H32" s="113"/>
      <c r="I32" s="119"/>
      <c r="J32" s="116"/>
    </row>
    <row r="33" spans="1:10" ht="18" customHeight="1" thickTop="1" x14ac:dyDescent="0.25">
      <c r="A33" s="14"/>
      <c r="B33" s="97"/>
      <c r="C33" s="98"/>
      <c r="D33" s="134" t="s">
        <v>66</v>
      </c>
      <c r="E33" s="18"/>
      <c r="F33" s="99"/>
      <c r="G33" s="107">
        <v>26</v>
      </c>
      <c r="H33" s="135" t="s">
        <v>67</v>
      </c>
      <c r="I33" s="32"/>
      <c r="J33" s="108"/>
    </row>
    <row r="34" spans="1:10" ht="18" customHeight="1" x14ac:dyDescent="0.25">
      <c r="A34" s="14"/>
      <c r="B34" s="27"/>
      <c r="C34" s="23"/>
      <c r="D34" s="17"/>
      <c r="E34" s="17"/>
      <c r="F34" s="17"/>
      <c r="G34" s="17"/>
      <c r="H34" s="17"/>
      <c r="I34" s="32"/>
      <c r="J34" s="35"/>
    </row>
    <row r="35" spans="1:10" ht="18" customHeight="1" x14ac:dyDescent="0.25">
      <c r="A35" s="14"/>
      <c r="B35" s="28"/>
      <c r="C35" s="24"/>
      <c r="D35" s="3"/>
      <c r="E35" s="3"/>
      <c r="F35" s="3"/>
      <c r="G35" s="3"/>
      <c r="H35" s="3"/>
      <c r="I35" s="14"/>
      <c r="J35" s="36"/>
    </row>
    <row r="36" spans="1:10" ht="18" customHeight="1" x14ac:dyDescent="0.25">
      <c r="A36" s="14"/>
      <c r="B36" s="28"/>
      <c r="C36" s="24"/>
      <c r="D36" s="3"/>
      <c r="E36" s="3"/>
      <c r="F36" s="3"/>
      <c r="G36" s="3"/>
      <c r="H36" s="3"/>
      <c r="I36" s="14"/>
      <c r="J36" s="36"/>
    </row>
    <row r="37" spans="1:10" ht="18" customHeight="1" x14ac:dyDescent="0.25">
      <c r="A37" s="14"/>
      <c r="B37" s="28"/>
      <c r="C37" s="24"/>
      <c r="D37" s="3"/>
      <c r="E37" s="3"/>
      <c r="F37" s="3"/>
      <c r="G37" s="3"/>
      <c r="H37" s="3"/>
      <c r="I37" s="14"/>
      <c r="J37" s="36"/>
    </row>
    <row r="38" spans="1:10" ht="18" customHeight="1" x14ac:dyDescent="0.25">
      <c r="A38" s="14"/>
      <c r="B38" s="28"/>
      <c r="C38" s="24"/>
      <c r="D38" s="3"/>
      <c r="E38" s="3"/>
      <c r="F38" s="3"/>
      <c r="G38" s="3"/>
      <c r="H38" s="3"/>
      <c r="I38" s="14"/>
      <c r="J38" s="36"/>
    </row>
    <row r="39" spans="1:10" ht="18" customHeight="1" x14ac:dyDescent="0.25">
      <c r="A39" s="14"/>
      <c r="B39" s="28"/>
      <c r="C39" s="24"/>
      <c r="D39" s="3"/>
      <c r="E39" s="3"/>
      <c r="F39" s="3"/>
      <c r="G39" s="3"/>
      <c r="H39" s="3"/>
      <c r="I39" s="14"/>
      <c r="J39" s="36"/>
    </row>
    <row r="40" spans="1:10" ht="18" customHeight="1" thickBot="1" x14ac:dyDescent="0.3">
      <c r="A40" s="14"/>
      <c r="B40" s="78"/>
      <c r="C40" s="79"/>
      <c r="D40" s="15"/>
      <c r="E40" s="15"/>
      <c r="F40" s="15"/>
      <c r="G40" s="15"/>
      <c r="H40" s="15"/>
      <c r="I40" s="80"/>
      <c r="J40" s="81"/>
    </row>
    <row r="41" spans="1:10" ht="15.75" thickTop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01" t="s">
        <v>29</v>
      </c>
      <c r="B1" s="202"/>
      <c r="C1" s="202"/>
      <c r="D1" s="203"/>
      <c r="E1" s="139" t="s">
        <v>26</v>
      </c>
      <c r="F1" s="138"/>
      <c r="W1">
        <v>30.126000000000001</v>
      </c>
    </row>
    <row r="2" spans="1:26" ht="20.100000000000001" customHeight="1" x14ac:dyDescent="0.25">
      <c r="A2" s="201" t="s">
        <v>30</v>
      </c>
      <c r="B2" s="202"/>
      <c r="C2" s="202"/>
      <c r="D2" s="203"/>
      <c r="E2" s="139" t="s">
        <v>24</v>
      </c>
      <c r="F2" s="138"/>
    </row>
    <row r="3" spans="1:26" ht="20.100000000000001" customHeight="1" x14ac:dyDescent="0.25">
      <c r="A3" s="201" t="s">
        <v>31</v>
      </c>
      <c r="B3" s="202"/>
      <c r="C3" s="202"/>
      <c r="D3" s="203"/>
      <c r="E3" s="139" t="s">
        <v>72</v>
      </c>
      <c r="F3" s="138"/>
    </row>
    <row r="4" spans="1:26" x14ac:dyDescent="0.25">
      <c r="A4" s="140" t="s">
        <v>1</v>
      </c>
      <c r="B4" s="137"/>
      <c r="C4" s="137"/>
      <c r="D4" s="137"/>
      <c r="E4" s="137"/>
      <c r="F4" s="137"/>
    </row>
    <row r="5" spans="1:26" x14ac:dyDescent="0.25">
      <c r="A5" s="140" t="s">
        <v>22</v>
      </c>
      <c r="B5" s="137"/>
      <c r="C5" s="137"/>
      <c r="D5" s="137"/>
      <c r="E5" s="137"/>
      <c r="F5" s="137"/>
    </row>
    <row r="6" spans="1:26" x14ac:dyDescent="0.25">
      <c r="A6" s="140" t="s">
        <v>23</v>
      </c>
      <c r="B6" s="137"/>
      <c r="C6" s="137"/>
      <c r="D6" s="137"/>
      <c r="E6" s="137"/>
      <c r="F6" s="137"/>
    </row>
    <row r="7" spans="1:26" x14ac:dyDescent="0.25">
      <c r="A7" s="137"/>
      <c r="B7" s="137"/>
      <c r="C7" s="137"/>
      <c r="D7" s="137"/>
      <c r="E7" s="137"/>
      <c r="F7" s="137"/>
    </row>
    <row r="8" spans="1:26" x14ac:dyDescent="0.25">
      <c r="A8" s="141" t="s">
        <v>73</v>
      </c>
      <c r="B8" s="137"/>
      <c r="C8" s="137"/>
      <c r="D8" s="137"/>
      <c r="E8" s="137"/>
      <c r="F8" s="137"/>
    </row>
    <row r="9" spans="1:26" x14ac:dyDescent="0.25">
      <c r="A9" s="142" t="s">
        <v>69</v>
      </c>
      <c r="B9" s="142" t="s">
        <v>63</v>
      </c>
      <c r="C9" s="142" t="s">
        <v>64</v>
      </c>
      <c r="D9" s="142" t="s">
        <v>38</v>
      </c>
      <c r="E9" s="142" t="s">
        <v>70</v>
      </c>
      <c r="F9" s="142" t="s">
        <v>71</v>
      </c>
    </row>
    <row r="10" spans="1:26" x14ac:dyDescent="0.25">
      <c r="A10" s="149" t="s">
        <v>74</v>
      </c>
      <c r="B10" s="150"/>
      <c r="C10" s="146"/>
      <c r="D10" s="146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x14ac:dyDescent="0.25">
      <c r="A11" s="151" t="s">
        <v>75</v>
      </c>
      <c r="B11" s="152">
        <f>'SO 2303'!L22</f>
        <v>0</v>
      </c>
      <c r="C11" s="152">
        <f>'SO 2303'!M22</f>
        <v>0</v>
      </c>
      <c r="D11" s="152">
        <f>'SO 2303'!I22</f>
        <v>0</v>
      </c>
      <c r="E11" s="153">
        <f>'SO 2303'!S22</f>
        <v>133.62</v>
      </c>
      <c r="F11" s="153">
        <f>'SO 2303'!V22</f>
        <v>0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x14ac:dyDescent="0.25">
      <c r="A12" s="151" t="s">
        <v>76</v>
      </c>
      <c r="B12" s="152">
        <f>'SO 2303'!L26</f>
        <v>0</v>
      </c>
      <c r="C12" s="152">
        <f>'SO 2303'!M26</f>
        <v>0</v>
      </c>
      <c r="D12" s="152">
        <f>'SO 2303'!I26</f>
        <v>0</v>
      </c>
      <c r="E12" s="153">
        <f>'SO 2303'!S26</f>
        <v>0.78</v>
      </c>
      <c r="F12" s="153">
        <f>'SO 2303'!V26</f>
        <v>0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x14ac:dyDescent="0.25">
      <c r="A13" s="151" t="s">
        <v>77</v>
      </c>
      <c r="B13" s="152">
        <f>'SO 2303'!L30</f>
        <v>0</v>
      </c>
      <c r="C13" s="152">
        <f>'SO 2303'!M30</f>
        <v>0</v>
      </c>
      <c r="D13" s="152">
        <f>'SO 2303'!I30</f>
        <v>0</v>
      </c>
      <c r="E13" s="153">
        <f>'SO 2303'!S30</f>
        <v>45.38</v>
      </c>
      <c r="F13" s="153">
        <f>'SO 2303'!V30</f>
        <v>0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x14ac:dyDescent="0.25">
      <c r="A14" s="151" t="s">
        <v>78</v>
      </c>
      <c r="B14" s="152">
        <f>'SO 2303'!L35</f>
        <v>0</v>
      </c>
      <c r="C14" s="152">
        <f>'SO 2303'!M35</f>
        <v>0</v>
      </c>
      <c r="D14" s="152">
        <f>'SO 2303'!I35</f>
        <v>0</v>
      </c>
      <c r="E14" s="153">
        <f>'SO 2303'!S35</f>
        <v>11.56</v>
      </c>
      <c r="F14" s="153">
        <f>'SO 2303'!V35</f>
        <v>0</v>
      </c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x14ac:dyDescent="0.25">
      <c r="A15" s="151" t="s">
        <v>79</v>
      </c>
      <c r="B15" s="152">
        <f>'SO 2303'!L41</f>
        <v>0</v>
      </c>
      <c r="C15" s="152">
        <f>'SO 2303'!M41</f>
        <v>0</v>
      </c>
      <c r="D15" s="152">
        <f>'SO 2303'!I41</f>
        <v>0</v>
      </c>
      <c r="E15" s="153">
        <f>'SO 2303'!S41</f>
        <v>0</v>
      </c>
      <c r="F15" s="153">
        <f>'SO 2303'!V41</f>
        <v>12.47</v>
      </c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x14ac:dyDescent="0.25">
      <c r="A16" s="2" t="s">
        <v>74</v>
      </c>
      <c r="B16" s="154">
        <f>'SO 2303'!L43</f>
        <v>0</v>
      </c>
      <c r="C16" s="154">
        <f>'SO 2303'!M43</f>
        <v>0</v>
      </c>
      <c r="D16" s="154">
        <f>'SO 2303'!I43</f>
        <v>0</v>
      </c>
      <c r="E16" s="155">
        <f>'SO 2303'!S43</f>
        <v>191.33</v>
      </c>
      <c r="F16" s="155">
        <f>'SO 2303'!V43</f>
        <v>12.47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x14ac:dyDescent="0.25">
      <c r="A17" s="1"/>
      <c r="B17" s="144"/>
      <c r="C17" s="144"/>
      <c r="D17" s="144"/>
      <c r="E17" s="143"/>
      <c r="F17" s="143"/>
    </row>
    <row r="18" spans="1:26" x14ac:dyDescent="0.25">
      <c r="A18" s="2" t="s">
        <v>80</v>
      </c>
      <c r="B18" s="154"/>
      <c r="C18" s="152"/>
      <c r="D18" s="152"/>
      <c r="E18" s="153"/>
      <c r="F18" s="153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6" x14ac:dyDescent="0.25">
      <c r="A19" s="151" t="s">
        <v>81</v>
      </c>
      <c r="B19" s="152">
        <f>'SO 2303'!L49</f>
        <v>0</v>
      </c>
      <c r="C19" s="152">
        <f>'SO 2303'!M49</f>
        <v>0</v>
      </c>
      <c r="D19" s="152">
        <f>'SO 2303'!I49</f>
        <v>0</v>
      </c>
      <c r="E19" s="153">
        <f>'SO 2303'!S49</f>
        <v>0</v>
      </c>
      <c r="F19" s="153">
        <f>'SO 2303'!V49</f>
        <v>0</v>
      </c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</row>
    <row r="20" spans="1:26" x14ac:dyDescent="0.25">
      <c r="A20" s="151" t="s">
        <v>82</v>
      </c>
      <c r="B20" s="152">
        <f>'SO 2303'!L55</f>
        <v>0</v>
      </c>
      <c r="C20" s="152">
        <f>'SO 2303'!M55</f>
        <v>0</v>
      </c>
      <c r="D20" s="152">
        <f>'SO 2303'!I55</f>
        <v>0</v>
      </c>
      <c r="E20" s="153">
        <f>'SO 2303'!S55</f>
        <v>0</v>
      </c>
      <c r="F20" s="153">
        <f>'SO 2303'!V55</f>
        <v>0</v>
      </c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x14ac:dyDescent="0.25">
      <c r="A21" s="2" t="s">
        <v>80</v>
      </c>
      <c r="B21" s="154">
        <f>'SO 2303'!L57</f>
        <v>0</v>
      </c>
      <c r="C21" s="154">
        <f>'SO 2303'!M57</f>
        <v>0</v>
      </c>
      <c r="D21" s="154">
        <f>'SO 2303'!I57</f>
        <v>0</v>
      </c>
      <c r="E21" s="155">
        <f>'SO 2303'!S57</f>
        <v>0</v>
      </c>
      <c r="F21" s="155">
        <f>'SO 2303'!V57</f>
        <v>0</v>
      </c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</row>
    <row r="22" spans="1:26" x14ac:dyDescent="0.25">
      <c r="A22" s="1"/>
      <c r="B22" s="144"/>
      <c r="C22" s="144"/>
      <c r="D22" s="144"/>
      <c r="E22" s="143"/>
      <c r="F22" s="143"/>
    </row>
    <row r="23" spans="1:26" x14ac:dyDescent="0.25">
      <c r="A23" s="2" t="s">
        <v>83</v>
      </c>
      <c r="B23" s="154">
        <f>'SO 2303'!L58</f>
        <v>0</v>
      </c>
      <c r="C23" s="154">
        <f>'SO 2303'!M58</f>
        <v>0</v>
      </c>
      <c r="D23" s="154">
        <f>'SO 2303'!I58</f>
        <v>0</v>
      </c>
      <c r="E23" s="155">
        <f>'SO 2303'!S58</f>
        <v>191.33</v>
      </c>
      <c r="F23" s="155">
        <f>'SO 2303'!V58</f>
        <v>12.47</v>
      </c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</row>
    <row r="24" spans="1:26" x14ac:dyDescent="0.25">
      <c r="A24" s="1"/>
      <c r="B24" s="144"/>
      <c r="C24" s="144"/>
      <c r="D24" s="144"/>
      <c r="E24" s="143"/>
      <c r="F24" s="143"/>
    </row>
    <row r="25" spans="1:26" x14ac:dyDescent="0.25">
      <c r="A25" s="1"/>
      <c r="B25" s="144"/>
      <c r="C25" s="144"/>
      <c r="D25" s="144"/>
      <c r="E25" s="143"/>
      <c r="F25" s="143"/>
    </row>
    <row r="26" spans="1:26" x14ac:dyDescent="0.25">
      <c r="A26" s="1"/>
      <c r="B26" s="144"/>
      <c r="C26" s="144"/>
      <c r="D26" s="144"/>
      <c r="E26" s="143"/>
      <c r="F26" s="143"/>
    </row>
    <row r="27" spans="1:26" x14ac:dyDescent="0.25">
      <c r="A27" s="1"/>
      <c r="B27" s="144"/>
      <c r="C27" s="144"/>
      <c r="D27" s="144"/>
      <c r="E27" s="143"/>
      <c r="F27" s="143"/>
    </row>
    <row r="28" spans="1:26" x14ac:dyDescent="0.25">
      <c r="A28" s="1"/>
      <c r="B28" s="144"/>
      <c r="C28" s="144"/>
      <c r="D28" s="144"/>
      <c r="E28" s="143"/>
      <c r="F28" s="143"/>
    </row>
    <row r="29" spans="1:26" x14ac:dyDescent="0.25">
      <c r="A29" s="1"/>
      <c r="B29" s="144"/>
      <c r="C29" s="144"/>
      <c r="D29" s="144"/>
      <c r="E29" s="143"/>
      <c r="F29" s="143"/>
    </row>
    <row r="30" spans="1:26" x14ac:dyDescent="0.25">
      <c r="A30" s="1"/>
      <c r="B30" s="144"/>
      <c r="C30" s="144"/>
      <c r="D30" s="144"/>
      <c r="E30" s="143"/>
      <c r="F30" s="143"/>
    </row>
    <row r="31" spans="1:26" x14ac:dyDescent="0.25">
      <c r="A31" s="1"/>
      <c r="B31" s="144"/>
      <c r="C31" s="144"/>
      <c r="D31" s="144"/>
      <c r="E31" s="143"/>
      <c r="F31" s="143"/>
    </row>
    <row r="32" spans="1:26" x14ac:dyDescent="0.25">
      <c r="A32" s="1"/>
      <c r="B32" s="144"/>
      <c r="C32" s="144"/>
      <c r="D32" s="144"/>
      <c r="E32" s="143"/>
      <c r="F32" s="143"/>
    </row>
    <row r="33" spans="1:6" x14ac:dyDescent="0.25">
      <c r="A33" s="1"/>
      <c r="B33" s="144"/>
      <c r="C33" s="144"/>
      <c r="D33" s="144"/>
      <c r="E33" s="143"/>
      <c r="F33" s="143"/>
    </row>
    <row r="34" spans="1:6" x14ac:dyDescent="0.25">
      <c r="A34" s="1"/>
      <c r="B34" s="144"/>
      <c r="C34" s="144"/>
      <c r="D34" s="144"/>
      <c r="E34" s="143"/>
      <c r="F34" s="143"/>
    </row>
    <row r="35" spans="1:6" x14ac:dyDescent="0.25">
      <c r="A35" s="1"/>
      <c r="B35" s="144"/>
      <c r="C35" s="144"/>
      <c r="D35" s="144"/>
      <c r="E35" s="143"/>
      <c r="F35" s="143"/>
    </row>
    <row r="36" spans="1:6" x14ac:dyDescent="0.25">
      <c r="A36" s="1"/>
      <c r="B36" s="144"/>
      <c r="C36" s="144"/>
      <c r="D36" s="144"/>
      <c r="E36" s="143"/>
      <c r="F36" s="143"/>
    </row>
    <row r="37" spans="1:6" x14ac:dyDescent="0.25">
      <c r="A37" s="1"/>
      <c r="B37" s="144"/>
      <c r="C37" s="144"/>
      <c r="D37" s="144"/>
      <c r="E37" s="143"/>
      <c r="F37" s="143"/>
    </row>
    <row r="38" spans="1:6" x14ac:dyDescent="0.25">
      <c r="A38" s="1"/>
      <c r="B38" s="144"/>
      <c r="C38" s="144"/>
      <c r="D38" s="144"/>
      <c r="E38" s="143"/>
      <c r="F38" s="143"/>
    </row>
    <row r="39" spans="1:6" x14ac:dyDescent="0.25">
      <c r="A39" s="1"/>
      <c r="B39" s="144"/>
      <c r="C39" s="144"/>
      <c r="D39" s="144"/>
      <c r="E39" s="143"/>
      <c r="F39" s="143"/>
    </row>
    <row r="40" spans="1:6" x14ac:dyDescent="0.25">
      <c r="A40" s="1"/>
      <c r="B40" s="144"/>
      <c r="C40" s="144"/>
      <c r="D40" s="144"/>
      <c r="E40" s="143"/>
      <c r="F40" s="143"/>
    </row>
    <row r="41" spans="1:6" x14ac:dyDescent="0.25">
      <c r="A41" s="1"/>
      <c r="B41" s="144"/>
      <c r="C41" s="144"/>
      <c r="D41" s="144"/>
      <c r="E41" s="143"/>
      <c r="F41" s="143"/>
    </row>
    <row r="42" spans="1:6" x14ac:dyDescent="0.25">
      <c r="A42" s="1"/>
      <c r="B42" s="144"/>
      <c r="C42" s="144"/>
      <c r="D42" s="144"/>
      <c r="E42" s="143"/>
      <c r="F42" s="143"/>
    </row>
    <row r="43" spans="1:6" x14ac:dyDescent="0.25">
      <c r="A43" s="1"/>
      <c r="B43" s="144"/>
      <c r="C43" s="144"/>
      <c r="D43" s="144"/>
      <c r="E43" s="143"/>
      <c r="F43" s="143"/>
    </row>
    <row r="44" spans="1:6" x14ac:dyDescent="0.25">
      <c r="A44" s="1"/>
      <c r="B44" s="144"/>
      <c r="C44" s="144"/>
      <c r="D44" s="144"/>
      <c r="E44" s="143"/>
      <c r="F44" s="143"/>
    </row>
    <row r="45" spans="1:6" x14ac:dyDescent="0.25">
      <c r="A45" s="1"/>
      <c r="B45" s="144"/>
      <c r="C45" s="144"/>
      <c r="D45" s="144"/>
      <c r="E45" s="143"/>
      <c r="F45" s="143"/>
    </row>
    <row r="46" spans="1:6" x14ac:dyDescent="0.25">
      <c r="A46" s="1"/>
      <c r="B46" s="144"/>
      <c r="C46" s="144"/>
      <c r="D46" s="144"/>
      <c r="E46" s="143"/>
      <c r="F46" s="143"/>
    </row>
    <row r="47" spans="1:6" x14ac:dyDescent="0.25">
      <c r="A47" s="1"/>
      <c r="B47" s="144"/>
      <c r="C47" s="144"/>
      <c r="D47" s="144"/>
      <c r="E47" s="143"/>
      <c r="F47" s="143"/>
    </row>
    <row r="48" spans="1:6" x14ac:dyDescent="0.25">
      <c r="A48" s="1"/>
      <c r="B48" s="144"/>
      <c r="C48" s="144"/>
      <c r="D48" s="144"/>
      <c r="E48" s="143"/>
      <c r="F48" s="143"/>
    </row>
    <row r="49" spans="1:6" x14ac:dyDescent="0.25">
      <c r="A49" s="1"/>
      <c r="B49" s="144"/>
      <c r="C49" s="144"/>
      <c r="D49" s="144"/>
      <c r="E49" s="143"/>
      <c r="F49" s="143"/>
    </row>
    <row r="50" spans="1:6" x14ac:dyDescent="0.25">
      <c r="A50" s="1"/>
      <c r="B50" s="144"/>
      <c r="C50" s="144"/>
      <c r="D50" s="144"/>
      <c r="E50" s="143"/>
      <c r="F50" s="143"/>
    </row>
    <row r="51" spans="1:6" x14ac:dyDescent="0.25">
      <c r="A51" s="1"/>
      <c r="B51" s="144"/>
      <c r="C51" s="144"/>
      <c r="D51" s="144"/>
      <c r="E51" s="143"/>
      <c r="F51" s="143"/>
    </row>
    <row r="52" spans="1:6" x14ac:dyDescent="0.25">
      <c r="A52" s="1"/>
      <c r="B52" s="144"/>
      <c r="C52" s="144"/>
      <c r="D52" s="144"/>
      <c r="E52" s="143"/>
      <c r="F52" s="143"/>
    </row>
    <row r="53" spans="1:6" x14ac:dyDescent="0.25">
      <c r="A53" s="1"/>
      <c r="B53" s="144"/>
      <c r="C53" s="144"/>
      <c r="D53" s="144"/>
      <c r="E53" s="143"/>
      <c r="F53" s="143"/>
    </row>
    <row r="54" spans="1:6" x14ac:dyDescent="0.25">
      <c r="A54" s="1"/>
      <c r="B54" s="144"/>
      <c r="C54" s="144"/>
      <c r="D54" s="144"/>
      <c r="E54" s="143"/>
      <c r="F54" s="143"/>
    </row>
    <row r="55" spans="1:6" x14ac:dyDescent="0.25">
      <c r="A55" s="1"/>
      <c r="B55" s="144"/>
      <c r="C55" s="144"/>
      <c r="D55" s="144"/>
      <c r="E55" s="143"/>
      <c r="F55" s="143"/>
    </row>
    <row r="56" spans="1:6" x14ac:dyDescent="0.25">
      <c r="A56" s="1"/>
      <c r="B56" s="144"/>
      <c r="C56" s="144"/>
      <c r="D56" s="144"/>
      <c r="E56" s="143"/>
      <c r="F56" s="143"/>
    </row>
    <row r="57" spans="1:6" x14ac:dyDescent="0.25">
      <c r="A57" s="1"/>
      <c r="B57" s="144"/>
      <c r="C57" s="144"/>
      <c r="D57" s="144"/>
      <c r="E57" s="143"/>
      <c r="F57" s="143"/>
    </row>
    <row r="58" spans="1:6" x14ac:dyDescent="0.25">
      <c r="A58" s="1"/>
      <c r="B58" s="144"/>
      <c r="C58" s="144"/>
      <c r="D58" s="144"/>
      <c r="E58" s="143"/>
      <c r="F58" s="143"/>
    </row>
    <row r="59" spans="1:6" x14ac:dyDescent="0.25">
      <c r="A59" s="1"/>
      <c r="B59" s="144"/>
      <c r="C59" s="144"/>
      <c r="D59" s="144"/>
      <c r="E59" s="143"/>
      <c r="F59" s="143"/>
    </row>
    <row r="60" spans="1:6" x14ac:dyDescent="0.25">
      <c r="A60" s="1"/>
      <c r="B60" s="144"/>
      <c r="C60" s="144"/>
      <c r="D60" s="144"/>
      <c r="E60" s="143"/>
      <c r="F60" s="143"/>
    </row>
    <row r="61" spans="1:6" x14ac:dyDescent="0.25">
      <c r="A61" s="1"/>
      <c r="B61" s="144"/>
      <c r="C61" s="144"/>
      <c r="D61" s="144"/>
      <c r="E61" s="143"/>
      <c r="F61" s="143"/>
    </row>
    <row r="62" spans="1:6" x14ac:dyDescent="0.25">
      <c r="A62" s="1"/>
      <c r="B62" s="144"/>
      <c r="C62" s="144"/>
      <c r="D62" s="144"/>
      <c r="E62" s="143"/>
      <c r="F62" s="143"/>
    </row>
    <row r="63" spans="1:6" x14ac:dyDescent="0.25">
      <c r="A63" s="1"/>
      <c r="B63" s="144"/>
      <c r="C63" s="144"/>
      <c r="D63" s="144"/>
      <c r="E63" s="143"/>
      <c r="F63" s="143"/>
    </row>
    <row r="64" spans="1:6" x14ac:dyDescent="0.25">
      <c r="A64" s="1"/>
      <c r="B64" s="144"/>
      <c r="C64" s="144"/>
      <c r="D64" s="144"/>
      <c r="E64" s="143"/>
      <c r="F64" s="143"/>
    </row>
    <row r="65" spans="1:6" x14ac:dyDescent="0.25">
      <c r="A65" s="1"/>
      <c r="B65" s="144"/>
      <c r="C65" s="144"/>
      <c r="D65" s="144"/>
      <c r="E65" s="143"/>
      <c r="F65" s="143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pane ySplit="8" topLeftCell="A45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04" t="s">
        <v>29</v>
      </c>
      <c r="C1" s="205"/>
      <c r="D1" s="205"/>
      <c r="E1" s="205"/>
      <c r="F1" s="205"/>
      <c r="G1" s="205"/>
      <c r="H1" s="206"/>
      <c r="I1" s="160" t="s">
        <v>26</v>
      </c>
      <c r="J1" s="159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9"/>
      <c r="B2" s="204" t="s">
        <v>30</v>
      </c>
      <c r="C2" s="205"/>
      <c r="D2" s="205"/>
      <c r="E2" s="205"/>
      <c r="F2" s="205"/>
      <c r="G2" s="205"/>
      <c r="H2" s="206"/>
      <c r="I2" s="160" t="s">
        <v>24</v>
      </c>
      <c r="J2" s="159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9"/>
      <c r="B3" s="204" t="s">
        <v>31</v>
      </c>
      <c r="C3" s="205"/>
      <c r="D3" s="205"/>
      <c r="E3" s="205"/>
      <c r="F3" s="205"/>
      <c r="G3" s="205"/>
      <c r="H3" s="206"/>
      <c r="I3" s="160" t="s">
        <v>94</v>
      </c>
      <c r="J3" s="159"/>
      <c r="K3" s="3"/>
      <c r="L3" s="3"/>
      <c r="M3" s="3"/>
      <c r="N3" s="3"/>
      <c r="O3" s="3"/>
      <c r="P3" s="5" t="s">
        <v>28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5" t="s">
        <v>23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5"/>
      <c r="B7" s="16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"/>
      <c r="R7" s="1"/>
      <c r="S7" s="15"/>
      <c r="V7" s="15"/>
    </row>
    <row r="8" spans="1:26" ht="15.75" x14ac:dyDescent="0.25">
      <c r="A8" s="162" t="s">
        <v>84</v>
      </c>
      <c r="B8" s="162" t="s">
        <v>85</v>
      </c>
      <c r="C8" s="162" t="s">
        <v>86</v>
      </c>
      <c r="D8" s="162" t="s">
        <v>87</v>
      </c>
      <c r="E8" s="162" t="s">
        <v>88</v>
      </c>
      <c r="F8" s="162" t="s">
        <v>89</v>
      </c>
      <c r="G8" s="162" t="s">
        <v>63</v>
      </c>
      <c r="H8" s="162" t="s">
        <v>64</v>
      </c>
      <c r="I8" s="162" t="s">
        <v>90</v>
      </c>
      <c r="J8" s="162"/>
      <c r="K8" s="162"/>
      <c r="L8" s="162"/>
      <c r="M8" s="162"/>
      <c r="N8" s="162"/>
      <c r="O8" s="162"/>
      <c r="P8" s="162" t="s">
        <v>91</v>
      </c>
      <c r="Q8" s="156"/>
      <c r="R8" s="156"/>
      <c r="S8" s="162" t="s">
        <v>92</v>
      </c>
      <c r="T8" s="158"/>
      <c r="U8" s="158"/>
      <c r="V8" s="162" t="s">
        <v>93</v>
      </c>
      <c r="W8" s="157"/>
      <c r="X8" s="157"/>
      <c r="Y8" s="157"/>
      <c r="Z8" s="157"/>
    </row>
    <row r="9" spans="1:26" x14ac:dyDescent="0.25">
      <c r="A9" s="145"/>
      <c r="B9" s="145"/>
      <c r="C9" s="163"/>
      <c r="D9" s="149" t="s">
        <v>74</v>
      </c>
      <c r="E9" s="145"/>
      <c r="F9" s="164"/>
      <c r="G9" s="146"/>
      <c r="H9" s="146"/>
      <c r="I9" s="146"/>
      <c r="J9" s="145"/>
      <c r="K9" s="145"/>
      <c r="L9" s="145"/>
      <c r="M9" s="145"/>
      <c r="N9" s="145"/>
      <c r="O9" s="145"/>
      <c r="P9" s="145"/>
      <c r="Q9" s="151"/>
      <c r="R9" s="151"/>
      <c r="S9" s="145"/>
      <c r="T9" s="148"/>
      <c r="U9" s="148"/>
      <c r="V9" s="145"/>
      <c r="W9" s="148"/>
      <c r="X9" s="148"/>
      <c r="Y9" s="148"/>
      <c r="Z9" s="148"/>
    </row>
    <row r="10" spans="1:26" x14ac:dyDescent="0.25">
      <c r="A10" s="151"/>
      <c r="B10" s="151"/>
      <c r="C10" s="151"/>
      <c r="D10" s="151" t="s">
        <v>75</v>
      </c>
      <c r="E10" s="151"/>
      <c r="F10" s="165"/>
      <c r="G10" s="152"/>
      <c r="H10" s="152"/>
      <c r="I10" s="152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48"/>
      <c r="U10" s="148"/>
      <c r="V10" s="151"/>
      <c r="W10" s="148"/>
      <c r="X10" s="148"/>
      <c r="Y10" s="148"/>
      <c r="Z10" s="148"/>
    </row>
    <row r="11" spans="1:26" ht="35.1" customHeight="1" x14ac:dyDescent="0.25">
      <c r="A11" s="169"/>
      <c r="B11" s="166" t="s">
        <v>96</v>
      </c>
      <c r="C11" s="170" t="s">
        <v>97</v>
      </c>
      <c r="D11" s="166" t="s">
        <v>98</v>
      </c>
      <c r="E11" s="166" t="s">
        <v>99</v>
      </c>
      <c r="F11" s="167">
        <v>160</v>
      </c>
      <c r="G11" s="168">
        <v>0</v>
      </c>
      <c r="H11" s="168">
        <v>0</v>
      </c>
      <c r="I11" s="168">
        <f t="shared" ref="I11:I21" si="0">ROUND(F11*(G11+H11),2)</f>
        <v>0</v>
      </c>
      <c r="J11" s="166">
        <f t="shared" ref="J11:J21" si="1">ROUND(F11*(N11),2)</f>
        <v>0</v>
      </c>
      <c r="K11" s="1">
        <f t="shared" ref="K11:K21" si="2">ROUND(F11*(O11),2)</f>
        <v>0</v>
      </c>
      <c r="L11" s="1">
        <f t="shared" ref="L11:L21" si="3">ROUND(F11*(G11),2)</f>
        <v>0</v>
      </c>
      <c r="M11" s="1">
        <f t="shared" ref="M11:M21" si="4">ROUND(F11*(H11),2)</f>
        <v>0</v>
      </c>
      <c r="N11" s="1">
        <v>0</v>
      </c>
      <c r="O11" s="1"/>
      <c r="P11" s="161"/>
      <c r="Q11" s="161"/>
      <c r="R11" s="161"/>
      <c r="S11" s="151"/>
      <c r="V11" s="165"/>
      <c r="Z11">
        <f t="shared" ref="Z11:Z21" si="5">0.024339*POWER(I11,0.952797)</f>
        <v>0</v>
      </c>
    </row>
    <row r="12" spans="1:26" ht="24.95" customHeight="1" x14ac:dyDescent="0.25">
      <c r="A12" s="169"/>
      <c r="B12" s="166" t="s">
        <v>96</v>
      </c>
      <c r="C12" s="170" t="s">
        <v>100</v>
      </c>
      <c r="D12" s="166" t="s">
        <v>101</v>
      </c>
      <c r="E12" s="166" t="s">
        <v>99</v>
      </c>
      <c r="F12" s="167">
        <v>160</v>
      </c>
      <c r="G12" s="168">
        <v>0</v>
      </c>
      <c r="H12" s="168">
        <v>0</v>
      </c>
      <c r="I12" s="168">
        <f t="shared" si="0"/>
        <v>0</v>
      </c>
      <c r="J12" s="166">
        <f t="shared" si="1"/>
        <v>0</v>
      </c>
      <c r="K12" s="1">
        <f t="shared" si="2"/>
        <v>0</v>
      </c>
      <c r="L12" s="1">
        <f t="shared" si="3"/>
        <v>0</v>
      </c>
      <c r="M12" s="1">
        <f t="shared" si="4"/>
        <v>0</v>
      </c>
      <c r="N12" s="1">
        <v>0</v>
      </c>
      <c r="O12" s="1"/>
      <c r="P12" s="161"/>
      <c r="Q12" s="161"/>
      <c r="R12" s="161"/>
      <c r="S12" s="151"/>
      <c r="V12" s="165"/>
      <c r="Z12">
        <f t="shared" si="5"/>
        <v>0</v>
      </c>
    </row>
    <row r="13" spans="1:26" ht="24.95" customHeight="1" x14ac:dyDescent="0.25">
      <c r="A13" s="169"/>
      <c r="B13" s="166" t="s">
        <v>96</v>
      </c>
      <c r="C13" s="170" t="s">
        <v>102</v>
      </c>
      <c r="D13" s="166" t="s">
        <v>103</v>
      </c>
      <c r="E13" s="166" t="s">
        <v>104</v>
      </c>
      <c r="F13" s="167">
        <v>80</v>
      </c>
      <c r="G13" s="168">
        <v>0</v>
      </c>
      <c r="H13" s="168">
        <v>0</v>
      </c>
      <c r="I13" s="168">
        <f t="shared" si="0"/>
        <v>0</v>
      </c>
      <c r="J13" s="166">
        <f t="shared" si="1"/>
        <v>0</v>
      </c>
      <c r="K13" s="1">
        <f t="shared" si="2"/>
        <v>0</v>
      </c>
      <c r="L13" s="1">
        <f t="shared" si="3"/>
        <v>0</v>
      </c>
      <c r="M13" s="1">
        <f t="shared" si="4"/>
        <v>0</v>
      </c>
      <c r="N13" s="1">
        <v>0</v>
      </c>
      <c r="O13" s="1"/>
      <c r="P13" s="161"/>
      <c r="Q13" s="161"/>
      <c r="R13" s="161"/>
      <c r="S13" s="151"/>
      <c r="V13" s="165"/>
      <c r="Z13">
        <f t="shared" si="5"/>
        <v>0</v>
      </c>
    </row>
    <row r="14" spans="1:26" ht="24.95" customHeight="1" x14ac:dyDescent="0.25">
      <c r="A14" s="169"/>
      <c r="B14" s="166" t="s">
        <v>96</v>
      </c>
      <c r="C14" s="170" t="s">
        <v>105</v>
      </c>
      <c r="D14" s="166" t="s">
        <v>106</v>
      </c>
      <c r="E14" s="166" t="s">
        <v>99</v>
      </c>
      <c r="F14" s="167">
        <v>80</v>
      </c>
      <c r="G14" s="168">
        <v>0</v>
      </c>
      <c r="H14" s="168">
        <v>0</v>
      </c>
      <c r="I14" s="168">
        <f t="shared" si="0"/>
        <v>0</v>
      </c>
      <c r="J14" s="166">
        <f t="shared" si="1"/>
        <v>0</v>
      </c>
      <c r="K14" s="1">
        <f t="shared" si="2"/>
        <v>0</v>
      </c>
      <c r="L14" s="1">
        <f t="shared" si="3"/>
        <v>0</v>
      </c>
      <c r="M14" s="1">
        <f t="shared" si="4"/>
        <v>0</v>
      </c>
      <c r="N14" s="1">
        <v>0</v>
      </c>
      <c r="O14" s="1"/>
      <c r="P14" s="161"/>
      <c r="Q14" s="161"/>
      <c r="R14" s="161"/>
      <c r="S14" s="151"/>
      <c r="V14" s="165"/>
      <c r="Z14">
        <f t="shared" si="5"/>
        <v>0</v>
      </c>
    </row>
    <row r="15" spans="1:26" ht="24.95" customHeight="1" x14ac:dyDescent="0.25">
      <c r="A15" s="169"/>
      <c r="B15" s="166" t="s">
        <v>96</v>
      </c>
      <c r="C15" s="170" t="s">
        <v>107</v>
      </c>
      <c r="D15" s="166" t="s">
        <v>108</v>
      </c>
      <c r="E15" s="166" t="s">
        <v>99</v>
      </c>
      <c r="F15" s="167">
        <v>56</v>
      </c>
      <c r="G15" s="168">
        <v>0</v>
      </c>
      <c r="H15" s="168">
        <v>0</v>
      </c>
      <c r="I15" s="168">
        <f t="shared" si="0"/>
        <v>0</v>
      </c>
      <c r="J15" s="166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  <c r="N15" s="1">
        <v>0</v>
      </c>
      <c r="O15" s="1"/>
      <c r="P15" s="161"/>
      <c r="Q15" s="161"/>
      <c r="R15" s="161"/>
      <c r="S15" s="151"/>
      <c r="V15" s="165"/>
      <c r="Z15">
        <f t="shared" si="5"/>
        <v>0</v>
      </c>
    </row>
    <row r="16" spans="1:26" ht="24.95" customHeight="1" x14ac:dyDescent="0.25">
      <c r="A16" s="169"/>
      <c r="B16" s="166" t="s">
        <v>96</v>
      </c>
      <c r="C16" s="170" t="s">
        <v>109</v>
      </c>
      <c r="D16" s="166" t="s">
        <v>110</v>
      </c>
      <c r="E16" s="166" t="s">
        <v>99</v>
      </c>
      <c r="F16" s="167">
        <v>56</v>
      </c>
      <c r="G16" s="168">
        <v>0</v>
      </c>
      <c r="H16" s="168">
        <v>0</v>
      </c>
      <c r="I16" s="168">
        <f t="shared" si="0"/>
        <v>0</v>
      </c>
      <c r="J16" s="166">
        <f t="shared" si="1"/>
        <v>0</v>
      </c>
      <c r="K16" s="1">
        <f t="shared" si="2"/>
        <v>0</v>
      </c>
      <c r="L16" s="1">
        <f t="shared" si="3"/>
        <v>0</v>
      </c>
      <c r="M16" s="1">
        <f t="shared" si="4"/>
        <v>0</v>
      </c>
      <c r="N16" s="1">
        <v>0</v>
      </c>
      <c r="O16" s="1"/>
      <c r="P16" s="161"/>
      <c r="Q16" s="161"/>
      <c r="R16" s="161"/>
      <c r="S16" s="151"/>
      <c r="V16" s="165"/>
      <c r="Z16">
        <f t="shared" si="5"/>
        <v>0</v>
      </c>
    </row>
    <row r="17" spans="1:26" ht="24.95" customHeight="1" x14ac:dyDescent="0.25">
      <c r="A17" s="169"/>
      <c r="B17" s="166" t="s">
        <v>96</v>
      </c>
      <c r="C17" s="170" t="s">
        <v>111</v>
      </c>
      <c r="D17" s="166" t="s">
        <v>112</v>
      </c>
      <c r="E17" s="166" t="s">
        <v>113</v>
      </c>
      <c r="F17" s="167">
        <v>160</v>
      </c>
      <c r="G17" s="168">
        <v>0</v>
      </c>
      <c r="H17" s="168">
        <v>0</v>
      </c>
      <c r="I17" s="168">
        <f t="shared" si="0"/>
        <v>0</v>
      </c>
      <c r="J17" s="166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61"/>
      <c r="Q17" s="161"/>
      <c r="R17" s="161"/>
      <c r="S17" s="151"/>
      <c r="V17" s="165"/>
      <c r="Z17">
        <f t="shared" si="5"/>
        <v>0</v>
      </c>
    </row>
    <row r="18" spans="1:26" ht="35.1" customHeight="1" x14ac:dyDescent="0.25">
      <c r="A18" s="169"/>
      <c r="B18" s="166" t="s">
        <v>96</v>
      </c>
      <c r="C18" s="170" t="s">
        <v>114</v>
      </c>
      <c r="D18" s="166" t="s">
        <v>115</v>
      </c>
      <c r="E18" s="166" t="s">
        <v>116</v>
      </c>
      <c r="F18" s="167">
        <v>160</v>
      </c>
      <c r="G18" s="168">
        <v>0</v>
      </c>
      <c r="H18" s="168">
        <v>0</v>
      </c>
      <c r="I18" s="168">
        <f t="shared" si="0"/>
        <v>0</v>
      </c>
      <c r="J18" s="166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1"/>
      <c r="Q18" s="161"/>
      <c r="R18" s="161"/>
      <c r="S18" s="151"/>
      <c r="V18" s="165"/>
      <c r="Z18">
        <f t="shared" si="5"/>
        <v>0</v>
      </c>
    </row>
    <row r="19" spans="1:26" ht="35.1" customHeight="1" x14ac:dyDescent="0.25">
      <c r="A19" s="169"/>
      <c r="B19" s="166" t="s">
        <v>117</v>
      </c>
      <c r="C19" s="170" t="s">
        <v>118</v>
      </c>
      <c r="D19" s="166" t="s">
        <v>119</v>
      </c>
      <c r="E19" s="166" t="s">
        <v>120</v>
      </c>
      <c r="F19" s="167">
        <v>160</v>
      </c>
      <c r="G19" s="168">
        <v>0</v>
      </c>
      <c r="H19" s="168">
        <v>0</v>
      </c>
      <c r="I19" s="168">
        <f t="shared" si="0"/>
        <v>0</v>
      </c>
      <c r="J19" s="166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1"/>
      <c r="Q19" s="161"/>
      <c r="R19" s="161"/>
      <c r="S19" s="151"/>
      <c r="V19" s="165"/>
      <c r="Z19">
        <f t="shared" si="5"/>
        <v>0</v>
      </c>
    </row>
    <row r="20" spans="1:26" ht="24.95" customHeight="1" x14ac:dyDescent="0.25">
      <c r="A20" s="169"/>
      <c r="B20" s="166" t="s">
        <v>121</v>
      </c>
      <c r="C20" s="170" t="s">
        <v>122</v>
      </c>
      <c r="D20" s="166" t="s">
        <v>123</v>
      </c>
      <c r="E20" s="166" t="s">
        <v>99</v>
      </c>
      <c r="F20" s="167">
        <v>80</v>
      </c>
      <c r="G20" s="168">
        <v>0</v>
      </c>
      <c r="H20" s="168">
        <v>0</v>
      </c>
      <c r="I20" s="168">
        <f t="shared" si="0"/>
        <v>0</v>
      </c>
      <c r="J20" s="166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5">
        <v>1.67</v>
      </c>
      <c r="Q20" s="161"/>
      <c r="R20" s="161">
        <v>1.67</v>
      </c>
      <c r="S20" s="151">
        <f>ROUND(F20*(P20),3)</f>
        <v>133.6</v>
      </c>
      <c r="V20" s="165"/>
      <c r="Z20">
        <f t="shared" si="5"/>
        <v>0</v>
      </c>
    </row>
    <row r="21" spans="1:26" ht="24.95" customHeight="1" x14ac:dyDescent="0.25">
      <c r="A21" s="169"/>
      <c r="B21" s="166" t="s">
        <v>124</v>
      </c>
      <c r="C21" s="170" t="s">
        <v>125</v>
      </c>
      <c r="D21" s="166" t="s">
        <v>126</v>
      </c>
      <c r="E21" s="166" t="s">
        <v>127</v>
      </c>
      <c r="F21" s="167">
        <v>15</v>
      </c>
      <c r="G21" s="168">
        <v>0</v>
      </c>
      <c r="H21" s="168">
        <v>0</v>
      </c>
      <c r="I21" s="168">
        <f t="shared" si="0"/>
        <v>0</v>
      </c>
      <c r="J21" s="166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5">
        <v>1E-3</v>
      </c>
      <c r="Q21" s="161"/>
      <c r="R21" s="161">
        <v>1E-3</v>
      </c>
      <c r="S21" s="151">
        <f>ROUND(F21*(P21),3)</f>
        <v>1.4999999999999999E-2</v>
      </c>
      <c r="V21" s="165"/>
      <c r="Z21">
        <f t="shared" si="5"/>
        <v>0</v>
      </c>
    </row>
    <row r="22" spans="1:26" x14ac:dyDescent="0.25">
      <c r="A22" s="151"/>
      <c r="B22" s="151"/>
      <c r="C22" s="151"/>
      <c r="D22" s="151" t="s">
        <v>75</v>
      </c>
      <c r="E22" s="151"/>
      <c r="F22" s="165"/>
      <c r="G22" s="154">
        <f>ROUND((SUM(L10:L21))/1,2)</f>
        <v>0</v>
      </c>
      <c r="H22" s="154">
        <f>ROUND((SUM(M10:M21))/1,2)</f>
        <v>0</v>
      </c>
      <c r="I22" s="154">
        <f>ROUND((SUM(I10:I21))/1,2)</f>
        <v>0</v>
      </c>
      <c r="J22" s="151"/>
      <c r="K22" s="151"/>
      <c r="L22" s="151">
        <f>ROUND((SUM(L10:L21))/1,2)</f>
        <v>0</v>
      </c>
      <c r="M22" s="151">
        <f>ROUND((SUM(M10:M21))/1,2)</f>
        <v>0</v>
      </c>
      <c r="N22" s="151"/>
      <c r="O22" s="151"/>
      <c r="P22" s="171"/>
      <c r="Q22" s="151"/>
      <c r="R22" s="151"/>
      <c r="S22" s="171">
        <f>ROUND((SUM(S10:S21))/1,2)</f>
        <v>133.62</v>
      </c>
      <c r="T22" s="148"/>
      <c r="U22" s="148"/>
      <c r="V22" s="2">
        <f>ROUND((SUM(V10:V21))/1,2)</f>
        <v>0</v>
      </c>
      <c r="W22" s="148"/>
      <c r="X22" s="148"/>
      <c r="Y22" s="148"/>
      <c r="Z22" s="148"/>
    </row>
    <row r="23" spans="1:26" x14ac:dyDescent="0.25">
      <c r="A23" s="1"/>
      <c r="B23" s="1"/>
      <c r="C23" s="1"/>
      <c r="D23" s="1"/>
      <c r="E23" s="1"/>
      <c r="F23" s="161"/>
      <c r="G23" s="144"/>
      <c r="H23" s="144"/>
      <c r="I23" s="144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25">
      <c r="A24" s="151"/>
      <c r="B24" s="151"/>
      <c r="C24" s="151"/>
      <c r="D24" s="151" t="s">
        <v>76</v>
      </c>
      <c r="E24" s="151"/>
      <c r="F24" s="165"/>
      <c r="G24" s="152"/>
      <c r="H24" s="152"/>
      <c r="I24" s="152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48"/>
      <c r="U24" s="148"/>
      <c r="V24" s="151"/>
      <c r="W24" s="148"/>
      <c r="X24" s="148"/>
      <c r="Y24" s="148"/>
      <c r="Z24" s="148"/>
    </row>
    <row r="25" spans="1:26" ht="24.95" customHeight="1" x14ac:dyDescent="0.25">
      <c r="A25" s="169"/>
      <c r="B25" s="166" t="s">
        <v>128</v>
      </c>
      <c r="C25" s="170" t="s">
        <v>129</v>
      </c>
      <c r="D25" s="166" t="s">
        <v>130</v>
      </c>
      <c r="E25" s="166" t="s">
        <v>131</v>
      </c>
      <c r="F25" s="167">
        <v>2</v>
      </c>
      <c r="G25" s="168">
        <v>0</v>
      </c>
      <c r="H25" s="168">
        <v>0</v>
      </c>
      <c r="I25" s="168">
        <f>ROUND(F25*(G25+H25),2)</f>
        <v>0</v>
      </c>
      <c r="J25" s="166">
        <f>ROUND(F25*(N25),2)</f>
        <v>0</v>
      </c>
      <c r="K25" s="1">
        <f>ROUND(F25*(O25),2)</f>
        <v>0</v>
      </c>
      <c r="L25" s="1">
        <f>ROUND(F25*(G25),2)</f>
        <v>0</v>
      </c>
      <c r="M25" s="1">
        <f>ROUND(F25*(H25),2)</f>
        <v>0</v>
      </c>
      <c r="N25" s="1">
        <v>0</v>
      </c>
      <c r="O25" s="1"/>
      <c r="P25" s="165">
        <v>0.38836999999999999</v>
      </c>
      <c r="Q25" s="161"/>
      <c r="R25" s="161">
        <v>0.38836999999999999</v>
      </c>
      <c r="S25" s="151">
        <f>ROUND(F25*(P25),3)</f>
        <v>0.77700000000000002</v>
      </c>
      <c r="V25" s="165"/>
      <c r="Z25">
        <f>0.024339*POWER(I25,0.952797)</f>
        <v>0</v>
      </c>
    </row>
    <row r="26" spans="1:26" x14ac:dyDescent="0.25">
      <c r="A26" s="151"/>
      <c r="B26" s="151"/>
      <c r="C26" s="151"/>
      <c r="D26" s="151" t="s">
        <v>76</v>
      </c>
      <c r="E26" s="151"/>
      <c r="F26" s="165"/>
      <c r="G26" s="154">
        <f>ROUND((SUM(L24:L25))/1,2)</f>
        <v>0</v>
      </c>
      <c r="H26" s="154">
        <f>ROUND((SUM(M24:M25))/1,2)</f>
        <v>0</v>
      </c>
      <c r="I26" s="154">
        <f>ROUND((SUM(I24:I25))/1,2)</f>
        <v>0</v>
      </c>
      <c r="J26" s="151"/>
      <c r="K26" s="151"/>
      <c r="L26" s="151">
        <f>ROUND((SUM(L24:L25))/1,2)</f>
        <v>0</v>
      </c>
      <c r="M26" s="151">
        <f>ROUND((SUM(M24:M25))/1,2)</f>
        <v>0</v>
      </c>
      <c r="N26" s="151"/>
      <c r="O26" s="151"/>
      <c r="P26" s="171"/>
      <c r="Q26" s="151"/>
      <c r="R26" s="151"/>
      <c r="S26" s="171">
        <f>ROUND((SUM(S24:S25))/1,2)</f>
        <v>0.78</v>
      </c>
      <c r="T26" s="148"/>
      <c r="U26" s="148"/>
      <c r="V26" s="2">
        <f>ROUND((SUM(V24:V25))/1,2)</f>
        <v>0</v>
      </c>
      <c r="W26" s="148"/>
      <c r="X26" s="148"/>
      <c r="Y26" s="148"/>
      <c r="Z26" s="148"/>
    </row>
    <row r="27" spans="1:26" x14ac:dyDescent="0.25">
      <c r="A27" s="1"/>
      <c r="B27" s="1"/>
      <c r="C27" s="1"/>
      <c r="D27" s="1"/>
      <c r="E27" s="1"/>
      <c r="F27" s="161"/>
      <c r="G27" s="144"/>
      <c r="H27" s="144"/>
      <c r="I27" s="144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25">
      <c r="A28" s="151"/>
      <c r="B28" s="151"/>
      <c r="C28" s="151"/>
      <c r="D28" s="151" t="s">
        <v>77</v>
      </c>
      <c r="E28" s="151"/>
      <c r="F28" s="165"/>
      <c r="G28" s="152"/>
      <c r="H28" s="152"/>
      <c r="I28" s="152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48"/>
      <c r="U28" s="148"/>
      <c r="V28" s="151"/>
      <c r="W28" s="148"/>
      <c r="X28" s="148"/>
      <c r="Y28" s="148"/>
      <c r="Z28" s="148"/>
    </row>
    <row r="29" spans="1:26" ht="24.95" customHeight="1" x14ac:dyDescent="0.25">
      <c r="A29" s="169"/>
      <c r="B29" s="166" t="s">
        <v>132</v>
      </c>
      <c r="C29" s="170" t="s">
        <v>133</v>
      </c>
      <c r="D29" s="166" t="s">
        <v>134</v>
      </c>
      <c r="E29" s="166" t="s">
        <v>99</v>
      </c>
      <c r="F29" s="167">
        <v>24</v>
      </c>
      <c r="G29" s="168">
        <v>0</v>
      </c>
      <c r="H29" s="168">
        <v>0</v>
      </c>
      <c r="I29" s="168">
        <f>ROUND(F29*(G29+H29),2)</f>
        <v>0</v>
      </c>
      <c r="J29" s="166">
        <f>ROUND(F29*(N29),2)</f>
        <v>0</v>
      </c>
      <c r="K29" s="1">
        <f>ROUND(F29*(O29),2)</f>
        <v>0</v>
      </c>
      <c r="L29" s="1">
        <f>ROUND(F29*(G29),2)</f>
        <v>0</v>
      </c>
      <c r="M29" s="1">
        <f>ROUND(F29*(H29),2)</f>
        <v>0</v>
      </c>
      <c r="N29" s="1">
        <v>0</v>
      </c>
      <c r="O29" s="1"/>
      <c r="P29" s="165">
        <v>1.8907700000000001</v>
      </c>
      <c r="Q29" s="161"/>
      <c r="R29" s="161">
        <v>1.8907700000000001</v>
      </c>
      <c r="S29" s="151">
        <f>ROUND(F29*(P29),3)</f>
        <v>45.378</v>
      </c>
      <c r="V29" s="165"/>
      <c r="Z29">
        <f>0.024339*POWER(I29,0.952797)</f>
        <v>0</v>
      </c>
    </row>
    <row r="30" spans="1:26" x14ac:dyDescent="0.25">
      <c r="A30" s="151"/>
      <c r="B30" s="151"/>
      <c r="C30" s="151"/>
      <c r="D30" s="151" t="s">
        <v>77</v>
      </c>
      <c r="E30" s="151"/>
      <c r="F30" s="165"/>
      <c r="G30" s="154">
        <f>ROUND((SUM(L28:L29))/1,2)</f>
        <v>0</v>
      </c>
      <c r="H30" s="154">
        <f>ROUND((SUM(M28:M29))/1,2)</f>
        <v>0</v>
      </c>
      <c r="I30" s="154">
        <f>ROUND((SUM(I28:I29))/1,2)</f>
        <v>0</v>
      </c>
      <c r="J30" s="151"/>
      <c r="K30" s="151"/>
      <c r="L30" s="151">
        <f>ROUND((SUM(L28:L29))/1,2)</f>
        <v>0</v>
      </c>
      <c r="M30" s="151">
        <f>ROUND((SUM(M28:M29))/1,2)</f>
        <v>0</v>
      </c>
      <c r="N30" s="151"/>
      <c r="O30" s="151"/>
      <c r="P30" s="171"/>
      <c r="Q30" s="151"/>
      <c r="R30" s="151"/>
      <c r="S30" s="171">
        <f>ROUND((SUM(S28:S29))/1,2)</f>
        <v>45.38</v>
      </c>
      <c r="T30" s="148"/>
      <c r="U30" s="148"/>
      <c r="V30" s="2">
        <f>ROUND((SUM(V28:V29))/1,2)</f>
        <v>0</v>
      </c>
      <c r="W30" s="148"/>
      <c r="X30" s="148"/>
      <c r="Y30" s="148"/>
      <c r="Z30" s="148"/>
    </row>
    <row r="31" spans="1:26" x14ac:dyDescent="0.25">
      <c r="A31" s="1"/>
      <c r="B31" s="1"/>
      <c r="C31" s="1"/>
      <c r="D31" s="1"/>
      <c r="E31" s="1"/>
      <c r="F31" s="161"/>
      <c r="G31" s="144"/>
      <c r="H31" s="144"/>
      <c r="I31" s="144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151"/>
      <c r="B32" s="151"/>
      <c r="C32" s="151"/>
      <c r="D32" s="151" t="s">
        <v>78</v>
      </c>
      <c r="E32" s="151"/>
      <c r="F32" s="165"/>
      <c r="G32" s="152"/>
      <c r="H32" s="152"/>
      <c r="I32" s="152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48"/>
      <c r="U32" s="148"/>
      <c r="V32" s="151"/>
      <c r="W32" s="148"/>
      <c r="X32" s="148"/>
      <c r="Y32" s="148"/>
      <c r="Z32" s="148"/>
    </row>
    <row r="33" spans="1:26" ht="24.95" customHeight="1" x14ac:dyDescent="0.25">
      <c r="A33" s="169"/>
      <c r="B33" s="166" t="s">
        <v>135</v>
      </c>
      <c r="C33" s="170" t="s">
        <v>136</v>
      </c>
      <c r="D33" s="166" t="s">
        <v>137</v>
      </c>
      <c r="E33" s="166" t="s">
        <v>138</v>
      </c>
      <c r="F33" s="167">
        <v>3</v>
      </c>
      <c r="G33" s="168">
        <v>0</v>
      </c>
      <c r="H33" s="168">
        <v>0</v>
      </c>
      <c r="I33" s="168">
        <f>ROUND(F33*(G33+H33),2)</f>
        <v>0</v>
      </c>
      <c r="J33" s="166">
        <f>ROUND(F33*(N33),2)</f>
        <v>0</v>
      </c>
      <c r="K33" s="1">
        <f>ROUND(F33*(O33),2)</f>
        <v>0</v>
      </c>
      <c r="L33" s="1">
        <f>ROUND(F33*(G33),2)</f>
        <v>0</v>
      </c>
      <c r="M33" s="1">
        <f>ROUND(F33*(H33),2)</f>
        <v>0</v>
      </c>
      <c r="N33" s="1">
        <v>0</v>
      </c>
      <c r="O33" s="1"/>
      <c r="P33" s="165">
        <v>2.31365</v>
      </c>
      <c r="Q33" s="161"/>
      <c r="R33" s="161">
        <v>2.31365</v>
      </c>
      <c r="S33" s="151">
        <f>ROUND(F33*(P33),3)</f>
        <v>6.9409999999999998</v>
      </c>
      <c r="V33" s="165"/>
      <c r="Z33">
        <f>0.024339*POWER(I33,0.952797)</f>
        <v>0</v>
      </c>
    </row>
    <row r="34" spans="1:26" ht="24.95" customHeight="1" x14ac:dyDescent="0.25">
      <c r="A34" s="169"/>
      <c r="B34" s="166" t="s">
        <v>135</v>
      </c>
      <c r="C34" s="170" t="s">
        <v>139</v>
      </c>
      <c r="D34" s="166" t="s">
        <v>140</v>
      </c>
      <c r="E34" s="166" t="s">
        <v>141</v>
      </c>
      <c r="F34" s="167">
        <v>30</v>
      </c>
      <c r="G34" s="168">
        <v>0</v>
      </c>
      <c r="H34" s="168">
        <v>0</v>
      </c>
      <c r="I34" s="168">
        <f>ROUND(F34*(G34+H34),2)</f>
        <v>0</v>
      </c>
      <c r="J34" s="166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65">
        <v>0.15382000000000001</v>
      </c>
      <c r="Q34" s="161"/>
      <c r="R34" s="161">
        <v>0.15382000000000001</v>
      </c>
      <c r="S34" s="151">
        <f>ROUND(F34*(P34),3)</f>
        <v>4.6150000000000002</v>
      </c>
      <c r="V34" s="165"/>
      <c r="Z34">
        <f>0.024339*POWER(I34,0.952797)</f>
        <v>0</v>
      </c>
    </row>
    <row r="35" spans="1:26" x14ac:dyDescent="0.25">
      <c r="A35" s="151"/>
      <c r="B35" s="151"/>
      <c r="C35" s="151"/>
      <c r="D35" s="151" t="s">
        <v>78</v>
      </c>
      <c r="E35" s="151"/>
      <c r="F35" s="165"/>
      <c r="G35" s="154">
        <f>ROUND((SUM(L32:L34))/1,2)</f>
        <v>0</v>
      </c>
      <c r="H35" s="154">
        <f>ROUND((SUM(M32:M34))/1,2)</f>
        <v>0</v>
      </c>
      <c r="I35" s="154">
        <f>ROUND((SUM(I32:I34))/1,2)</f>
        <v>0</v>
      </c>
      <c r="J35" s="151"/>
      <c r="K35" s="151"/>
      <c r="L35" s="151">
        <f>ROUND((SUM(L32:L34))/1,2)</f>
        <v>0</v>
      </c>
      <c r="M35" s="151">
        <f>ROUND((SUM(M32:M34))/1,2)</f>
        <v>0</v>
      </c>
      <c r="N35" s="151"/>
      <c r="O35" s="151"/>
      <c r="P35" s="171"/>
      <c r="Q35" s="151"/>
      <c r="R35" s="151"/>
      <c r="S35" s="171">
        <f>ROUND((SUM(S32:S34))/1,2)</f>
        <v>11.56</v>
      </c>
      <c r="T35" s="148"/>
      <c r="U35" s="148"/>
      <c r="V35" s="2">
        <f>ROUND((SUM(V32:V34))/1,2)</f>
        <v>0</v>
      </c>
      <c r="W35" s="148"/>
      <c r="X35" s="148"/>
      <c r="Y35" s="148"/>
      <c r="Z35" s="148"/>
    </row>
    <row r="36" spans="1:26" x14ac:dyDescent="0.25">
      <c r="A36" s="1"/>
      <c r="B36" s="1"/>
      <c r="C36" s="1"/>
      <c r="D36" s="1"/>
      <c r="E36" s="1"/>
      <c r="F36" s="161"/>
      <c r="G36" s="144"/>
      <c r="H36" s="144"/>
      <c r="I36" s="144"/>
      <c r="J36" s="1"/>
      <c r="K36" s="1"/>
      <c r="L36" s="1"/>
      <c r="M36" s="1"/>
      <c r="N36" s="1"/>
      <c r="O36" s="1"/>
      <c r="P36" s="1"/>
      <c r="Q36" s="1"/>
      <c r="R36" s="1"/>
      <c r="S36" s="1"/>
      <c r="V36" s="1"/>
    </row>
    <row r="37" spans="1:26" x14ac:dyDescent="0.25">
      <c r="A37" s="151"/>
      <c r="B37" s="151"/>
      <c r="C37" s="151"/>
      <c r="D37" s="151" t="s">
        <v>79</v>
      </c>
      <c r="E37" s="151"/>
      <c r="F37" s="165"/>
      <c r="G37" s="152"/>
      <c r="H37" s="152"/>
      <c r="I37" s="152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48"/>
      <c r="U37" s="148"/>
      <c r="V37" s="151"/>
      <c r="W37" s="148"/>
      <c r="X37" s="148"/>
      <c r="Y37" s="148"/>
      <c r="Z37" s="148"/>
    </row>
    <row r="38" spans="1:26" ht="24.95" customHeight="1" x14ac:dyDescent="0.25">
      <c r="A38" s="169"/>
      <c r="B38" s="166" t="s">
        <v>142</v>
      </c>
      <c r="C38" s="170" t="s">
        <v>143</v>
      </c>
      <c r="D38" s="166" t="s">
        <v>144</v>
      </c>
      <c r="E38" s="166" t="s">
        <v>131</v>
      </c>
      <c r="F38" s="167">
        <v>100</v>
      </c>
      <c r="G38" s="168">
        <v>0</v>
      </c>
      <c r="H38" s="168">
        <v>0</v>
      </c>
      <c r="I38" s="168">
        <f>ROUND(F38*(G38+H38),2)</f>
        <v>0</v>
      </c>
      <c r="J38" s="166">
        <f>ROUND(F38*(N38),2)</f>
        <v>0</v>
      </c>
      <c r="K38" s="1">
        <f>ROUND(F38*(O38),2)</f>
        <v>0</v>
      </c>
      <c r="L38" s="1">
        <f>ROUND(F38*(G38),2)</f>
        <v>0</v>
      </c>
      <c r="M38" s="1">
        <f>ROUND(F38*(H38),2)</f>
        <v>0</v>
      </c>
      <c r="N38" s="1">
        <v>0</v>
      </c>
      <c r="O38" s="1"/>
      <c r="P38" s="161"/>
      <c r="Q38" s="161"/>
      <c r="R38" s="161"/>
      <c r="S38" s="151"/>
      <c r="V38" s="165">
        <f>ROUND(F38*(X38),3)</f>
        <v>5.8</v>
      </c>
      <c r="X38">
        <v>5.8000000000000003E-2</v>
      </c>
      <c r="Z38">
        <f>0.024339*POWER(I38,0.952797)</f>
        <v>0</v>
      </c>
    </row>
    <row r="39" spans="1:26" ht="24.95" customHeight="1" x14ac:dyDescent="0.25">
      <c r="A39" s="169"/>
      <c r="B39" s="166" t="s">
        <v>142</v>
      </c>
      <c r="C39" s="170" t="s">
        <v>145</v>
      </c>
      <c r="D39" s="166" t="s">
        <v>146</v>
      </c>
      <c r="E39" s="166" t="s">
        <v>104</v>
      </c>
      <c r="F39" s="167">
        <v>3</v>
      </c>
      <c r="G39" s="168">
        <v>0</v>
      </c>
      <c r="H39" s="168">
        <v>0</v>
      </c>
      <c r="I39" s="168">
        <f>ROUND(F39*(G39+H39),2)</f>
        <v>0</v>
      </c>
      <c r="J39" s="166">
        <f>ROUND(F39*(N39),2)</f>
        <v>0</v>
      </c>
      <c r="K39" s="1">
        <f>ROUND(F39*(O39),2)</f>
        <v>0</v>
      </c>
      <c r="L39" s="1">
        <f>ROUND(F39*(G39),2)</f>
        <v>0</v>
      </c>
      <c r="M39" s="1">
        <f>ROUND(F39*(H39),2)</f>
        <v>0</v>
      </c>
      <c r="N39" s="1">
        <v>0</v>
      </c>
      <c r="O39" s="1"/>
      <c r="P39" s="161"/>
      <c r="Q39" s="161"/>
      <c r="R39" s="161"/>
      <c r="S39" s="151"/>
      <c r="V39" s="165">
        <f>ROUND(F39*(X39),3)</f>
        <v>6.6</v>
      </c>
      <c r="X39">
        <v>2.2000000000000002</v>
      </c>
      <c r="Z39">
        <f>0.024339*POWER(I39,0.952797)</f>
        <v>0</v>
      </c>
    </row>
    <row r="40" spans="1:26" ht="35.1" customHeight="1" x14ac:dyDescent="0.25">
      <c r="A40" s="169"/>
      <c r="B40" s="166" t="s">
        <v>142</v>
      </c>
      <c r="C40" s="170" t="s">
        <v>147</v>
      </c>
      <c r="D40" s="166" t="s">
        <v>148</v>
      </c>
      <c r="E40" s="166" t="s">
        <v>131</v>
      </c>
      <c r="F40" s="167">
        <v>2</v>
      </c>
      <c r="G40" s="168">
        <v>0</v>
      </c>
      <c r="H40" s="168">
        <v>0</v>
      </c>
      <c r="I40" s="168">
        <f>ROUND(F40*(G40+H40),2)</f>
        <v>0</v>
      </c>
      <c r="J40" s="166">
        <f>ROUND(F40*(N40),2)</f>
        <v>0</v>
      </c>
      <c r="K40" s="1">
        <f>ROUND(F40*(O40),2)</f>
        <v>0</v>
      </c>
      <c r="L40" s="1">
        <f>ROUND(F40*(G40),2)</f>
        <v>0</v>
      </c>
      <c r="M40" s="1">
        <f>ROUND(F40*(H40),2)</f>
        <v>0</v>
      </c>
      <c r="N40" s="1">
        <v>0</v>
      </c>
      <c r="O40" s="1"/>
      <c r="P40" s="165">
        <v>6.8000000000000005E-4</v>
      </c>
      <c r="Q40" s="161"/>
      <c r="R40" s="161">
        <v>6.8000000000000005E-4</v>
      </c>
      <c r="S40" s="151">
        <f>ROUND(F40*(P40),3)</f>
        <v>1E-3</v>
      </c>
      <c r="V40" s="165">
        <f>ROUND(F40*(X40),3)</f>
        <v>6.8000000000000005E-2</v>
      </c>
      <c r="X40">
        <v>3.4000000000000002E-2</v>
      </c>
      <c r="Z40">
        <f>0.024339*POWER(I40,0.952797)</f>
        <v>0</v>
      </c>
    </row>
    <row r="41" spans="1:26" x14ac:dyDescent="0.25">
      <c r="A41" s="151"/>
      <c r="B41" s="151"/>
      <c r="C41" s="151"/>
      <c r="D41" s="151" t="s">
        <v>79</v>
      </c>
      <c r="E41" s="151"/>
      <c r="F41" s="165"/>
      <c r="G41" s="154">
        <f>ROUND((SUM(L37:L40))/1,2)</f>
        <v>0</v>
      </c>
      <c r="H41" s="154">
        <f>ROUND((SUM(M37:M40))/1,2)</f>
        <v>0</v>
      </c>
      <c r="I41" s="154">
        <f>ROUND((SUM(I37:I40))/1,2)</f>
        <v>0</v>
      </c>
      <c r="J41" s="151"/>
      <c r="K41" s="151"/>
      <c r="L41" s="151">
        <f>ROUND((SUM(L37:L40))/1,2)</f>
        <v>0</v>
      </c>
      <c r="M41" s="151">
        <f>ROUND((SUM(M37:M40))/1,2)</f>
        <v>0</v>
      </c>
      <c r="N41" s="151"/>
      <c r="O41" s="151"/>
      <c r="P41" s="171"/>
      <c r="Q41" s="151"/>
      <c r="R41" s="151"/>
      <c r="S41" s="171">
        <f>ROUND((SUM(S37:S40))/1,2)</f>
        <v>0</v>
      </c>
      <c r="T41" s="148"/>
      <c r="U41" s="148"/>
      <c r="V41" s="2">
        <f>ROUND((SUM(V37:V40))/1,2)</f>
        <v>12.47</v>
      </c>
      <c r="W41" s="148"/>
      <c r="X41" s="148"/>
      <c r="Y41" s="148"/>
      <c r="Z41" s="148"/>
    </row>
    <row r="42" spans="1:26" x14ac:dyDescent="0.25">
      <c r="A42" s="1"/>
      <c r="B42" s="1"/>
      <c r="C42" s="1"/>
      <c r="D42" s="1"/>
      <c r="E42" s="1"/>
      <c r="F42" s="161"/>
      <c r="G42" s="144"/>
      <c r="H42" s="144"/>
      <c r="I42" s="144"/>
      <c r="J42" s="1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x14ac:dyDescent="0.25">
      <c r="A43" s="151"/>
      <c r="B43" s="151"/>
      <c r="C43" s="151"/>
      <c r="D43" s="2" t="s">
        <v>74</v>
      </c>
      <c r="E43" s="151"/>
      <c r="F43" s="165"/>
      <c r="G43" s="154">
        <f>ROUND((SUM(L9:L42))/2,2)</f>
        <v>0</v>
      </c>
      <c r="H43" s="154">
        <f>ROUND((SUM(M9:M42))/2,2)</f>
        <v>0</v>
      </c>
      <c r="I43" s="154">
        <f>ROUND((SUM(I9:I42))/2,2)</f>
        <v>0</v>
      </c>
      <c r="J43" s="152"/>
      <c r="K43" s="151"/>
      <c r="L43" s="152">
        <f>ROUND((SUM(L9:L42))/2,2)</f>
        <v>0</v>
      </c>
      <c r="M43" s="152">
        <f>ROUND((SUM(M9:M42))/2,2)</f>
        <v>0</v>
      </c>
      <c r="N43" s="151"/>
      <c r="O43" s="151"/>
      <c r="P43" s="171"/>
      <c r="Q43" s="151"/>
      <c r="R43" s="151"/>
      <c r="S43" s="171">
        <f>ROUND((SUM(S9:S42))/2,2)</f>
        <v>191.33</v>
      </c>
      <c r="T43" s="148"/>
      <c r="U43" s="148"/>
      <c r="V43" s="2">
        <f>ROUND((SUM(V9:V42))/2,2)</f>
        <v>12.47</v>
      </c>
    </row>
    <row r="44" spans="1:26" x14ac:dyDescent="0.25">
      <c r="A44" s="1"/>
      <c r="B44" s="1"/>
      <c r="C44" s="1"/>
      <c r="D44" s="1"/>
      <c r="E44" s="1"/>
      <c r="F44" s="161"/>
      <c r="G44" s="144"/>
      <c r="H44" s="144"/>
      <c r="I44" s="144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51"/>
      <c r="B45" s="151"/>
      <c r="C45" s="151"/>
      <c r="D45" s="2" t="s">
        <v>80</v>
      </c>
      <c r="E45" s="151"/>
      <c r="F45" s="165"/>
      <c r="G45" s="152"/>
      <c r="H45" s="152"/>
      <c r="I45" s="152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48"/>
      <c r="U45" s="148"/>
      <c r="V45" s="151"/>
      <c r="W45" s="148"/>
      <c r="X45" s="148"/>
      <c r="Y45" s="148"/>
      <c r="Z45" s="148"/>
    </row>
    <row r="46" spans="1:26" x14ac:dyDescent="0.25">
      <c r="A46" s="151"/>
      <c r="B46" s="151"/>
      <c r="C46" s="151"/>
      <c r="D46" s="151" t="s">
        <v>81</v>
      </c>
      <c r="E46" s="151"/>
      <c r="F46" s="165"/>
      <c r="G46" s="152"/>
      <c r="H46" s="152"/>
      <c r="I46" s="152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48"/>
      <c r="U46" s="148"/>
      <c r="V46" s="151"/>
      <c r="W46" s="148"/>
      <c r="X46" s="148"/>
      <c r="Y46" s="148"/>
      <c r="Z46" s="148"/>
    </row>
    <row r="47" spans="1:26" ht="24.95" customHeight="1" x14ac:dyDescent="0.25">
      <c r="A47" s="169"/>
      <c r="B47" s="166" t="s">
        <v>149</v>
      </c>
      <c r="C47" s="170" t="s">
        <v>150</v>
      </c>
      <c r="D47" s="166" t="s">
        <v>151</v>
      </c>
      <c r="E47" s="166" t="s">
        <v>152</v>
      </c>
      <c r="F47" s="167">
        <v>0.2</v>
      </c>
      <c r="G47" s="168">
        <v>0</v>
      </c>
      <c r="H47" s="168">
        <v>0</v>
      </c>
      <c r="I47" s="168">
        <f>ROUND(F47*(G47+H47),2)</f>
        <v>0</v>
      </c>
      <c r="J47" s="166">
        <f>ROUND(F47*(N47),2)</f>
        <v>0</v>
      </c>
      <c r="K47" s="1">
        <f>ROUND(F47*(O47),2)</f>
        <v>0</v>
      </c>
      <c r="L47" s="1">
        <f>ROUND(F47*(G47),2)</f>
        <v>0</v>
      </c>
      <c r="M47" s="1">
        <f>ROUND(F47*(H47),2)</f>
        <v>0</v>
      </c>
      <c r="N47" s="1">
        <v>0</v>
      </c>
      <c r="O47" s="1"/>
      <c r="P47" s="161"/>
      <c r="Q47" s="161"/>
      <c r="R47" s="161"/>
      <c r="S47" s="151"/>
      <c r="V47" s="165"/>
      <c r="Z47">
        <f>0.024339*POWER(I47,0.952797)</f>
        <v>0</v>
      </c>
    </row>
    <row r="48" spans="1:26" ht="24.95" customHeight="1" x14ac:dyDescent="0.25">
      <c r="A48" s="169"/>
      <c r="B48" s="166" t="s">
        <v>149</v>
      </c>
      <c r="C48" s="170" t="s">
        <v>153</v>
      </c>
      <c r="D48" s="166" t="s">
        <v>154</v>
      </c>
      <c r="E48" s="166" t="s">
        <v>155</v>
      </c>
      <c r="F48" s="167">
        <v>60</v>
      </c>
      <c r="G48" s="168">
        <v>0</v>
      </c>
      <c r="H48" s="168">
        <v>0</v>
      </c>
      <c r="I48" s="168">
        <f>ROUND(F48*(G48+H48),2)</f>
        <v>0</v>
      </c>
      <c r="J48" s="166">
        <f>ROUND(F48*(N48),2)</f>
        <v>0</v>
      </c>
      <c r="K48" s="1">
        <f>ROUND(F48*(O48),2)</f>
        <v>0</v>
      </c>
      <c r="L48" s="1">
        <f>ROUND(F48*(G48),2)</f>
        <v>0</v>
      </c>
      <c r="M48" s="1">
        <f>ROUND(F48*(H48),2)</f>
        <v>0</v>
      </c>
      <c r="N48" s="1">
        <v>0</v>
      </c>
      <c r="O48" s="1"/>
      <c r="P48" s="161"/>
      <c r="Q48" s="161"/>
      <c r="R48" s="161"/>
      <c r="S48" s="151"/>
      <c r="V48" s="165"/>
      <c r="Z48">
        <f>0.024339*POWER(I48,0.952797)</f>
        <v>0</v>
      </c>
    </row>
    <row r="49" spans="1:26" x14ac:dyDescent="0.25">
      <c r="A49" s="151"/>
      <c r="B49" s="151"/>
      <c r="C49" s="151"/>
      <c r="D49" s="151" t="s">
        <v>81</v>
      </c>
      <c r="E49" s="151"/>
      <c r="F49" s="165"/>
      <c r="G49" s="154">
        <f>ROUND((SUM(L46:L48))/1,2)</f>
        <v>0</v>
      </c>
      <c r="H49" s="154">
        <f>ROUND((SUM(M46:M48))/1,2)</f>
        <v>0</v>
      </c>
      <c r="I49" s="154">
        <f>ROUND((SUM(I46:I48))/1,2)</f>
        <v>0</v>
      </c>
      <c r="J49" s="151"/>
      <c r="K49" s="151"/>
      <c r="L49" s="151">
        <f>ROUND((SUM(L46:L48))/1,2)</f>
        <v>0</v>
      </c>
      <c r="M49" s="151">
        <f>ROUND((SUM(M46:M48))/1,2)</f>
        <v>0</v>
      </c>
      <c r="N49" s="151"/>
      <c r="O49" s="151"/>
      <c r="P49" s="171"/>
      <c r="Q49" s="151"/>
      <c r="R49" s="151"/>
      <c r="S49" s="171">
        <f>ROUND((SUM(S46:S48))/1,2)</f>
        <v>0</v>
      </c>
      <c r="T49" s="148"/>
      <c r="U49" s="148"/>
      <c r="V49" s="2">
        <f>ROUND((SUM(V46:V48))/1,2)</f>
        <v>0</v>
      </c>
      <c r="W49" s="148"/>
      <c r="X49" s="148"/>
      <c r="Y49" s="148"/>
      <c r="Z49" s="148"/>
    </row>
    <row r="50" spans="1:26" x14ac:dyDescent="0.25">
      <c r="A50" s="1"/>
      <c r="B50" s="1"/>
      <c r="C50" s="1"/>
      <c r="D50" s="1"/>
      <c r="E50" s="1"/>
      <c r="F50" s="161"/>
      <c r="G50" s="144"/>
      <c r="H50" s="144"/>
      <c r="I50" s="144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25">
      <c r="A51" s="151"/>
      <c r="B51" s="151"/>
      <c r="C51" s="151"/>
      <c r="D51" s="151" t="s">
        <v>82</v>
      </c>
      <c r="E51" s="151"/>
      <c r="F51" s="165"/>
      <c r="G51" s="152"/>
      <c r="H51" s="152"/>
      <c r="I51" s="152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48"/>
      <c r="U51" s="148"/>
      <c r="V51" s="151"/>
      <c r="W51" s="148"/>
      <c r="X51" s="148"/>
      <c r="Y51" s="148"/>
      <c r="Z51" s="148"/>
    </row>
    <row r="52" spans="1:26" ht="24.95" customHeight="1" x14ac:dyDescent="0.25">
      <c r="A52" s="169"/>
      <c r="B52" s="166" t="s">
        <v>149</v>
      </c>
      <c r="C52" s="170" t="s">
        <v>156</v>
      </c>
      <c r="D52" s="166" t="s">
        <v>157</v>
      </c>
      <c r="E52" s="166" t="s">
        <v>104</v>
      </c>
      <c r="F52" s="167">
        <v>80</v>
      </c>
      <c r="G52" s="168">
        <v>0</v>
      </c>
      <c r="H52" s="168">
        <v>0</v>
      </c>
      <c r="I52" s="168">
        <f>ROUND(F52*(G52+H52),2)</f>
        <v>0</v>
      </c>
      <c r="J52" s="166">
        <f>ROUND(F52*(N52),2)</f>
        <v>0</v>
      </c>
      <c r="K52" s="1">
        <f>ROUND(F52*(O52),2)</f>
        <v>0</v>
      </c>
      <c r="L52" s="1">
        <f>ROUND(F52*(G52),2)</f>
        <v>0</v>
      </c>
      <c r="M52" s="1">
        <f>ROUND(F52*(H52),2)</f>
        <v>0</v>
      </c>
      <c r="N52" s="1">
        <v>0</v>
      </c>
      <c r="O52" s="1"/>
      <c r="P52" s="161"/>
      <c r="Q52" s="161"/>
      <c r="R52" s="161"/>
      <c r="S52" s="151"/>
      <c r="V52" s="165"/>
      <c r="Z52">
        <f>0.024339*POWER(I52,0.952797)</f>
        <v>0</v>
      </c>
    </row>
    <row r="53" spans="1:26" ht="24.95" customHeight="1" x14ac:dyDescent="0.25">
      <c r="A53" s="169"/>
      <c r="B53" s="166" t="s">
        <v>149</v>
      </c>
      <c r="C53" s="170" t="s">
        <v>158</v>
      </c>
      <c r="D53" s="166" t="s">
        <v>159</v>
      </c>
      <c r="E53" s="166" t="s">
        <v>160</v>
      </c>
      <c r="F53" s="167">
        <v>400</v>
      </c>
      <c r="G53" s="168">
        <v>0</v>
      </c>
      <c r="H53" s="168">
        <v>0</v>
      </c>
      <c r="I53" s="168">
        <f>ROUND(F53*(G53+H53),2)</f>
        <v>0</v>
      </c>
      <c r="J53" s="166">
        <f>ROUND(F53*(N53),2)</f>
        <v>0</v>
      </c>
      <c r="K53" s="1">
        <f>ROUND(F53*(O53),2)</f>
        <v>0</v>
      </c>
      <c r="L53" s="1">
        <f>ROUND(F53*(G53),2)</f>
        <v>0</v>
      </c>
      <c r="M53" s="1">
        <f>ROUND(F53*(H53),2)</f>
        <v>0</v>
      </c>
      <c r="N53" s="1">
        <v>0</v>
      </c>
      <c r="O53" s="1"/>
      <c r="P53" s="161"/>
      <c r="Q53" s="161"/>
      <c r="R53" s="161"/>
      <c r="S53" s="151"/>
      <c r="V53" s="165"/>
      <c r="Z53">
        <f>0.024339*POWER(I53,0.952797)</f>
        <v>0</v>
      </c>
    </row>
    <row r="54" spans="1:26" ht="24.95" customHeight="1" x14ac:dyDescent="0.25">
      <c r="A54" s="169"/>
      <c r="B54" s="166" t="s">
        <v>149</v>
      </c>
      <c r="C54" s="170" t="s">
        <v>161</v>
      </c>
      <c r="D54" s="166" t="s">
        <v>162</v>
      </c>
      <c r="E54" s="166" t="s">
        <v>138</v>
      </c>
      <c r="F54" s="167">
        <v>2400</v>
      </c>
      <c r="G54" s="168">
        <v>0</v>
      </c>
      <c r="H54" s="168">
        <v>0</v>
      </c>
      <c r="I54" s="168">
        <f>ROUND(F54*(G54+H54),2)</f>
        <v>0</v>
      </c>
      <c r="J54" s="166">
        <f>ROUND(F54*(N54),2)</f>
        <v>0</v>
      </c>
      <c r="K54" s="1">
        <f>ROUND(F54*(O54),2)</f>
        <v>0</v>
      </c>
      <c r="L54" s="1">
        <f>ROUND(F54*(G54),2)</f>
        <v>0</v>
      </c>
      <c r="M54" s="1">
        <f>ROUND(F54*(H54),2)</f>
        <v>0</v>
      </c>
      <c r="N54" s="1">
        <v>0</v>
      </c>
      <c r="O54" s="1"/>
      <c r="P54" s="161"/>
      <c r="Q54" s="161"/>
      <c r="R54" s="161"/>
      <c r="S54" s="151"/>
      <c r="V54" s="165"/>
      <c r="Z54">
        <f>0.024339*POWER(I54,0.952797)</f>
        <v>0</v>
      </c>
    </row>
    <row r="55" spans="1:26" x14ac:dyDescent="0.25">
      <c r="A55" s="151"/>
      <c r="B55" s="151"/>
      <c r="C55" s="151"/>
      <c r="D55" s="151" t="s">
        <v>82</v>
      </c>
      <c r="E55" s="151"/>
      <c r="F55" s="165"/>
      <c r="G55" s="154">
        <f>ROUND((SUM(L51:L54))/1,2)</f>
        <v>0</v>
      </c>
      <c r="H55" s="154">
        <f>ROUND((SUM(M51:M54))/1,2)</f>
        <v>0</v>
      </c>
      <c r="I55" s="154">
        <f>ROUND((SUM(I51:I54))/1,2)</f>
        <v>0</v>
      </c>
      <c r="J55" s="151"/>
      <c r="K55" s="151"/>
      <c r="L55" s="151">
        <f>ROUND((SUM(L51:L54))/1,2)</f>
        <v>0</v>
      </c>
      <c r="M55" s="151">
        <f>ROUND((SUM(M51:M54))/1,2)</f>
        <v>0</v>
      </c>
      <c r="N55" s="151"/>
      <c r="O55" s="151"/>
      <c r="P55" s="171"/>
      <c r="Q55" s="1"/>
      <c r="R55" s="1"/>
      <c r="S55" s="171">
        <f>ROUND((SUM(S51:S54))/1,2)</f>
        <v>0</v>
      </c>
      <c r="T55" s="172"/>
      <c r="U55" s="172"/>
      <c r="V55" s="2">
        <f>ROUND((SUM(V51:V54))/1,2)</f>
        <v>0</v>
      </c>
    </row>
    <row r="56" spans="1:26" x14ac:dyDescent="0.25">
      <c r="A56" s="1"/>
      <c r="B56" s="1"/>
      <c r="C56" s="1"/>
      <c r="D56" s="1"/>
      <c r="E56" s="1"/>
      <c r="F56" s="161"/>
      <c r="G56" s="144"/>
      <c r="H56" s="144"/>
      <c r="I56" s="144"/>
      <c r="J56" s="1"/>
      <c r="K56" s="1"/>
      <c r="L56" s="1"/>
      <c r="M56" s="1"/>
      <c r="N56" s="1"/>
      <c r="O56" s="1"/>
      <c r="P56" s="1"/>
      <c r="Q56" s="1"/>
      <c r="R56" s="1"/>
      <c r="S56" s="1"/>
      <c r="V56" s="1"/>
    </row>
    <row r="57" spans="1:26" x14ac:dyDescent="0.25">
      <c r="A57" s="151"/>
      <c r="B57" s="151"/>
      <c r="C57" s="151"/>
      <c r="D57" s="2" t="s">
        <v>80</v>
      </c>
      <c r="E57" s="151"/>
      <c r="F57" s="165"/>
      <c r="G57" s="154">
        <f>ROUND((SUM(L45:L56))/2,2)</f>
        <v>0</v>
      </c>
      <c r="H57" s="154">
        <f>ROUND((SUM(M45:M56))/2,2)</f>
        <v>0</v>
      </c>
      <c r="I57" s="154">
        <f>ROUND((SUM(I45:I56))/2,2)</f>
        <v>0</v>
      </c>
      <c r="J57" s="151"/>
      <c r="K57" s="151"/>
      <c r="L57" s="151">
        <f>ROUND((SUM(L45:L56))/2,2)</f>
        <v>0</v>
      </c>
      <c r="M57" s="151">
        <f>ROUND((SUM(M45:M56))/2,2)</f>
        <v>0</v>
      </c>
      <c r="N57" s="151"/>
      <c r="O57" s="151"/>
      <c r="P57" s="171"/>
      <c r="Q57" s="1"/>
      <c r="R57" s="1"/>
      <c r="S57" s="171">
        <f>ROUND((SUM(S45:S56))/2,2)</f>
        <v>0</v>
      </c>
      <c r="V57" s="2">
        <f>ROUND((SUM(V45:V56))/2,2)</f>
        <v>0</v>
      </c>
    </row>
    <row r="58" spans="1:26" x14ac:dyDescent="0.25">
      <c r="A58" s="173"/>
      <c r="B58" s="173"/>
      <c r="C58" s="173"/>
      <c r="D58" s="173" t="s">
        <v>83</v>
      </c>
      <c r="E58" s="173"/>
      <c r="F58" s="174"/>
      <c r="G58" s="175">
        <f>ROUND((SUM(L9:L57))/3,2)</f>
        <v>0</v>
      </c>
      <c r="H58" s="175">
        <f>ROUND((SUM(M9:M57))/3,2)</f>
        <v>0</v>
      </c>
      <c r="I58" s="175">
        <f>ROUND((SUM(I9:I57))/3,2)</f>
        <v>0</v>
      </c>
      <c r="J58" s="173"/>
      <c r="K58" s="173">
        <f>ROUND((SUM(K9:K57))/3,2)</f>
        <v>0</v>
      </c>
      <c r="L58" s="173">
        <f>ROUND((SUM(L9:L57))/3,2)</f>
        <v>0</v>
      </c>
      <c r="M58" s="173">
        <f>ROUND((SUM(M9:M57))/3,2)</f>
        <v>0</v>
      </c>
      <c r="N58" s="173"/>
      <c r="O58" s="173"/>
      <c r="P58" s="174"/>
      <c r="Q58" s="173"/>
      <c r="R58" s="173"/>
      <c r="S58" s="174">
        <f>ROUND((SUM(S9:S57))/3,2)</f>
        <v>191.33</v>
      </c>
      <c r="T58" s="176"/>
      <c r="U58" s="176"/>
      <c r="V58" s="173">
        <f>ROUND((SUM(V9:V57))/3,2)</f>
        <v>12.47</v>
      </c>
      <c r="Z58">
        <f>(SUM(Z9:Z57))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horizontalDpi="1200" verticalDpi="1200" r:id="rId1"/>
  <headerFooter>
    <oddHeader>&amp;C&amp;B&amp; Rozpočet Rekonštrukcia rozvodov tepla na tepelnom okruhu Dubnička a Stred, Bánovce nad Bebravou / Zemné práce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J17" sqref="J17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5"/>
      <c r="C1" s="15"/>
      <c r="D1" s="15"/>
      <c r="E1" s="15"/>
      <c r="F1" s="16" t="s">
        <v>20</v>
      </c>
      <c r="G1" s="15"/>
      <c r="H1" s="15"/>
      <c r="I1" s="15"/>
      <c r="J1" s="15"/>
      <c r="W1">
        <v>30.126000000000001</v>
      </c>
    </row>
    <row r="2" spans="1:23" ht="18" customHeight="1" thickTop="1" x14ac:dyDescent="0.25">
      <c r="A2" s="14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4"/>
      <c r="B3" s="37" t="s">
        <v>22</v>
      </c>
      <c r="C3" s="38"/>
      <c r="D3" s="39"/>
      <c r="E3" s="39"/>
      <c r="F3" s="39"/>
      <c r="G3" s="19"/>
      <c r="H3" s="19"/>
      <c r="I3" s="40" t="s">
        <v>21</v>
      </c>
      <c r="J3" s="33"/>
    </row>
    <row r="4" spans="1:23" ht="18" customHeight="1" x14ac:dyDescent="0.25">
      <c r="A4" s="14"/>
      <c r="B4" s="37" t="s">
        <v>163</v>
      </c>
      <c r="C4" s="22"/>
      <c r="D4" s="19"/>
      <c r="E4" s="19"/>
      <c r="F4" s="19"/>
      <c r="G4" s="19"/>
      <c r="H4" s="19"/>
      <c r="I4" s="40" t="s">
        <v>24</v>
      </c>
      <c r="J4" s="33"/>
    </row>
    <row r="5" spans="1:23" ht="18" customHeight="1" thickBot="1" x14ac:dyDescent="0.3">
      <c r="A5" s="14"/>
      <c r="B5" s="41" t="s">
        <v>25</v>
      </c>
      <c r="C5" s="22"/>
      <c r="D5" s="19"/>
      <c r="E5" s="19"/>
      <c r="F5" s="42" t="s">
        <v>26</v>
      </c>
      <c r="G5" s="19"/>
      <c r="H5" s="19"/>
      <c r="I5" s="40" t="s">
        <v>27</v>
      </c>
      <c r="J5" s="43" t="s">
        <v>28</v>
      </c>
    </row>
    <row r="6" spans="1:23" ht="20.100000000000001" customHeight="1" thickTop="1" x14ac:dyDescent="0.25">
      <c r="A6" s="14"/>
      <c r="B6" s="191" t="s">
        <v>29</v>
      </c>
      <c r="C6" s="192"/>
      <c r="D6" s="192"/>
      <c r="E6" s="192"/>
      <c r="F6" s="192"/>
      <c r="G6" s="192"/>
      <c r="H6" s="192"/>
      <c r="I6" s="192"/>
      <c r="J6" s="193"/>
    </row>
    <row r="7" spans="1:23" ht="18" customHeight="1" x14ac:dyDescent="0.25">
      <c r="A7" s="14"/>
      <c r="B7" s="52" t="s">
        <v>32</v>
      </c>
      <c r="C7" s="45"/>
      <c r="D7" s="20"/>
      <c r="E7" s="20"/>
      <c r="F7" s="20"/>
      <c r="G7" s="53" t="s">
        <v>33</v>
      </c>
      <c r="H7" s="20"/>
      <c r="I7" s="31"/>
      <c r="J7" s="46"/>
    </row>
    <row r="8" spans="1:23" ht="20.100000000000001" customHeight="1" x14ac:dyDescent="0.25">
      <c r="A8" s="14"/>
      <c r="B8" s="194" t="s">
        <v>30</v>
      </c>
      <c r="C8" s="195"/>
      <c r="D8" s="195"/>
      <c r="E8" s="195"/>
      <c r="F8" s="195"/>
      <c r="G8" s="195"/>
      <c r="H8" s="195"/>
      <c r="I8" s="195"/>
      <c r="J8" s="196"/>
    </row>
    <row r="9" spans="1:23" ht="18" customHeight="1" x14ac:dyDescent="0.25">
      <c r="A9" s="14"/>
      <c r="B9" s="41" t="s">
        <v>32</v>
      </c>
      <c r="C9" s="22"/>
      <c r="D9" s="19"/>
      <c r="E9" s="19"/>
      <c r="F9" s="19"/>
      <c r="G9" s="42" t="s">
        <v>33</v>
      </c>
      <c r="H9" s="19"/>
      <c r="I9" s="30"/>
      <c r="J9" s="33"/>
    </row>
    <row r="10" spans="1:23" ht="20.100000000000001" customHeight="1" x14ac:dyDescent="0.25">
      <c r="A10" s="14"/>
      <c r="B10" s="194" t="s">
        <v>31</v>
      </c>
      <c r="C10" s="195"/>
      <c r="D10" s="195"/>
      <c r="E10" s="195"/>
      <c r="F10" s="195"/>
      <c r="G10" s="195"/>
      <c r="H10" s="195"/>
      <c r="I10" s="195"/>
      <c r="J10" s="196"/>
    </row>
    <row r="11" spans="1:23" ht="18" customHeight="1" thickBot="1" x14ac:dyDescent="0.3">
      <c r="A11" s="14"/>
      <c r="B11" s="41" t="s">
        <v>32</v>
      </c>
      <c r="C11" s="22"/>
      <c r="D11" s="19"/>
      <c r="E11" s="19"/>
      <c r="F11" s="19"/>
      <c r="G11" s="42" t="s">
        <v>33</v>
      </c>
      <c r="H11" s="19"/>
      <c r="I11" s="30"/>
      <c r="J11" s="33"/>
    </row>
    <row r="12" spans="1:23" ht="18" customHeight="1" thickTop="1" x14ac:dyDescent="0.25">
      <c r="A12" s="14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4"/>
      <c r="B13" s="44"/>
      <c r="C13" s="45"/>
      <c r="D13" s="20"/>
      <c r="E13" s="20"/>
      <c r="F13" s="20"/>
      <c r="G13" s="20"/>
      <c r="H13" s="20"/>
      <c r="I13" s="31"/>
      <c r="J13" s="46"/>
    </row>
    <row r="14" spans="1:23" ht="18" customHeight="1" thickBot="1" x14ac:dyDescent="0.3">
      <c r="A14" s="14"/>
      <c r="B14" s="25"/>
      <c r="C14" s="22"/>
      <c r="D14" s="19"/>
      <c r="E14" s="19"/>
      <c r="F14" s="19"/>
      <c r="G14" s="19"/>
      <c r="H14" s="19"/>
      <c r="I14" s="30"/>
      <c r="J14" s="33"/>
    </row>
    <row r="15" spans="1:23" ht="18" customHeight="1" thickTop="1" x14ac:dyDescent="0.25">
      <c r="A15" s="14"/>
      <c r="B15" s="86" t="s">
        <v>34</v>
      </c>
      <c r="C15" s="87" t="s">
        <v>6</v>
      </c>
      <c r="D15" s="87" t="s">
        <v>63</v>
      </c>
      <c r="E15" s="88" t="s">
        <v>64</v>
      </c>
      <c r="F15" s="101" t="s">
        <v>65</v>
      </c>
      <c r="G15" s="54" t="s">
        <v>39</v>
      </c>
      <c r="H15" s="57" t="s">
        <v>40</v>
      </c>
      <c r="I15" s="29"/>
      <c r="J15" s="51"/>
    </row>
    <row r="16" spans="1:23" ht="18" customHeight="1" x14ac:dyDescent="0.25">
      <c r="A16" s="14"/>
      <c r="B16" s="89">
        <v>1</v>
      </c>
      <c r="C16" s="90" t="s">
        <v>35</v>
      </c>
      <c r="D16" s="91"/>
      <c r="E16" s="92"/>
      <c r="F16" s="102"/>
      <c r="G16" s="55">
        <v>6</v>
      </c>
      <c r="H16" s="111" t="s">
        <v>41</v>
      </c>
      <c r="I16" s="122"/>
      <c r="J16" s="114">
        <v>0</v>
      </c>
    </row>
    <row r="17" spans="1:26" ht="18" customHeight="1" x14ac:dyDescent="0.25">
      <c r="A17" s="14"/>
      <c r="B17" s="62">
        <v>2</v>
      </c>
      <c r="C17" s="66" t="s">
        <v>36</v>
      </c>
      <c r="D17" s="73">
        <f>'Rekap 2310'!B13</f>
        <v>0</v>
      </c>
      <c r="E17" s="71">
        <f>'Rekap 2310'!C13</f>
        <v>0</v>
      </c>
      <c r="F17" s="76">
        <f>'Rekap 2310'!D13</f>
        <v>0</v>
      </c>
      <c r="G17" s="56">
        <v>7</v>
      </c>
      <c r="H17" s="112" t="s">
        <v>42</v>
      </c>
      <c r="I17" s="122"/>
      <c r="J17" s="115">
        <f>'SO 2310'!Z30</f>
        <v>0</v>
      </c>
    </row>
    <row r="18" spans="1:26" ht="18" customHeight="1" x14ac:dyDescent="0.25">
      <c r="A18" s="14"/>
      <c r="B18" s="63">
        <v>3</v>
      </c>
      <c r="C18" s="67" t="s">
        <v>37</v>
      </c>
      <c r="D18" s="74">
        <f>'Rekap 2310'!B17</f>
        <v>0</v>
      </c>
      <c r="E18" s="72">
        <f>'Rekap 2310'!C17</f>
        <v>0</v>
      </c>
      <c r="F18" s="77">
        <f>'Rekap 2310'!D17</f>
        <v>0</v>
      </c>
      <c r="G18" s="56">
        <v>8</v>
      </c>
      <c r="H18" s="112" t="s">
        <v>43</v>
      </c>
      <c r="I18" s="122"/>
      <c r="J18" s="115">
        <v>0</v>
      </c>
    </row>
    <row r="19" spans="1:26" ht="18" customHeight="1" x14ac:dyDescent="0.25">
      <c r="A19" s="14"/>
      <c r="B19" s="63">
        <v>4</v>
      </c>
      <c r="C19" s="68"/>
      <c r="D19" s="74"/>
      <c r="E19" s="72"/>
      <c r="F19" s="77"/>
      <c r="G19" s="56">
        <v>9</v>
      </c>
      <c r="H19" s="120"/>
      <c r="I19" s="122"/>
      <c r="J19" s="121"/>
    </row>
    <row r="20" spans="1:26" ht="18" customHeight="1" thickBot="1" x14ac:dyDescent="0.3">
      <c r="A20" s="14"/>
      <c r="B20" s="63">
        <v>5</v>
      </c>
      <c r="C20" s="69" t="s">
        <v>38</v>
      </c>
      <c r="D20" s="75"/>
      <c r="E20" s="96"/>
      <c r="F20" s="103">
        <f>SUM(F16:F19)</f>
        <v>0</v>
      </c>
      <c r="G20" s="56">
        <v>10</v>
      </c>
      <c r="H20" s="112" t="s">
        <v>38</v>
      </c>
      <c r="I20" s="124"/>
      <c r="J20" s="95">
        <f>SUM(J16:J19)</f>
        <v>0</v>
      </c>
    </row>
    <row r="21" spans="1:26" ht="18" customHeight="1" thickTop="1" x14ac:dyDescent="0.25">
      <c r="A21" s="14"/>
      <c r="B21" s="60" t="s">
        <v>51</v>
      </c>
      <c r="C21" s="64" t="s">
        <v>7</v>
      </c>
      <c r="D21" s="70"/>
      <c r="E21" s="21"/>
      <c r="F21" s="94"/>
      <c r="G21" s="60" t="s">
        <v>59</v>
      </c>
      <c r="H21" s="57" t="s">
        <v>7</v>
      </c>
      <c r="I21" s="31"/>
      <c r="J21" s="125"/>
    </row>
    <row r="22" spans="1:26" ht="18" customHeight="1" x14ac:dyDescent="0.25">
      <c r="A22" s="14"/>
      <c r="B22" s="55">
        <v>11</v>
      </c>
      <c r="C22" s="58" t="s">
        <v>52</v>
      </c>
      <c r="D22" s="82"/>
      <c r="E22" s="84" t="s">
        <v>55</v>
      </c>
      <c r="F22" s="76">
        <f>((F16*U22*2.8)+(F17*V22*2.8)+(F18*W22*2.8))/100</f>
        <v>0</v>
      </c>
      <c r="G22" s="55">
        <v>16</v>
      </c>
      <c r="H22" s="111" t="s">
        <v>60</v>
      </c>
      <c r="I22" s="123" t="s">
        <v>57</v>
      </c>
      <c r="J22" s="114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4"/>
      <c r="B23" s="56">
        <v>12</v>
      </c>
      <c r="C23" s="59" t="s">
        <v>53</v>
      </c>
      <c r="D23" s="61"/>
      <c r="E23" s="84" t="s">
        <v>56</v>
      </c>
      <c r="F23" s="77">
        <f>((F16*U23*0.7)+(F17*V23*0.7)+(F18*W23*0.7))/100</f>
        <v>0</v>
      </c>
      <c r="G23" s="56">
        <v>17</v>
      </c>
      <c r="H23" s="112" t="s">
        <v>61</v>
      </c>
      <c r="I23" s="123" t="s">
        <v>57</v>
      </c>
      <c r="J23" s="115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4"/>
      <c r="B24" s="56">
        <v>13</v>
      </c>
      <c r="C24" s="59" t="s">
        <v>54</v>
      </c>
      <c r="D24" s="61"/>
      <c r="E24" s="84" t="s">
        <v>57</v>
      </c>
      <c r="F24" s="77">
        <f>((F16*U24*0)+(F17*V24*0)+(F18*W24*0))/100</f>
        <v>0</v>
      </c>
      <c r="G24" s="56">
        <v>18</v>
      </c>
      <c r="H24" s="112" t="s">
        <v>62</v>
      </c>
      <c r="I24" s="123" t="s">
        <v>58</v>
      </c>
      <c r="J24" s="115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4"/>
      <c r="B25" s="56">
        <v>14</v>
      </c>
      <c r="C25" s="22"/>
      <c r="D25" s="61"/>
      <c r="E25" s="85"/>
      <c r="F25" s="83"/>
      <c r="G25" s="56">
        <v>19</v>
      </c>
      <c r="H25" s="120"/>
      <c r="I25" s="122"/>
      <c r="J25" s="121"/>
    </row>
    <row r="26" spans="1:26" ht="18" customHeight="1" thickBot="1" x14ac:dyDescent="0.3">
      <c r="A26" s="14"/>
      <c r="B26" s="56">
        <v>15</v>
      </c>
      <c r="C26" s="59"/>
      <c r="D26" s="61"/>
      <c r="E26" s="61"/>
      <c r="F26" s="104"/>
      <c r="G26" s="56">
        <v>20</v>
      </c>
      <c r="H26" s="112" t="s">
        <v>38</v>
      </c>
      <c r="I26" s="124"/>
      <c r="J26" s="95">
        <f>SUM(J22:J25)+SUM(F22:F25)</f>
        <v>0</v>
      </c>
    </row>
    <row r="27" spans="1:26" ht="18" customHeight="1" thickTop="1" x14ac:dyDescent="0.25">
      <c r="A27" s="14"/>
      <c r="B27" s="97"/>
      <c r="C27" s="136" t="s">
        <v>68</v>
      </c>
      <c r="D27" s="129"/>
      <c r="E27" s="98"/>
      <c r="F27" s="32"/>
      <c r="G27" s="105" t="s">
        <v>44</v>
      </c>
      <c r="H27" s="100" t="s">
        <v>45</v>
      </c>
      <c r="I27" s="31"/>
      <c r="J27" s="34"/>
    </row>
    <row r="28" spans="1:26" ht="18" customHeight="1" x14ac:dyDescent="0.25">
      <c r="A28" s="14"/>
      <c r="B28" s="28"/>
      <c r="C28" s="127"/>
      <c r="D28" s="130"/>
      <c r="E28" s="24"/>
      <c r="F28" s="14"/>
      <c r="G28" s="106">
        <v>21</v>
      </c>
      <c r="H28" s="110" t="s">
        <v>46</v>
      </c>
      <c r="I28" s="117"/>
      <c r="J28" s="93">
        <f>F20+J20+F26+J26</f>
        <v>0</v>
      </c>
    </row>
    <row r="29" spans="1:26" ht="18" customHeight="1" x14ac:dyDescent="0.25">
      <c r="A29" s="14"/>
      <c r="B29" s="78"/>
      <c r="C29" s="128"/>
      <c r="D29" s="131"/>
      <c r="E29" s="24"/>
      <c r="F29" s="14"/>
      <c r="G29" s="55">
        <v>22</v>
      </c>
      <c r="H29" s="111" t="s">
        <v>47</v>
      </c>
      <c r="I29" s="118">
        <f>J28-SUM('SO 2310'!K9:'SO 2310'!K29)</f>
        <v>0</v>
      </c>
      <c r="J29" s="114">
        <f>ROUND(((ROUND(I29,2)*20)*1/100),2)</f>
        <v>0</v>
      </c>
    </row>
    <row r="30" spans="1:26" ht="18" customHeight="1" x14ac:dyDescent="0.25">
      <c r="A30" s="14"/>
      <c r="B30" s="25"/>
      <c r="C30" s="120"/>
      <c r="D30" s="122"/>
      <c r="E30" s="24"/>
      <c r="F30" s="14"/>
      <c r="G30" s="56">
        <v>23</v>
      </c>
      <c r="H30" s="112" t="s">
        <v>48</v>
      </c>
      <c r="I30" s="84">
        <f>SUM('SO 2310'!K9:'SO 2310'!K29)</f>
        <v>0</v>
      </c>
      <c r="J30" s="115">
        <f>ROUND(((ROUND(I30,2)*0)/100),2)</f>
        <v>0</v>
      </c>
    </row>
    <row r="31" spans="1:26" ht="18" customHeight="1" x14ac:dyDescent="0.25">
      <c r="A31" s="14"/>
      <c r="B31" s="26"/>
      <c r="C31" s="132"/>
      <c r="D31" s="133"/>
      <c r="E31" s="24"/>
      <c r="F31" s="14"/>
      <c r="G31" s="106">
        <v>24</v>
      </c>
      <c r="H31" s="110" t="s">
        <v>49</v>
      </c>
      <c r="I31" s="109"/>
      <c r="J31" s="126">
        <f>SUM(J28:J30)</f>
        <v>0</v>
      </c>
    </row>
    <row r="32" spans="1:26" ht="18" customHeight="1" thickBot="1" x14ac:dyDescent="0.3">
      <c r="A32" s="14"/>
      <c r="B32" s="44"/>
      <c r="C32" s="113"/>
      <c r="D32" s="119"/>
      <c r="E32" s="79"/>
      <c r="F32" s="80"/>
      <c r="G32" s="55" t="s">
        <v>50</v>
      </c>
      <c r="H32" s="113"/>
      <c r="I32" s="119"/>
      <c r="J32" s="116"/>
    </row>
    <row r="33" spans="1:10" ht="18" customHeight="1" thickTop="1" x14ac:dyDescent="0.25">
      <c r="A33" s="14"/>
      <c r="B33" s="97"/>
      <c r="C33" s="98"/>
      <c r="D33" s="134" t="s">
        <v>66</v>
      </c>
      <c r="E33" s="18"/>
      <c r="F33" s="99"/>
      <c r="G33" s="107">
        <v>26</v>
      </c>
      <c r="H33" s="135" t="s">
        <v>67</v>
      </c>
      <c r="I33" s="32"/>
      <c r="J33" s="108"/>
    </row>
    <row r="34" spans="1:10" ht="18" customHeight="1" x14ac:dyDescent="0.25">
      <c r="A34" s="14"/>
      <c r="B34" s="27"/>
      <c r="C34" s="23"/>
      <c r="D34" s="17"/>
      <c r="E34" s="17"/>
      <c r="F34" s="17"/>
      <c r="G34" s="17"/>
      <c r="H34" s="17"/>
      <c r="I34" s="32"/>
      <c r="J34" s="35"/>
    </row>
    <row r="35" spans="1:10" ht="18" customHeight="1" x14ac:dyDescent="0.25">
      <c r="A35" s="14"/>
      <c r="B35" s="28"/>
      <c r="C35" s="24"/>
      <c r="D35" s="3"/>
      <c r="E35" s="3"/>
      <c r="F35" s="3"/>
      <c r="G35" s="3"/>
      <c r="H35" s="3"/>
      <c r="I35" s="14"/>
      <c r="J35" s="36"/>
    </row>
    <row r="36" spans="1:10" ht="18" customHeight="1" x14ac:dyDescent="0.25">
      <c r="A36" s="14"/>
      <c r="B36" s="28"/>
      <c r="C36" s="24"/>
      <c r="D36" s="3"/>
      <c r="E36" s="3"/>
      <c r="F36" s="3"/>
      <c r="G36" s="3"/>
      <c r="H36" s="3"/>
      <c r="I36" s="14"/>
      <c r="J36" s="36"/>
    </row>
    <row r="37" spans="1:10" ht="18" customHeight="1" x14ac:dyDescent="0.25">
      <c r="A37" s="14"/>
      <c r="B37" s="28"/>
      <c r="C37" s="24"/>
      <c r="D37" s="3"/>
      <c r="E37" s="3"/>
      <c r="F37" s="3"/>
      <c r="G37" s="3"/>
      <c r="H37" s="3"/>
      <c r="I37" s="14"/>
      <c r="J37" s="36"/>
    </row>
    <row r="38" spans="1:10" ht="18" customHeight="1" x14ac:dyDescent="0.25">
      <c r="A38" s="14"/>
      <c r="B38" s="28"/>
      <c r="C38" s="24"/>
      <c r="D38" s="3"/>
      <c r="E38" s="3"/>
      <c r="F38" s="3"/>
      <c r="G38" s="3"/>
      <c r="H38" s="3"/>
      <c r="I38" s="14"/>
      <c r="J38" s="36"/>
    </row>
    <row r="39" spans="1:10" ht="18" customHeight="1" x14ac:dyDescent="0.25">
      <c r="A39" s="14"/>
      <c r="B39" s="28"/>
      <c r="C39" s="24"/>
      <c r="D39" s="3"/>
      <c r="E39" s="3"/>
      <c r="F39" s="3"/>
      <c r="G39" s="3"/>
      <c r="H39" s="3"/>
      <c r="I39" s="14"/>
      <c r="J39" s="36"/>
    </row>
    <row r="40" spans="1:10" ht="18" customHeight="1" thickBot="1" x14ac:dyDescent="0.3">
      <c r="A40" s="14"/>
      <c r="B40" s="78"/>
      <c r="C40" s="79"/>
      <c r="D40" s="15"/>
      <c r="E40" s="15"/>
      <c r="F40" s="15"/>
      <c r="G40" s="15"/>
      <c r="H40" s="15"/>
      <c r="I40" s="80"/>
      <c r="J40" s="81"/>
    </row>
    <row r="41" spans="1:10" ht="15.75" thickTop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01" t="s">
        <v>29</v>
      </c>
      <c r="B1" s="202"/>
      <c r="C1" s="202"/>
      <c r="D1" s="203"/>
      <c r="E1" s="139" t="s">
        <v>26</v>
      </c>
      <c r="F1" s="138"/>
      <c r="W1">
        <v>30.126000000000001</v>
      </c>
    </row>
    <row r="2" spans="1:26" ht="20.100000000000001" customHeight="1" x14ac:dyDescent="0.25">
      <c r="A2" s="201" t="s">
        <v>30</v>
      </c>
      <c r="B2" s="202"/>
      <c r="C2" s="202"/>
      <c r="D2" s="203"/>
      <c r="E2" s="139" t="s">
        <v>24</v>
      </c>
      <c r="F2" s="138"/>
    </row>
    <row r="3" spans="1:26" ht="20.100000000000001" customHeight="1" x14ac:dyDescent="0.25">
      <c r="A3" s="201" t="s">
        <v>31</v>
      </c>
      <c r="B3" s="202"/>
      <c r="C3" s="202"/>
      <c r="D3" s="203"/>
      <c r="E3" s="139" t="s">
        <v>72</v>
      </c>
      <c r="F3" s="138"/>
    </row>
    <row r="4" spans="1:26" x14ac:dyDescent="0.25">
      <c r="A4" s="140" t="s">
        <v>1</v>
      </c>
      <c r="B4" s="137"/>
      <c r="C4" s="137"/>
      <c r="D4" s="137"/>
      <c r="E4" s="137"/>
      <c r="F4" s="137"/>
    </row>
    <row r="5" spans="1:26" x14ac:dyDescent="0.25">
      <c r="A5" s="140" t="s">
        <v>22</v>
      </c>
      <c r="B5" s="137"/>
      <c r="C5" s="137"/>
      <c r="D5" s="137"/>
      <c r="E5" s="137"/>
      <c r="F5" s="137"/>
    </row>
    <row r="6" spans="1:26" x14ac:dyDescent="0.25">
      <c r="A6" s="140" t="s">
        <v>163</v>
      </c>
      <c r="B6" s="137"/>
      <c r="C6" s="137"/>
      <c r="D6" s="137"/>
      <c r="E6" s="137"/>
      <c r="F6" s="137"/>
    </row>
    <row r="7" spans="1:26" x14ac:dyDescent="0.25">
      <c r="A7" s="137"/>
      <c r="B7" s="137"/>
      <c r="C7" s="137"/>
      <c r="D7" s="137"/>
      <c r="E7" s="137"/>
      <c r="F7" s="137"/>
    </row>
    <row r="8" spans="1:26" x14ac:dyDescent="0.25">
      <c r="A8" s="141" t="s">
        <v>73</v>
      </c>
      <c r="B8" s="137"/>
      <c r="C8" s="137"/>
      <c r="D8" s="137"/>
      <c r="E8" s="137"/>
      <c r="F8" s="137"/>
    </row>
    <row r="9" spans="1:26" x14ac:dyDescent="0.25">
      <c r="A9" s="142" t="s">
        <v>69</v>
      </c>
      <c r="B9" s="142" t="s">
        <v>63</v>
      </c>
      <c r="C9" s="142" t="s">
        <v>64</v>
      </c>
      <c r="D9" s="142" t="s">
        <v>38</v>
      </c>
      <c r="E9" s="142" t="s">
        <v>70</v>
      </c>
      <c r="F9" s="142" t="s">
        <v>71</v>
      </c>
    </row>
    <row r="10" spans="1:26" x14ac:dyDescent="0.25">
      <c r="A10" s="149" t="s">
        <v>164</v>
      </c>
      <c r="B10" s="150"/>
      <c r="C10" s="146"/>
      <c r="D10" s="146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x14ac:dyDescent="0.25">
      <c r="A11" s="151" t="s">
        <v>165</v>
      </c>
      <c r="B11" s="152">
        <f>'SO 2310'!L12</f>
        <v>0</v>
      </c>
      <c r="C11" s="152">
        <f>'SO 2310'!M12</f>
        <v>0</v>
      </c>
      <c r="D11" s="152">
        <f>'SO 2310'!I12</f>
        <v>0</v>
      </c>
      <c r="E11" s="153">
        <f>'SO 2310'!S12</f>
        <v>0</v>
      </c>
      <c r="F11" s="153">
        <f>'SO 2310'!V12</f>
        <v>7.7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x14ac:dyDescent="0.25">
      <c r="A12" s="151" t="s">
        <v>166</v>
      </c>
      <c r="B12" s="152">
        <f>'SO 2310'!L19</f>
        <v>0</v>
      </c>
      <c r="C12" s="152">
        <f>'SO 2310'!M19</f>
        <v>0</v>
      </c>
      <c r="D12" s="152">
        <f>'SO 2310'!I19</f>
        <v>0</v>
      </c>
      <c r="E12" s="153">
        <f>'SO 2310'!S19</f>
        <v>0.05</v>
      </c>
      <c r="F12" s="153">
        <f>'SO 2310'!V19</f>
        <v>8.2200000000000006</v>
      </c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x14ac:dyDescent="0.25">
      <c r="A13" s="2" t="s">
        <v>164</v>
      </c>
      <c r="B13" s="154">
        <f>'SO 2310'!L21</f>
        <v>0</v>
      </c>
      <c r="C13" s="154">
        <f>'SO 2310'!M21</f>
        <v>0</v>
      </c>
      <c r="D13" s="154">
        <f>'SO 2310'!I21</f>
        <v>0</v>
      </c>
      <c r="E13" s="155">
        <f>'SO 2310'!S21</f>
        <v>0.05</v>
      </c>
      <c r="F13" s="155">
        <f>'SO 2310'!V21</f>
        <v>15.92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x14ac:dyDescent="0.25">
      <c r="A14" s="1"/>
      <c r="B14" s="144"/>
      <c r="C14" s="144"/>
      <c r="D14" s="144"/>
      <c r="E14" s="143"/>
      <c r="F14" s="143"/>
    </row>
    <row r="15" spans="1:26" x14ac:dyDescent="0.25">
      <c r="A15" s="2" t="s">
        <v>80</v>
      </c>
      <c r="B15" s="154"/>
      <c r="C15" s="152"/>
      <c r="D15" s="152"/>
      <c r="E15" s="153"/>
      <c r="F15" s="153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x14ac:dyDescent="0.25">
      <c r="A16" s="151" t="s">
        <v>82</v>
      </c>
      <c r="B16" s="152">
        <f>'SO 2310'!L27</f>
        <v>0</v>
      </c>
      <c r="C16" s="152">
        <f>'SO 2310'!M27</f>
        <v>0</v>
      </c>
      <c r="D16" s="152">
        <f>'SO 2310'!I27</f>
        <v>0</v>
      </c>
      <c r="E16" s="153">
        <f>'SO 2310'!S27</f>
        <v>0</v>
      </c>
      <c r="F16" s="153">
        <f>'SO 2310'!V27</f>
        <v>0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6" x14ac:dyDescent="0.25">
      <c r="A17" s="2" t="s">
        <v>80</v>
      </c>
      <c r="B17" s="154">
        <f>'SO 2310'!L29</f>
        <v>0</v>
      </c>
      <c r="C17" s="154">
        <f>'SO 2310'!M29</f>
        <v>0</v>
      </c>
      <c r="D17" s="154">
        <f>'SO 2310'!I29</f>
        <v>0</v>
      </c>
      <c r="E17" s="155">
        <f>'SO 2310'!S29</f>
        <v>0</v>
      </c>
      <c r="F17" s="155">
        <f>'SO 2310'!V29</f>
        <v>0</v>
      </c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</row>
    <row r="18" spans="1:26" x14ac:dyDescent="0.25">
      <c r="A18" s="1"/>
      <c r="B18" s="144"/>
      <c r="C18" s="144"/>
      <c r="D18" s="144"/>
      <c r="E18" s="143"/>
      <c r="F18" s="143"/>
    </row>
    <row r="19" spans="1:26" x14ac:dyDescent="0.25">
      <c r="A19" s="2" t="s">
        <v>83</v>
      </c>
      <c r="B19" s="154">
        <f>'SO 2310'!L30</f>
        <v>0</v>
      </c>
      <c r="C19" s="154">
        <f>'SO 2310'!M30</f>
        <v>0</v>
      </c>
      <c r="D19" s="154">
        <f>'SO 2310'!I30</f>
        <v>0</v>
      </c>
      <c r="E19" s="155">
        <f>'SO 2310'!S30</f>
        <v>0.05</v>
      </c>
      <c r="F19" s="155">
        <f>'SO 2310'!V30</f>
        <v>15.92</v>
      </c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</row>
    <row r="20" spans="1:26" x14ac:dyDescent="0.25">
      <c r="A20" s="1"/>
      <c r="B20" s="144"/>
      <c r="C20" s="144"/>
      <c r="D20" s="144"/>
      <c r="E20" s="143"/>
      <c r="F20" s="143"/>
    </row>
    <row r="21" spans="1:26" x14ac:dyDescent="0.25">
      <c r="A21" s="1"/>
      <c r="B21" s="144"/>
      <c r="C21" s="144"/>
      <c r="D21" s="144"/>
      <c r="E21" s="143"/>
      <c r="F21" s="143"/>
    </row>
    <row r="22" spans="1:26" x14ac:dyDescent="0.25">
      <c r="A22" s="1"/>
      <c r="B22" s="144"/>
      <c r="C22" s="144"/>
      <c r="D22" s="144"/>
      <c r="E22" s="143"/>
      <c r="F22" s="143"/>
    </row>
    <row r="23" spans="1:26" x14ac:dyDescent="0.25">
      <c r="A23" s="1"/>
      <c r="B23" s="144"/>
      <c r="C23" s="144"/>
      <c r="D23" s="144"/>
      <c r="E23" s="143"/>
      <c r="F23" s="143"/>
    </row>
    <row r="24" spans="1:26" x14ac:dyDescent="0.25">
      <c r="A24" s="1"/>
      <c r="B24" s="144"/>
      <c r="C24" s="144"/>
      <c r="D24" s="144"/>
      <c r="E24" s="143"/>
      <c r="F24" s="143"/>
    </row>
    <row r="25" spans="1:26" x14ac:dyDescent="0.25">
      <c r="A25" s="1"/>
      <c r="B25" s="144"/>
      <c r="C25" s="144"/>
      <c r="D25" s="144"/>
      <c r="E25" s="143"/>
      <c r="F25" s="143"/>
    </row>
    <row r="26" spans="1:26" x14ac:dyDescent="0.25">
      <c r="A26" s="1"/>
      <c r="B26" s="144"/>
      <c r="C26" s="144"/>
      <c r="D26" s="144"/>
      <c r="E26" s="143"/>
      <c r="F26" s="143"/>
    </row>
    <row r="27" spans="1:26" x14ac:dyDescent="0.25">
      <c r="A27" s="1"/>
      <c r="B27" s="144"/>
      <c r="C27" s="144"/>
      <c r="D27" s="144"/>
      <c r="E27" s="143"/>
      <c r="F27" s="143"/>
    </row>
    <row r="28" spans="1:26" x14ac:dyDescent="0.25">
      <c r="A28" s="1"/>
      <c r="B28" s="144"/>
      <c r="C28" s="144"/>
      <c r="D28" s="144"/>
      <c r="E28" s="143"/>
      <c r="F28" s="143"/>
    </row>
    <row r="29" spans="1:26" x14ac:dyDescent="0.25">
      <c r="A29" s="1"/>
      <c r="B29" s="144"/>
      <c r="C29" s="144"/>
      <c r="D29" s="144"/>
      <c r="E29" s="143"/>
      <c r="F29" s="143"/>
    </row>
    <row r="30" spans="1:26" x14ac:dyDescent="0.25">
      <c r="A30" s="1"/>
      <c r="B30" s="144"/>
      <c r="C30" s="144"/>
      <c r="D30" s="144"/>
      <c r="E30" s="143"/>
      <c r="F30" s="143"/>
    </row>
    <row r="31" spans="1:26" x14ac:dyDescent="0.25">
      <c r="A31" s="1"/>
      <c r="B31" s="144"/>
      <c r="C31" s="144"/>
      <c r="D31" s="144"/>
      <c r="E31" s="143"/>
      <c r="F31" s="143"/>
    </row>
    <row r="32" spans="1:26" x14ac:dyDescent="0.25">
      <c r="A32" s="1"/>
      <c r="B32" s="144"/>
      <c r="C32" s="144"/>
      <c r="D32" s="144"/>
      <c r="E32" s="143"/>
      <c r="F32" s="143"/>
    </row>
    <row r="33" spans="1:6" x14ac:dyDescent="0.25">
      <c r="A33" s="1"/>
      <c r="B33" s="144"/>
      <c r="C33" s="144"/>
      <c r="D33" s="144"/>
      <c r="E33" s="143"/>
      <c r="F33" s="143"/>
    </row>
    <row r="34" spans="1:6" x14ac:dyDescent="0.25">
      <c r="A34" s="1"/>
      <c r="B34" s="144"/>
      <c r="C34" s="144"/>
      <c r="D34" s="144"/>
      <c r="E34" s="143"/>
      <c r="F34" s="143"/>
    </row>
    <row r="35" spans="1:6" x14ac:dyDescent="0.25">
      <c r="A35" s="1"/>
      <c r="B35" s="144"/>
      <c r="C35" s="144"/>
      <c r="D35" s="144"/>
      <c r="E35" s="143"/>
      <c r="F35" s="143"/>
    </row>
    <row r="36" spans="1:6" x14ac:dyDescent="0.25">
      <c r="A36" s="1"/>
      <c r="B36" s="144"/>
      <c r="C36" s="144"/>
      <c r="D36" s="144"/>
      <c r="E36" s="143"/>
      <c r="F36" s="143"/>
    </row>
    <row r="37" spans="1:6" x14ac:dyDescent="0.25">
      <c r="A37" s="1"/>
      <c r="B37" s="144"/>
      <c r="C37" s="144"/>
      <c r="D37" s="144"/>
      <c r="E37" s="143"/>
      <c r="F37" s="143"/>
    </row>
    <row r="38" spans="1:6" x14ac:dyDescent="0.25">
      <c r="A38" s="1"/>
      <c r="B38" s="144"/>
      <c r="C38" s="144"/>
      <c r="D38" s="144"/>
      <c r="E38" s="143"/>
      <c r="F38" s="143"/>
    </row>
    <row r="39" spans="1:6" x14ac:dyDescent="0.25">
      <c r="A39" s="1"/>
      <c r="B39" s="144"/>
      <c r="C39" s="144"/>
      <c r="D39" s="144"/>
      <c r="E39" s="143"/>
      <c r="F39" s="143"/>
    </row>
    <row r="40" spans="1:6" x14ac:dyDescent="0.25">
      <c r="A40" s="1"/>
      <c r="B40" s="144"/>
      <c r="C40" s="144"/>
      <c r="D40" s="144"/>
      <c r="E40" s="143"/>
      <c r="F40" s="143"/>
    </row>
    <row r="41" spans="1:6" x14ac:dyDescent="0.25">
      <c r="A41" s="1"/>
      <c r="B41" s="144"/>
      <c r="C41" s="144"/>
      <c r="D41" s="144"/>
      <c r="E41" s="143"/>
      <c r="F41" s="143"/>
    </row>
    <row r="42" spans="1:6" x14ac:dyDescent="0.25">
      <c r="A42" s="1"/>
      <c r="B42" s="144"/>
      <c r="C42" s="144"/>
      <c r="D42" s="144"/>
      <c r="E42" s="143"/>
      <c r="F42" s="143"/>
    </row>
    <row r="43" spans="1:6" x14ac:dyDescent="0.25">
      <c r="A43" s="1"/>
      <c r="B43" s="144"/>
      <c r="C43" s="144"/>
      <c r="D43" s="144"/>
      <c r="E43" s="143"/>
      <c r="F43" s="143"/>
    </row>
    <row r="44" spans="1:6" x14ac:dyDescent="0.25">
      <c r="A44" s="1"/>
      <c r="B44" s="144"/>
      <c r="C44" s="144"/>
      <c r="D44" s="144"/>
      <c r="E44" s="143"/>
      <c r="F44" s="143"/>
    </row>
    <row r="45" spans="1:6" x14ac:dyDescent="0.25">
      <c r="A45" s="1"/>
      <c r="B45" s="144"/>
      <c r="C45" s="144"/>
      <c r="D45" s="144"/>
      <c r="E45" s="143"/>
      <c r="F45" s="143"/>
    </row>
    <row r="46" spans="1:6" x14ac:dyDescent="0.25">
      <c r="A46" s="1"/>
      <c r="B46" s="144"/>
      <c r="C46" s="144"/>
      <c r="D46" s="144"/>
      <c r="E46" s="143"/>
      <c r="F46" s="143"/>
    </row>
    <row r="47" spans="1:6" x14ac:dyDescent="0.25">
      <c r="A47" s="1"/>
      <c r="B47" s="144"/>
      <c r="C47" s="144"/>
      <c r="D47" s="144"/>
      <c r="E47" s="143"/>
      <c r="F47" s="143"/>
    </row>
    <row r="48" spans="1:6" x14ac:dyDescent="0.25">
      <c r="A48" s="1"/>
      <c r="B48" s="144"/>
      <c r="C48" s="144"/>
      <c r="D48" s="144"/>
      <c r="E48" s="143"/>
      <c r="F48" s="143"/>
    </row>
    <row r="49" spans="1:6" x14ac:dyDescent="0.25">
      <c r="A49" s="1"/>
      <c r="B49" s="144"/>
      <c r="C49" s="144"/>
      <c r="D49" s="144"/>
      <c r="E49" s="143"/>
      <c r="F49" s="143"/>
    </row>
    <row r="50" spans="1:6" x14ac:dyDescent="0.25">
      <c r="A50" s="1"/>
      <c r="B50" s="144"/>
      <c r="C50" s="144"/>
      <c r="D50" s="144"/>
      <c r="E50" s="143"/>
      <c r="F50" s="143"/>
    </row>
    <row r="51" spans="1:6" x14ac:dyDescent="0.25">
      <c r="A51" s="1"/>
      <c r="B51" s="144"/>
      <c r="C51" s="144"/>
      <c r="D51" s="144"/>
      <c r="E51" s="143"/>
      <c r="F51" s="143"/>
    </row>
    <row r="52" spans="1:6" x14ac:dyDescent="0.25">
      <c r="A52" s="1"/>
      <c r="B52" s="144"/>
      <c r="C52" s="144"/>
      <c r="D52" s="144"/>
      <c r="E52" s="143"/>
      <c r="F52" s="143"/>
    </row>
    <row r="53" spans="1:6" x14ac:dyDescent="0.25">
      <c r="A53" s="1"/>
      <c r="B53" s="144"/>
      <c r="C53" s="144"/>
      <c r="D53" s="144"/>
      <c r="E53" s="143"/>
      <c r="F53" s="143"/>
    </row>
    <row r="54" spans="1:6" x14ac:dyDescent="0.25">
      <c r="A54" s="1"/>
      <c r="B54" s="144"/>
      <c r="C54" s="144"/>
      <c r="D54" s="144"/>
      <c r="E54" s="143"/>
      <c r="F54" s="143"/>
    </row>
    <row r="55" spans="1:6" x14ac:dyDescent="0.25">
      <c r="A55" s="1"/>
      <c r="B55" s="144"/>
      <c r="C55" s="144"/>
      <c r="D55" s="144"/>
      <c r="E55" s="143"/>
      <c r="F55" s="143"/>
    </row>
    <row r="56" spans="1:6" x14ac:dyDescent="0.25">
      <c r="A56" s="1"/>
      <c r="B56" s="144"/>
      <c r="C56" s="144"/>
      <c r="D56" s="144"/>
      <c r="E56" s="143"/>
      <c r="F56" s="143"/>
    </row>
    <row r="57" spans="1:6" x14ac:dyDescent="0.25">
      <c r="A57" s="1"/>
      <c r="B57" s="144"/>
      <c r="C57" s="144"/>
      <c r="D57" s="144"/>
      <c r="E57" s="143"/>
      <c r="F57" s="143"/>
    </row>
    <row r="58" spans="1:6" x14ac:dyDescent="0.25">
      <c r="A58" s="1"/>
      <c r="B58" s="144"/>
      <c r="C58" s="144"/>
      <c r="D58" s="144"/>
      <c r="E58" s="143"/>
      <c r="F58" s="143"/>
    </row>
    <row r="59" spans="1:6" x14ac:dyDescent="0.25">
      <c r="A59" s="1"/>
      <c r="B59" s="144"/>
      <c r="C59" s="144"/>
      <c r="D59" s="144"/>
      <c r="E59" s="143"/>
      <c r="F59" s="143"/>
    </row>
    <row r="60" spans="1:6" x14ac:dyDescent="0.25">
      <c r="A60" s="1"/>
      <c r="B60" s="144"/>
      <c r="C60" s="144"/>
      <c r="D60" s="144"/>
      <c r="E60" s="143"/>
      <c r="F60" s="143"/>
    </row>
    <row r="61" spans="1:6" x14ac:dyDescent="0.25">
      <c r="A61" s="1"/>
      <c r="B61" s="144"/>
      <c r="C61" s="144"/>
      <c r="D61" s="144"/>
      <c r="E61" s="143"/>
      <c r="F61" s="143"/>
    </row>
    <row r="62" spans="1:6" x14ac:dyDescent="0.25">
      <c r="A62" s="1"/>
      <c r="B62" s="144"/>
      <c r="C62" s="144"/>
      <c r="D62" s="144"/>
      <c r="E62" s="143"/>
      <c r="F62" s="143"/>
    </row>
    <row r="63" spans="1:6" x14ac:dyDescent="0.25">
      <c r="A63" s="1"/>
      <c r="B63" s="144"/>
      <c r="C63" s="144"/>
      <c r="D63" s="144"/>
      <c r="E63" s="143"/>
      <c r="F63" s="143"/>
    </row>
    <row r="64" spans="1:6" x14ac:dyDescent="0.25">
      <c r="A64" s="1"/>
      <c r="B64" s="144"/>
      <c r="C64" s="144"/>
      <c r="D64" s="144"/>
      <c r="E64" s="143"/>
      <c r="F64" s="143"/>
    </row>
    <row r="65" spans="1:6" x14ac:dyDescent="0.25">
      <c r="A65" s="1"/>
      <c r="B65" s="144"/>
      <c r="C65" s="144"/>
      <c r="D65" s="144"/>
      <c r="E65" s="143"/>
      <c r="F65" s="143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04" t="s">
        <v>29</v>
      </c>
      <c r="C1" s="205"/>
      <c r="D1" s="205"/>
      <c r="E1" s="205"/>
      <c r="F1" s="205"/>
      <c r="G1" s="205"/>
      <c r="H1" s="206"/>
      <c r="I1" s="160" t="s">
        <v>26</v>
      </c>
      <c r="J1" s="159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59"/>
      <c r="B2" s="204" t="s">
        <v>30</v>
      </c>
      <c r="C2" s="205"/>
      <c r="D2" s="205"/>
      <c r="E2" s="205"/>
      <c r="F2" s="205"/>
      <c r="G2" s="205"/>
      <c r="H2" s="206"/>
      <c r="I2" s="160" t="s">
        <v>24</v>
      </c>
      <c r="J2" s="159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59"/>
      <c r="B3" s="204" t="s">
        <v>31</v>
      </c>
      <c r="C3" s="205"/>
      <c r="D3" s="205"/>
      <c r="E3" s="205"/>
      <c r="F3" s="205"/>
      <c r="G3" s="205"/>
      <c r="H3" s="206"/>
      <c r="I3" s="160" t="s">
        <v>94</v>
      </c>
      <c r="J3" s="159"/>
      <c r="K3" s="3"/>
      <c r="L3" s="3"/>
      <c r="M3" s="3"/>
      <c r="N3" s="3"/>
      <c r="O3" s="3"/>
      <c r="P3" s="5" t="s">
        <v>28</v>
      </c>
      <c r="Q3" s="1"/>
      <c r="R3" s="1"/>
      <c r="S3" s="3"/>
      <c r="V3" s="3"/>
    </row>
    <row r="4" spans="1:26" x14ac:dyDescent="0.25">
      <c r="A4" s="3"/>
      <c r="B4" s="5" t="s">
        <v>95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5" t="s">
        <v>163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5"/>
      <c r="B7" s="16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"/>
      <c r="R7" s="1"/>
      <c r="S7" s="15"/>
      <c r="V7" s="15"/>
    </row>
    <row r="8" spans="1:26" ht="15.75" x14ac:dyDescent="0.25">
      <c r="A8" s="162" t="s">
        <v>84</v>
      </c>
      <c r="B8" s="162" t="s">
        <v>85</v>
      </c>
      <c r="C8" s="162" t="s">
        <v>86</v>
      </c>
      <c r="D8" s="162" t="s">
        <v>87</v>
      </c>
      <c r="E8" s="162" t="s">
        <v>88</v>
      </c>
      <c r="F8" s="162" t="s">
        <v>89</v>
      </c>
      <c r="G8" s="162" t="s">
        <v>63</v>
      </c>
      <c r="H8" s="162" t="s">
        <v>64</v>
      </c>
      <c r="I8" s="162" t="s">
        <v>90</v>
      </c>
      <c r="J8" s="162"/>
      <c r="K8" s="162"/>
      <c r="L8" s="162"/>
      <c r="M8" s="162"/>
      <c r="N8" s="162"/>
      <c r="O8" s="162"/>
      <c r="P8" s="162" t="s">
        <v>91</v>
      </c>
      <c r="Q8" s="156"/>
      <c r="R8" s="156"/>
      <c r="S8" s="162" t="s">
        <v>92</v>
      </c>
      <c r="T8" s="158"/>
      <c r="U8" s="158"/>
      <c r="V8" s="162" t="s">
        <v>93</v>
      </c>
      <c r="W8" s="157"/>
      <c r="X8" s="157"/>
      <c r="Y8" s="157"/>
      <c r="Z8" s="157"/>
    </row>
    <row r="9" spans="1:26" x14ac:dyDescent="0.25">
      <c r="A9" s="145"/>
      <c r="B9" s="145"/>
      <c r="C9" s="163"/>
      <c r="D9" s="149" t="s">
        <v>164</v>
      </c>
      <c r="E9" s="145"/>
      <c r="F9" s="164"/>
      <c r="G9" s="146"/>
      <c r="H9" s="146"/>
      <c r="I9" s="146"/>
      <c r="J9" s="145"/>
      <c r="K9" s="145"/>
      <c r="L9" s="145"/>
      <c r="M9" s="145"/>
      <c r="N9" s="145"/>
      <c r="O9" s="145"/>
      <c r="P9" s="145"/>
      <c r="Q9" s="151"/>
      <c r="R9" s="151"/>
      <c r="S9" s="145"/>
      <c r="T9" s="148"/>
      <c r="U9" s="148"/>
      <c r="V9" s="145"/>
      <c r="W9" s="148"/>
      <c r="X9" s="148"/>
      <c r="Y9" s="148"/>
      <c r="Z9" s="148"/>
    </row>
    <row r="10" spans="1:26" x14ac:dyDescent="0.25">
      <c r="A10" s="151"/>
      <c r="B10" s="151"/>
      <c r="C10" s="151"/>
      <c r="D10" s="151" t="s">
        <v>165</v>
      </c>
      <c r="E10" s="151"/>
      <c r="F10" s="165"/>
      <c r="G10" s="152"/>
      <c r="H10" s="152"/>
      <c r="I10" s="152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48"/>
      <c r="U10" s="148"/>
      <c r="V10" s="151"/>
      <c r="W10" s="148"/>
      <c r="X10" s="148"/>
      <c r="Y10" s="148"/>
      <c r="Z10" s="148"/>
    </row>
    <row r="11" spans="1:26" ht="24.95" customHeight="1" x14ac:dyDescent="0.25">
      <c r="A11" s="169"/>
      <c r="B11" s="166" t="s">
        <v>167</v>
      </c>
      <c r="C11" s="170" t="s">
        <v>168</v>
      </c>
      <c r="D11" s="166" t="s">
        <v>169</v>
      </c>
      <c r="E11" s="166" t="s">
        <v>113</v>
      </c>
      <c r="F11" s="167">
        <v>160</v>
      </c>
      <c r="G11" s="168">
        <v>0</v>
      </c>
      <c r="H11" s="168">
        <v>0</v>
      </c>
      <c r="I11" s="168">
        <f>ROUND(F11*(G11+H11),2)</f>
        <v>0</v>
      </c>
      <c r="J11" s="166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1"/>
      <c r="Q11" s="161"/>
      <c r="R11" s="161"/>
      <c r="S11" s="151"/>
      <c r="V11" s="165">
        <f>ROUND(F11*(X11),3)</f>
        <v>7.6959999999999997</v>
      </c>
      <c r="X11">
        <v>4.8099999999999997E-2</v>
      </c>
      <c r="Z11">
        <f>0.024339*POWER(I11,0.952797)</f>
        <v>0</v>
      </c>
    </row>
    <row r="12" spans="1:26" x14ac:dyDescent="0.25">
      <c r="A12" s="151"/>
      <c r="B12" s="151"/>
      <c r="C12" s="151"/>
      <c r="D12" s="151" t="s">
        <v>165</v>
      </c>
      <c r="E12" s="151"/>
      <c r="F12" s="165"/>
      <c r="G12" s="154">
        <f>ROUND((SUM(L10:L11))/1,2)</f>
        <v>0</v>
      </c>
      <c r="H12" s="154">
        <f>ROUND((SUM(M10:M11))/1,2)</f>
        <v>0</v>
      </c>
      <c r="I12" s="154">
        <f>ROUND((SUM(I10:I11))/1,2)</f>
        <v>0</v>
      </c>
      <c r="J12" s="151"/>
      <c r="K12" s="151"/>
      <c r="L12" s="151">
        <f>ROUND((SUM(L10:L11))/1,2)</f>
        <v>0</v>
      </c>
      <c r="M12" s="151">
        <f>ROUND((SUM(M10:M11))/1,2)</f>
        <v>0</v>
      </c>
      <c r="N12" s="151"/>
      <c r="O12" s="151"/>
      <c r="P12" s="171"/>
      <c r="Q12" s="151"/>
      <c r="R12" s="151"/>
      <c r="S12" s="171">
        <f>ROUND((SUM(S10:S11))/1,2)</f>
        <v>0</v>
      </c>
      <c r="T12" s="148"/>
      <c r="U12" s="148"/>
      <c r="V12" s="2">
        <f>ROUND((SUM(V10:V11))/1,2)</f>
        <v>7.7</v>
      </c>
      <c r="W12" s="148"/>
      <c r="X12" s="148"/>
      <c r="Y12" s="148"/>
      <c r="Z12" s="148"/>
    </row>
    <row r="13" spans="1:26" x14ac:dyDescent="0.25">
      <c r="A13" s="1"/>
      <c r="B13" s="1"/>
      <c r="C13" s="1"/>
      <c r="D13" s="1"/>
      <c r="E13" s="1"/>
      <c r="F13" s="161"/>
      <c r="G13" s="144"/>
      <c r="H13" s="144"/>
      <c r="I13" s="14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51"/>
      <c r="B14" s="151"/>
      <c r="C14" s="151"/>
      <c r="D14" s="151" t="s">
        <v>166</v>
      </c>
      <c r="E14" s="151"/>
      <c r="F14" s="165"/>
      <c r="G14" s="152"/>
      <c r="H14" s="152"/>
      <c r="I14" s="152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48"/>
      <c r="U14" s="148"/>
      <c r="V14" s="151"/>
      <c r="W14" s="148"/>
      <c r="X14" s="148"/>
      <c r="Y14" s="148"/>
      <c r="Z14" s="148"/>
    </row>
    <row r="15" spans="1:26" ht="24.95" customHeight="1" x14ac:dyDescent="0.25">
      <c r="A15" s="169"/>
      <c r="B15" s="166" t="s">
        <v>170</v>
      </c>
      <c r="C15" s="170" t="s">
        <v>171</v>
      </c>
      <c r="D15" s="166" t="s">
        <v>172</v>
      </c>
      <c r="E15" s="166" t="s">
        <v>155</v>
      </c>
      <c r="F15" s="167">
        <v>320</v>
      </c>
      <c r="G15" s="168">
        <v>0</v>
      </c>
      <c r="H15" s="168">
        <v>0</v>
      </c>
      <c r="I15" s="168">
        <f>ROUND(F15*(G15+H15),2)</f>
        <v>0</v>
      </c>
      <c r="J15" s="166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65">
        <v>1.2999999999999999E-4</v>
      </c>
      <c r="Q15" s="161"/>
      <c r="R15" s="161">
        <v>1.2999999999999999E-4</v>
      </c>
      <c r="S15" s="151">
        <f>ROUND(F15*(P15),3)</f>
        <v>4.2000000000000003E-2</v>
      </c>
      <c r="V15" s="165">
        <f>ROUND(F15*(X15),3)</f>
        <v>7.36</v>
      </c>
      <c r="X15">
        <v>2.3E-2</v>
      </c>
      <c r="Z15">
        <f>0.024339*POWER(I15,0.952797)</f>
        <v>0</v>
      </c>
    </row>
    <row r="16" spans="1:26" ht="24.95" customHeight="1" x14ac:dyDescent="0.25">
      <c r="A16" s="169"/>
      <c r="B16" s="166" t="s">
        <v>170</v>
      </c>
      <c r="C16" s="170" t="s">
        <v>173</v>
      </c>
      <c r="D16" s="166" t="s">
        <v>174</v>
      </c>
      <c r="E16" s="166" t="s">
        <v>131</v>
      </c>
      <c r="F16" s="167">
        <v>160</v>
      </c>
      <c r="G16" s="168">
        <v>0</v>
      </c>
      <c r="H16" s="168">
        <v>0</v>
      </c>
      <c r="I16" s="168">
        <f>ROUND(F16*(G16+H16),2)</f>
        <v>0</v>
      </c>
      <c r="J16" s="166">
        <f>ROUND(F16*(N16),2)</f>
        <v>0</v>
      </c>
      <c r="K16" s="1">
        <f>ROUND(F16*(O16),2)</f>
        <v>0</v>
      </c>
      <c r="L16" s="1">
        <f>ROUND(F16*(G16),2)</f>
        <v>0</v>
      </c>
      <c r="M16" s="1">
        <f>ROUND(F16*(H16),2)</f>
        <v>0</v>
      </c>
      <c r="N16" s="1">
        <v>0</v>
      </c>
      <c r="O16" s="1"/>
      <c r="P16" s="161"/>
      <c r="Q16" s="161"/>
      <c r="R16" s="161"/>
      <c r="S16" s="151"/>
      <c r="V16" s="165"/>
      <c r="Z16">
        <f>0.024339*POWER(I16,0.952797)</f>
        <v>0</v>
      </c>
    </row>
    <row r="17" spans="1:26" ht="24.95" customHeight="1" x14ac:dyDescent="0.25">
      <c r="A17" s="169"/>
      <c r="B17" s="166" t="s">
        <v>170</v>
      </c>
      <c r="C17" s="170" t="s">
        <v>175</v>
      </c>
      <c r="D17" s="166" t="s">
        <v>176</v>
      </c>
      <c r="E17" s="166" t="s">
        <v>131</v>
      </c>
      <c r="F17" s="167">
        <v>108</v>
      </c>
      <c r="G17" s="168">
        <v>0</v>
      </c>
      <c r="H17" s="168">
        <v>0</v>
      </c>
      <c r="I17" s="168">
        <f>ROUND(F17*(G17+H17),2)</f>
        <v>0</v>
      </c>
      <c r="J17" s="166">
        <f>ROUND(F17*(N17),2)</f>
        <v>0</v>
      </c>
      <c r="K17" s="1">
        <f>ROUND(F17*(O17),2)</f>
        <v>0</v>
      </c>
      <c r="L17" s="1">
        <f>ROUND(F17*(G17),2)</f>
        <v>0</v>
      </c>
      <c r="M17" s="1">
        <f>ROUND(F17*(H17),2)</f>
        <v>0</v>
      </c>
      <c r="N17" s="1">
        <v>0</v>
      </c>
      <c r="O17" s="1"/>
      <c r="P17" s="165">
        <v>4.0000000000000003E-5</v>
      </c>
      <c r="Q17" s="161"/>
      <c r="R17" s="161">
        <v>4.0000000000000003E-5</v>
      </c>
      <c r="S17" s="151">
        <f>ROUND(F17*(P17),3)</f>
        <v>4.0000000000000001E-3</v>
      </c>
      <c r="V17" s="165">
        <f>ROUND(F17*(X17),3)</f>
        <v>0.86399999999999999</v>
      </c>
      <c r="X17">
        <v>8.0000000000000002E-3</v>
      </c>
      <c r="Z17">
        <f>0.024339*POWER(I17,0.952797)</f>
        <v>0</v>
      </c>
    </row>
    <row r="18" spans="1:26" ht="24.95" customHeight="1" x14ac:dyDescent="0.25">
      <c r="A18" s="169"/>
      <c r="B18" s="166" t="s">
        <v>170</v>
      </c>
      <c r="C18" s="170" t="s">
        <v>177</v>
      </c>
      <c r="D18" s="166" t="s">
        <v>178</v>
      </c>
      <c r="E18" s="166" t="s">
        <v>179</v>
      </c>
      <c r="F18" s="167">
        <v>8.6086399999999994</v>
      </c>
      <c r="G18" s="168">
        <v>0</v>
      </c>
      <c r="H18" s="168">
        <v>0</v>
      </c>
      <c r="I18" s="168">
        <f>ROUND(F18*(G18+H18),2)</f>
        <v>0</v>
      </c>
      <c r="J18" s="166">
        <f>ROUND(F18*(N18),2)</f>
        <v>0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0</v>
      </c>
      <c r="O18" s="1"/>
      <c r="P18" s="161"/>
      <c r="Q18" s="161"/>
      <c r="R18" s="161"/>
      <c r="S18" s="151"/>
      <c r="V18" s="165"/>
      <c r="Z18">
        <f>0.024339*POWER(I18,0.952797)</f>
        <v>0</v>
      </c>
    </row>
    <row r="19" spans="1:26" x14ac:dyDescent="0.25">
      <c r="A19" s="151"/>
      <c r="B19" s="151"/>
      <c r="C19" s="151"/>
      <c r="D19" s="151" t="s">
        <v>166</v>
      </c>
      <c r="E19" s="151"/>
      <c r="F19" s="165"/>
      <c r="G19" s="154">
        <f>ROUND((SUM(L14:L18))/1,2)</f>
        <v>0</v>
      </c>
      <c r="H19" s="154">
        <f>ROUND((SUM(M14:M18))/1,2)</f>
        <v>0</v>
      </c>
      <c r="I19" s="154">
        <f>ROUND((SUM(I14:I18))/1,2)</f>
        <v>0</v>
      </c>
      <c r="J19" s="151"/>
      <c r="K19" s="151"/>
      <c r="L19" s="151">
        <f>ROUND((SUM(L14:L18))/1,2)</f>
        <v>0</v>
      </c>
      <c r="M19" s="151">
        <f>ROUND((SUM(M14:M18))/1,2)</f>
        <v>0</v>
      </c>
      <c r="N19" s="151"/>
      <c r="O19" s="151"/>
      <c r="P19" s="171"/>
      <c r="Q19" s="151"/>
      <c r="R19" s="151"/>
      <c r="S19" s="171">
        <f>ROUND((SUM(S14:S18))/1,2)</f>
        <v>0.05</v>
      </c>
      <c r="T19" s="148"/>
      <c r="U19" s="148"/>
      <c r="V19" s="2">
        <f>ROUND((SUM(V14:V18))/1,2)</f>
        <v>8.2200000000000006</v>
      </c>
      <c r="W19" s="148"/>
      <c r="X19" s="148"/>
      <c r="Y19" s="148"/>
      <c r="Z19" s="148"/>
    </row>
    <row r="20" spans="1:26" x14ac:dyDescent="0.25">
      <c r="A20" s="1"/>
      <c r="B20" s="1"/>
      <c r="C20" s="1"/>
      <c r="D20" s="1"/>
      <c r="E20" s="1"/>
      <c r="F20" s="161"/>
      <c r="G20" s="144"/>
      <c r="H20" s="144"/>
      <c r="I20" s="144"/>
      <c r="J20" s="1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25">
      <c r="A21" s="151"/>
      <c r="B21" s="151"/>
      <c r="C21" s="151"/>
      <c r="D21" s="2" t="s">
        <v>164</v>
      </c>
      <c r="E21" s="151"/>
      <c r="F21" s="165"/>
      <c r="G21" s="154">
        <f>ROUND((SUM(L9:L20))/2,2)</f>
        <v>0</v>
      </c>
      <c r="H21" s="154">
        <f>ROUND((SUM(M9:M20))/2,2)</f>
        <v>0</v>
      </c>
      <c r="I21" s="154">
        <f>ROUND((SUM(I9:I20))/2,2)</f>
        <v>0</v>
      </c>
      <c r="J21" s="152"/>
      <c r="K21" s="151"/>
      <c r="L21" s="152">
        <f>ROUND((SUM(L9:L20))/2,2)</f>
        <v>0</v>
      </c>
      <c r="M21" s="152">
        <f>ROUND((SUM(M9:M20))/2,2)</f>
        <v>0</v>
      </c>
      <c r="N21" s="151"/>
      <c r="O21" s="151"/>
      <c r="P21" s="171"/>
      <c r="Q21" s="151"/>
      <c r="R21" s="151"/>
      <c r="S21" s="171">
        <f>ROUND((SUM(S9:S20))/2,2)</f>
        <v>0.05</v>
      </c>
      <c r="T21" s="148"/>
      <c r="U21" s="148"/>
      <c r="V21" s="2">
        <f>ROUND((SUM(V9:V20))/2,2)</f>
        <v>15.92</v>
      </c>
    </row>
    <row r="22" spans="1:26" x14ac:dyDescent="0.25">
      <c r="A22" s="1"/>
      <c r="B22" s="1"/>
      <c r="C22" s="1"/>
      <c r="D22" s="1"/>
      <c r="E22" s="1"/>
      <c r="F22" s="161"/>
      <c r="G22" s="144"/>
      <c r="H22" s="144"/>
      <c r="I22" s="144"/>
      <c r="J22" s="1"/>
      <c r="K22" s="1"/>
      <c r="L22" s="1"/>
      <c r="M22" s="1"/>
      <c r="N22" s="1"/>
      <c r="O22" s="1"/>
      <c r="P22" s="1"/>
      <c r="Q22" s="1"/>
      <c r="R22" s="1"/>
      <c r="S22" s="1"/>
      <c r="V22" s="1"/>
    </row>
    <row r="23" spans="1:26" x14ac:dyDescent="0.25">
      <c r="A23" s="151"/>
      <c r="B23" s="151"/>
      <c r="C23" s="151"/>
      <c r="D23" s="2" t="s">
        <v>80</v>
      </c>
      <c r="E23" s="151"/>
      <c r="F23" s="165"/>
      <c r="G23" s="152"/>
      <c r="H23" s="152"/>
      <c r="I23" s="152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48"/>
      <c r="U23" s="148"/>
      <c r="V23" s="151"/>
      <c r="W23" s="148"/>
      <c r="X23" s="148"/>
      <c r="Y23" s="148"/>
      <c r="Z23" s="148"/>
    </row>
    <row r="24" spans="1:26" x14ac:dyDescent="0.25">
      <c r="A24" s="151"/>
      <c r="B24" s="151"/>
      <c r="C24" s="151"/>
      <c r="D24" s="151" t="s">
        <v>82</v>
      </c>
      <c r="E24" s="151"/>
      <c r="F24" s="165"/>
      <c r="G24" s="152"/>
      <c r="H24" s="152"/>
      <c r="I24" s="152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48"/>
      <c r="U24" s="148"/>
      <c r="V24" s="151"/>
      <c r="W24" s="148"/>
      <c r="X24" s="148"/>
      <c r="Y24" s="148"/>
      <c r="Z24" s="148"/>
    </row>
    <row r="25" spans="1:26" ht="24.95" customHeight="1" x14ac:dyDescent="0.25">
      <c r="A25" s="169"/>
      <c r="B25" s="166" t="s">
        <v>149</v>
      </c>
      <c r="C25" s="170" t="s">
        <v>156</v>
      </c>
      <c r="D25" s="166" t="s">
        <v>180</v>
      </c>
      <c r="E25" s="166" t="s">
        <v>179</v>
      </c>
      <c r="F25" s="167">
        <v>8.609</v>
      </c>
      <c r="G25" s="168">
        <v>0</v>
      </c>
      <c r="H25" s="168">
        <v>0</v>
      </c>
      <c r="I25" s="168">
        <f>ROUND(F25*(G25+H25),2)</f>
        <v>0</v>
      </c>
      <c r="J25" s="166">
        <f>ROUND(F25*(N25),2)</f>
        <v>0</v>
      </c>
      <c r="K25" s="1">
        <f>ROUND(F25*(O25),2)</f>
        <v>0</v>
      </c>
      <c r="L25" s="1">
        <f>ROUND(F25*(G25),2)</f>
        <v>0</v>
      </c>
      <c r="M25" s="1">
        <f>ROUND(F25*(H25),2)</f>
        <v>0</v>
      </c>
      <c r="N25" s="1">
        <v>0</v>
      </c>
      <c r="O25" s="1"/>
      <c r="P25" s="161"/>
      <c r="Q25" s="161"/>
      <c r="R25" s="161"/>
      <c r="S25" s="151"/>
      <c r="V25" s="165"/>
      <c r="Z25">
        <f>0.024339*POWER(I25,0.952797)</f>
        <v>0</v>
      </c>
    </row>
    <row r="26" spans="1:26" ht="24.95" customHeight="1" x14ac:dyDescent="0.25">
      <c r="A26" s="169"/>
      <c r="B26" s="166" t="s">
        <v>149</v>
      </c>
      <c r="C26" s="170" t="s">
        <v>181</v>
      </c>
      <c r="D26" s="166" t="s">
        <v>182</v>
      </c>
      <c r="E26" s="166" t="s">
        <v>179</v>
      </c>
      <c r="F26" s="167">
        <v>258.27</v>
      </c>
      <c r="G26" s="168">
        <v>0</v>
      </c>
      <c r="H26" s="168">
        <v>0</v>
      </c>
      <c r="I26" s="168">
        <f>ROUND(F26*(G26+H26),2)</f>
        <v>0</v>
      </c>
      <c r="J26" s="166">
        <f>ROUND(F26*(N26),2)</f>
        <v>0</v>
      </c>
      <c r="K26" s="1">
        <f>ROUND(F26*(O26),2)</f>
        <v>0</v>
      </c>
      <c r="L26" s="1">
        <f>ROUND(F26*(G26),2)</f>
        <v>0</v>
      </c>
      <c r="M26" s="1">
        <f>ROUND(F26*(H26),2)</f>
        <v>0</v>
      </c>
      <c r="N26" s="1">
        <v>0</v>
      </c>
      <c r="O26" s="1"/>
      <c r="P26" s="161"/>
      <c r="Q26" s="161"/>
      <c r="R26" s="161"/>
      <c r="S26" s="151"/>
      <c r="V26" s="165"/>
      <c r="Z26">
        <f>0.024339*POWER(I26,0.952797)</f>
        <v>0</v>
      </c>
    </row>
    <row r="27" spans="1:26" x14ac:dyDescent="0.25">
      <c r="A27" s="151"/>
      <c r="B27" s="151"/>
      <c r="C27" s="151"/>
      <c r="D27" s="151" t="s">
        <v>82</v>
      </c>
      <c r="E27" s="151"/>
      <c r="F27" s="165"/>
      <c r="G27" s="154">
        <f>ROUND((SUM(L24:L26))/1,2)</f>
        <v>0</v>
      </c>
      <c r="H27" s="154">
        <f>ROUND((SUM(M24:M26))/1,2)</f>
        <v>0</v>
      </c>
      <c r="I27" s="154">
        <f>ROUND((SUM(I24:I26))/1,2)</f>
        <v>0</v>
      </c>
      <c r="J27" s="151"/>
      <c r="K27" s="151"/>
      <c r="L27" s="151">
        <f>ROUND((SUM(L24:L26))/1,2)</f>
        <v>0</v>
      </c>
      <c r="M27" s="151">
        <f>ROUND((SUM(M24:M26))/1,2)</f>
        <v>0</v>
      </c>
      <c r="N27" s="151"/>
      <c r="O27" s="151"/>
      <c r="P27" s="171"/>
      <c r="Q27" s="1"/>
      <c r="R27" s="1"/>
      <c r="S27" s="171">
        <f>ROUND((SUM(S24:S26))/1,2)</f>
        <v>0</v>
      </c>
      <c r="T27" s="172"/>
      <c r="U27" s="172"/>
      <c r="V27" s="2">
        <f>ROUND((SUM(V24:V26))/1,2)</f>
        <v>0</v>
      </c>
    </row>
    <row r="28" spans="1:26" x14ac:dyDescent="0.25">
      <c r="A28" s="1"/>
      <c r="B28" s="1"/>
      <c r="C28" s="1"/>
      <c r="D28" s="1"/>
      <c r="E28" s="1"/>
      <c r="F28" s="161"/>
      <c r="G28" s="144"/>
      <c r="H28" s="144"/>
      <c r="I28" s="14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51"/>
      <c r="B29" s="151"/>
      <c r="C29" s="151"/>
      <c r="D29" s="2" t="s">
        <v>80</v>
      </c>
      <c r="E29" s="151"/>
      <c r="F29" s="165"/>
      <c r="G29" s="154">
        <f>ROUND((SUM(L23:L28))/2,2)</f>
        <v>0</v>
      </c>
      <c r="H29" s="154">
        <f>ROUND((SUM(M23:M28))/2,2)</f>
        <v>0</v>
      </c>
      <c r="I29" s="154">
        <f>ROUND((SUM(I23:I28))/2,2)</f>
        <v>0</v>
      </c>
      <c r="J29" s="151"/>
      <c r="K29" s="151"/>
      <c r="L29" s="151">
        <f>ROUND((SUM(L23:L28))/2,2)</f>
        <v>0</v>
      </c>
      <c r="M29" s="151">
        <f>ROUND((SUM(M23:M28))/2,2)</f>
        <v>0</v>
      </c>
      <c r="N29" s="151"/>
      <c r="O29" s="151"/>
      <c r="P29" s="171"/>
      <c r="Q29" s="1"/>
      <c r="R29" s="1"/>
      <c r="S29" s="171">
        <f>ROUND((SUM(S23:S28))/2,2)</f>
        <v>0</v>
      </c>
      <c r="V29" s="2">
        <f>ROUND((SUM(V23:V28))/2,2)</f>
        <v>0</v>
      </c>
    </row>
    <row r="30" spans="1:26" x14ac:dyDescent="0.25">
      <c r="A30" s="173"/>
      <c r="B30" s="173"/>
      <c r="C30" s="173"/>
      <c r="D30" s="173" t="s">
        <v>83</v>
      </c>
      <c r="E30" s="173"/>
      <c r="F30" s="174"/>
      <c r="G30" s="175">
        <f>ROUND((SUM(L9:L29))/3,2)</f>
        <v>0</v>
      </c>
      <c r="H30" s="175">
        <f>ROUND((SUM(M9:M29))/3,2)</f>
        <v>0</v>
      </c>
      <c r="I30" s="175">
        <f>ROUND((SUM(I9:I29))/3,2)</f>
        <v>0</v>
      </c>
      <c r="J30" s="173"/>
      <c r="K30" s="173">
        <f>ROUND((SUM(K9:K29))/3,2)</f>
        <v>0</v>
      </c>
      <c r="L30" s="173">
        <f>ROUND((SUM(L9:L29))/3,2)</f>
        <v>0</v>
      </c>
      <c r="M30" s="173">
        <f>ROUND((SUM(M9:M29))/3,2)</f>
        <v>0</v>
      </c>
      <c r="N30" s="173"/>
      <c r="O30" s="173"/>
      <c r="P30" s="174"/>
      <c r="Q30" s="173"/>
      <c r="R30" s="173"/>
      <c r="S30" s="174">
        <f>ROUND((SUM(S9:S29))/3,2)</f>
        <v>0.05</v>
      </c>
      <c r="T30" s="176"/>
      <c r="U30" s="176"/>
      <c r="V30" s="173">
        <f>ROUND((SUM(V9:V29))/3,2)</f>
        <v>15.92</v>
      </c>
      <c r="Z30">
        <f>(SUM(Z9:Z29))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horizontalDpi="1200" verticalDpi="1200" r:id="rId1"/>
  <headerFooter>
    <oddHeader>&amp;C&amp;B&amp; Rozpočet Rekonštrukcia rozvodov tepla na tepelnom okruhu Dubnička a Stred, Bánovce nad Bebravou / Demontáž exist. potrubia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J18" sqref="J18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5"/>
      <c r="C1" s="15"/>
      <c r="D1" s="15"/>
      <c r="E1" s="15"/>
      <c r="F1" s="16" t="s">
        <v>20</v>
      </c>
      <c r="G1" s="15"/>
      <c r="H1" s="15"/>
      <c r="I1" s="15"/>
      <c r="J1" s="15"/>
      <c r="W1">
        <v>30.126000000000001</v>
      </c>
    </row>
    <row r="2" spans="1:23" ht="18" customHeight="1" thickTop="1" x14ac:dyDescent="0.25">
      <c r="A2" s="14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4"/>
      <c r="B3" s="37" t="s">
        <v>22</v>
      </c>
      <c r="C3" s="38"/>
      <c r="D3" s="39"/>
      <c r="E3" s="39"/>
      <c r="F3" s="39"/>
      <c r="G3" s="19"/>
      <c r="H3" s="19"/>
      <c r="I3" s="40" t="s">
        <v>21</v>
      </c>
      <c r="J3" s="33"/>
    </row>
    <row r="4" spans="1:23" ht="18" customHeight="1" x14ac:dyDescent="0.25">
      <c r="A4" s="14"/>
      <c r="B4" s="37" t="s">
        <v>183</v>
      </c>
      <c r="C4" s="22"/>
      <c r="D4" s="19"/>
      <c r="E4" s="19"/>
      <c r="F4" s="19"/>
      <c r="G4" s="19"/>
      <c r="H4" s="19"/>
      <c r="I4" s="40" t="s">
        <v>24</v>
      </c>
      <c r="J4" s="33"/>
    </row>
    <row r="5" spans="1:23" ht="18" customHeight="1" thickBot="1" x14ac:dyDescent="0.3">
      <c r="A5" s="14"/>
      <c r="B5" s="41" t="s">
        <v>25</v>
      </c>
      <c r="C5" s="22"/>
      <c r="D5" s="19"/>
      <c r="E5" s="19"/>
      <c r="F5" s="42" t="s">
        <v>26</v>
      </c>
      <c r="G5" s="19"/>
      <c r="H5" s="19"/>
      <c r="I5" s="40" t="s">
        <v>27</v>
      </c>
      <c r="J5" s="43" t="s">
        <v>28</v>
      </c>
    </row>
    <row r="6" spans="1:23" ht="20.100000000000001" customHeight="1" thickTop="1" x14ac:dyDescent="0.25">
      <c r="A6" s="14"/>
      <c r="B6" s="191" t="s">
        <v>29</v>
      </c>
      <c r="C6" s="192"/>
      <c r="D6" s="192"/>
      <c r="E6" s="192"/>
      <c r="F6" s="192"/>
      <c r="G6" s="192"/>
      <c r="H6" s="192"/>
      <c r="I6" s="192"/>
      <c r="J6" s="193"/>
    </row>
    <row r="7" spans="1:23" ht="18" customHeight="1" x14ac:dyDescent="0.25">
      <c r="A7" s="14"/>
      <c r="B7" s="52" t="s">
        <v>32</v>
      </c>
      <c r="C7" s="45"/>
      <c r="D7" s="20"/>
      <c r="E7" s="20"/>
      <c r="F7" s="20"/>
      <c r="G7" s="53" t="s">
        <v>33</v>
      </c>
      <c r="H7" s="20"/>
      <c r="I7" s="31"/>
      <c r="J7" s="46"/>
    </row>
    <row r="8" spans="1:23" ht="20.100000000000001" customHeight="1" x14ac:dyDescent="0.25">
      <c r="A8" s="14"/>
      <c r="B8" s="194" t="s">
        <v>30</v>
      </c>
      <c r="C8" s="195"/>
      <c r="D8" s="195"/>
      <c r="E8" s="195"/>
      <c r="F8" s="195"/>
      <c r="G8" s="195"/>
      <c r="H8" s="195"/>
      <c r="I8" s="195"/>
      <c r="J8" s="196"/>
    </row>
    <row r="9" spans="1:23" ht="18" customHeight="1" x14ac:dyDescent="0.25">
      <c r="A9" s="14"/>
      <c r="B9" s="41" t="s">
        <v>32</v>
      </c>
      <c r="C9" s="22"/>
      <c r="D9" s="19"/>
      <c r="E9" s="19"/>
      <c r="F9" s="19"/>
      <c r="G9" s="42" t="s">
        <v>33</v>
      </c>
      <c r="H9" s="19"/>
      <c r="I9" s="30"/>
      <c r="J9" s="33"/>
    </row>
    <row r="10" spans="1:23" ht="20.100000000000001" customHeight="1" x14ac:dyDescent="0.25">
      <c r="A10" s="14"/>
      <c r="B10" s="194" t="s">
        <v>31</v>
      </c>
      <c r="C10" s="195"/>
      <c r="D10" s="195"/>
      <c r="E10" s="195"/>
      <c r="F10" s="195"/>
      <c r="G10" s="195"/>
      <c r="H10" s="195"/>
      <c r="I10" s="195"/>
      <c r="J10" s="196"/>
    </row>
    <row r="11" spans="1:23" ht="18" customHeight="1" thickBot="1" x14ac:dyDescent="0.3">
      <c r="A11" s="14"/>
      <c r="B11" s="41" t="s">
        <v>32</v>
      </c>
      <c r="C11" s="22"/>
      <c r="D11" s="19"/>
      <c r="E11" s="19"/>
      <c r="F11" s="19"/>
      <c r="G11" s="42" t="s">
        <v>33</v>
      </c>
      <c r="H11" s="19"/>
      <c r="I11" s="30"/>
      <c r="J11" s="33"/>
    </row>
    <row r="12" spans="1:23" ht="18" customHeight="1" thickTop="1" x14ac:dyDescent="0.25">
      <c r="A12" s="14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4"/>
      <c r="B13" s="44"/>
      <c r="C13" s="45"/>
      <c r="D13" s="20"/>
      <c r="E13" s="20"/>
      <c r="F13" s="20"/>
      <c r="G13" s="20"/>
      <c r="H13" s="20"/>
      <c r="I13" s="31"/>
      <c r="J13" s="46"/>
    </row>
    <row r="14" spans="1:23" ht="18" customHeight="1" thickBot="1" x14ac:dyDescent="0.3">
      <c r="A14" s="14"/>
      <c r="B14" s="25"/>
      <c r="C14" s="22"/>
      <c r="D14" s="19"/>
      <c r="E14" s="19"/>
      <c r="F14" s="19"/>
      <c r="G14" s="19"/>
      <c r="H14" s="19"/>
      <c r="I14" s="30"/>
      <c r="J14" s="33"/>
    </row>
    <row r="15" spans="1:23" ht="18" customHeight="1" thickTop="1" x14ac:dyDescent="0.25">
      <c r="A15" s="14"/>
      <c r="B15" s="86" t="s">
        <v>34</v>
      </c>
      <c r="C15" s="87" t="s">
        <v>6</v>
      </c>
      <c r="D15" s="87" t="s">
        <v>63</v>
      </c>
      <c r="E15" s="88" t="s">
        <v>64</v>
      </c>
      <c r="F15" s="101" t="s">
        <v>65</v>
      </c>
      <c r="G15" s="54" t="s">
        <v>39</v>
      </c>
      <c r="H15" s="57" t="s">
        <v>40</v>
      </c>
      <c r="I15" s="29"/>
      <c r="J15" s="51"/>
    </row>
    <row r="16" spans="1:23" ht="18" customHeight="1" x14ac:dyDescent="0.25">
      <c r="A16" s="14"/>
      <c r="B16" s="89">
        <v>1</v>
      </c>
      <c r="C16" s="90" t="s">
        <v>35</v>
      </c>
      <c r="D16" s="91"/>
      <c r="E16" s="92"/>
      <c r="F16" s="102"/>
      <c r="G16" s="55">
        <v>6</v>
      </c>
      <c r="H16" s="111" t="s">
        <v>41</v>
      </c>
      <c r="I16" s="122"/>
      <c r="J16" s="114">
        <v>0</v>
      </c>
    </row>
    <row r="17" spans="1:26" ht="18" customHeight="1" x14ac:dyDescent="0.25">
      <c r="A17" s="14"/>
      <c r="B17" s="62">
        <v>2</v>
      </c>
      <c r="C17" s="66" t="s">
        <v>36</v>
      </c>
      <c r="D17" s="73"/>
      <c r="E17" s="71"/>
      <c r="F17" s="76"/>
      <c r="G17" s="56">
        <v>7</v>
      </c>
      <c r="H17" s="112" t="s">
        <v>42</v>
      </c>
      <c r="I17" s="122"/>
      <c r="J17" s="115">
        <f>'SO 2317'!Z29</f>
        <v>0</v>
      </c>
    </row>
    <row r="18" spans="1:26" ht="18" customHeight="1" x14ac:dyDescent="0.25">
      <c r="A18" s="14"/>
      <c r="B18" s="63">
        <v>3</v>
      </c>
      <c r="C18" s="67" t="s">
        <v>37</v>
      </c>
      <c r="D18" s="74">
        <f>'Rekap 2317'!B12</f>
        <v>0</v>
      </c>
      <c r="E18" s="72">
        <f>'Rekap 2317'!C12</f>
        <v>0</v>
      </c>
      <c r="F18" s="77">
        <f>'Rekap 2317'!D12</f>
        <v>0</v>
      </c>
      <c r="G18" s="56">
        <v>8</v>
      </c>
      <c r="H18" s="112" t="s">
        <v>43</v>
      </c>
      <c r="I18" s="122"/>
      <c r="J18" s="115">
        <f>'Rekap 2317'!D16</f>
        <v>0</v>
      </c>
    </row>
    <row r="19" spans="1:26" ht="18" customHeight="1" x14ac:dyDescent="0.25">
      <c r="A19" s="14"/>
      <c r="B19" s="63">
        <v>4</v>
      </c>
      <c r="C19" s="68"/>
      <c r="D19" s="74"/>
      <c r="E19" s="72"/>
      <c r="F19" s="77"/>
      <c r="G19" s="56">
        <v>9</v>
      </c>
      <c r="H19" s="120"/>
      <c r="I19" s="122"/>
      <c r="J19" s="121"/>
    </row>
    <row r="20" spans="1:26" ht="18" customHeight="1" thickBot="1" x14ac:dyDescent="0.3">
      <c r="A20" s="14"/>
      <c r="B20" s="63">
        <v>5</v>
      </c>
      <c r="C20" s="69" t="s">
        <v>38</v>
      </c>
      <c r="D20" s="75"/>
      <c r="E20" s="96"/>
      <c r="F20" s="103">
        <f>SUM(F16:F19)</f>
        <v>0</v>
      </c>
      <c r="G20" s="56">
        <v>10</v>
      </c>
      <c r="H20" s="112" t="s">
        <v>38</v>
      </c>
      <c r="I20" s="124"/>
      <c r="J20" s="95">
        <f>SUM(J16:J19)</f>
        <v>0</v>
      </c>
    </row>
    <row r="21" spans="1:26" ht="18" customHeight="1" thickTop="1" x14ac:dyDescent="0.25">
      <c r="A21" s="14"/>
      <c r="B21" s="60" t="s">
        <v>51</v>
      </c>
      <c r="C21" s="64" t="s">
        <v>7</v>
      </c>
      <c r="D21" s="70"/>
      <c r="E21" s="21"/>
      <c r="F21" s="94"/>
      <c r="G21" s="60" t="s">
        <v>59</v>
      </c>
      <c r="H21" s="57" t="s">
        <v>7</v>
      </c>
      <c r="I21" s="31"/>
      <c r="J21" s="125"/>
    </row>
    <row r="22" spans="1:26" ht="18" customHeight="1" x14ac:dyDescent="0.25">
      <c r="A22" s="14"/>
      <c r="B22" s="55">
        <v>11</v>
      </c>
      <c r="C22" s="58" t="s">
        <v>52</v>
      </c>
      <c r="D22" s="82"/>
      <c r="E22" s="84" t="s">
        <v>55</v>
      </c>
      <c r="F22" s="76">
        <f>((F16*U22*2.8)+(F17*V22*2.8)+(F18*W22*2.8))/100</f>
        <v>0</v>
      </c>
      <c r="G22" s="55">
        <v>16</v>
      </c>
      <c r="H22" s="111" t="s">
        <v>60</v>
      </c>
      <c r="I22" s="123" t="s">
        <v>57</v>
      </c>
      <c r="J22" s="114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4"/>
      <c r="B23" s="56">
        <v>12</v>
      </c>
      <c r="C23" s="59" t="s">
        <v>53</v>
      </c>
      <c r="D23" s="61"/>
      <c r="E23" s="84" t="s">
        <v>56</v>
      </c>
      <c r="F23" s="77">
        <f>((F16*U23*0.7)+(F17*V23*0.7)+(F18*W23*0.7))/100</f>
        <v>0</v>
      </c>
      <c r="G23" s="56">
        <v>17</v>
      </c>
      <c r="H23" s="112" t="s">
        <v>61</v>
      </c>
      <c r="I23" s="123" t="s">
        <v>57</v>
      </c>
      <c r="J23" s="115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4"/>
      <c r="B24" s="56">
        <v>13</v>
      </c>
      <c r="C24" s="59" t="s">
        <v>54</v>
      </c>
      <c r="D24" s="61"/>
      <c r="E24" s="84" t="s">
        <v>57</v>
      </c>
      <c r="F24" s="77">
        <f>((F16*U24*0)+(F17*V24*0)+(F18*W24*0))/100</f>
        <v>0</v>
      </c>
      <c r="G24" s="56">
        <v>18</v>
      </c>
      <c r="H24" s="112" t="s">
        <v>62</v>
      </c>
      <c r="I24" s="123" t="s">
        <v>58</v>
      </c>
      <c r="J24" s="115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4"/>
      <c r="B25" s="56">
        <v>14</v>
      </c>
      <c r="C25" s="22"/>
      <c r="D25" s="61"/>
      <c r="E25" s="85"/>
      <c r="F25" s="83"/>
      <c r="G25" s="56">
        <v>19</v>
      </c>
      <c r="H25" s="120"/>
      <c r="I25" s="122"/>
      <c r="J25" s="121"/>
    </row>
    <row r="26" spans="1:26" ht="18" customHeight="1" thickBot="1" x14ac:dyDescent="0.3">
      <c r="A26" s="14"/>
      <c r="B26" s="56">
        <v>15</v>
      </c>
      <c r="C26" s="59"/>
      <c r="D26" s="61"/>
      <c r="E26" s="61"/>
      <c r="F26" s="104"/>
      <c r="G26" s="56">
        <v>20</v>
      </c>
      <c r="H26" s="112" t="s">
        <v>38</v>
      </c>
      <c r="I26" s="124"/>
      <c r="J26" s="95">
        <f>SUM(J22:J25)+SUM(F22:F25)</f>
        <v>0</v>
      </c>
    </row>
    <row r="27" spans="1:26" ht="18" customHeight="1" thickTop="1" x14ac:dyDescent="0.25">
      <c r="A27" s="14"/>
      <c r="B27" s="97"/>
      <c r="C27" s="136" t="s">
        <v>68</v>
      </c>
      <c r="D27" s="129"/>
      <c r="E27" s="98"/>
      <c r="F27" s="32"/>
      <c r="G27" s="105" t="s">
        <v>44</v>
      </c>
      <c r="H27" s="100" t="s">
        <v>45</v>
      </c>
      <c r="I27" s="31"/>
      <c r="J27" s="34"/>
    </row>
    <row r="28" spans="1:26" ht="18" customHeight="1" x14ac:dyDescent="0.25">
      <c r="A28" s="14"/>
      <c r="B28" s="28"/>
      <c r="C28" s="127"/>
      <c r="D28" s="130"/>
      <c r="E28" s="24"/>
      <c r="F28" s="14"/>
      <c r="G28" s="106">
        <v>21</v>
      </c>
      <c r="H28" s="110" t="s">
        <v>46</v>
      </c>
      <c r="I28" s="117"/>
      <c r="J28" s="93">
        <f>F20+J20+F26+J26</f>
        <v>0</v>
      </c>
    </row>
    <row r="29" spans="1:26" ht="18" customHeight="1" x14ac:dyDescent="0.25">
      <c r="A29" s="14"/>
      <c r="B29" s="78"/>
      <c r="C29" s="128"/>
      <c r="D29" s="131"/>
      <c r="E29" s="24"/>
      <c r="F29" s="14"/>
      <c r="G29" s="55">
        <v>22</v>
      </c>
      <c r="H29" s="111" t="s">
        <v>47</v>
      </c>
      <c r="I29" s="118">
        <f>J28-SUM('SO 2317'!K9:'SO 2317'!K28)</f>
        <v>0</v>
      </c>
      <c r="J29" s="114">
        <f>ROUND(((ROUND(I29,2)*20)*1/100),2)</f>
        <v>0</v>
      </c>
    </row>
    <row r="30" spans="1:26" ht="18" customHeight="1" x14ac:dyDescent="0.25">
      <c r="A30" s="14"/>
      <c r="B30" s="25"/>
      <c r="C30" s="120"/>
      <c r="D30" s="122"/>
      <c r="E30" s="24"/>
      <c r="F30" s="14"/>
      <c r="G30" s="56">
        <v>23</v>
      </c>
      <c r="H30" s="112" t="s">
        <v>48</v>
      </c>
      <c r="I30" s="84">
        <f>SUM('SO 2317'!K9:'SO 2317'!K28)</f>
        <v>0</v>
      </c>
      <c r="J30" s="115">
        <f>ROUND(((ROUND(I30,2)*0)/100),2)</f>
        <v>0</v>
      </c>
    </row>
    <row r="31" spans="1:26" ht="18" customHeight="1" x14ac:dyDescent="0.25">
      <c r="A31" s="14"/>
      <c r="B31" s="26"/>
      <c r="C31" s="132"/>
      <c r="D31" s="133"/>
      <c r="E31" s="24"/>
      <c r="F31" s="14"/>
      <c r="G31" s="106">
        <v>24</v>
      </c>
      <c r="H31" s="110" t="s">
        <v>49</v>
      </c>
      <c r="I31" s="109"/>
      <c r="J31" s="126">
        <f>SUM(J28:J30)</f>
        <v>0</v>
      </c>
    </row>
    <row r="32" spans="1:26" ht="18" customHeight="1" thickBot="1" x14ac:dyDescent="0.3">
      <c r="A32" s="14"/>
      <c r="B32" s="44"/>
      <c r="C32" s="113"/>
      <c r="D32" s="119"/>
      <c r="E32" s="79"/>
      <c r="F32" s="80"/>
      <c r="G32" s="55" t="s">
        <v>50</v>
      </c>
      <c r="H32" s="113"/>
      <c r="I32" s="119"/>
      <c r="J32" s="116"/>
    </row>
    <row r="33" spans="1:10" ht="18" customHeight="1" thickTop="1" x14ac:dyDescent="0.25">
      <c r="A33" s="14"/>
      <c r="B33" s="97"/>
      <c r="C33" s="98"/>
      <c r="D33" s="134" t="s">
        <v>66</v>
      </c>
      <c r="E33" s="18"/>
      <c r="F33" s="99"/>
      <c r="G33" s="107">
        <v>26</v>
      </c>
      <c r="H33" s="135" t="s">
        <v>67</v>
      </c>
      <c r="I33" s="32"/>
      <c r="J33" s="108"/>
    </row>
    <row r="34" spans="1:10" ht="18" customHeight="1" x14ac:dyDescent="0.25">
      <c r="A34" s="14"/>
      <c r="B34" s="27"/>
      <c r="C34" s="23"/>
      <c r="D34" s="17"/>
      <c r="E34" s="17"/>
      <c r="F34" s="17"/>
      <c r="G34" s="17"/>
      <c r="H34" s="17"/>
      <c r="I34" s="32"/>
      <c r="J34" s="35"/>
    </row>
    <row r="35" spans="1:10" ht="18" customHeight="1" x14ac:dyDescent="0.25">
      <c r="A35" s="14"/>
      <c r="B35" s="28"/>
      <c r="C35" s="24"/>
      <c r="D35" s="3"/>
      <c r="E35" s="3"/>
      <c r="F35" s="3"/>
      <c r="G35" s="3"/>
      <c r="H35" s="3"/>
      <c r="I35" s="14"/>
      <c r="J35" s="36"/>
    </row>
    <row r="36" spans="1:10" ht="18" customHeight="1" x14ac:dyDescent="0.25">
      <c r="A36" s="14"/>
      <c r="B36" s="28"/>
      <c r="C36" s="24"/>
      <c r="D36" s="3"/>
      <c r="E36" s="3"/>
      <c r="F36" s="3"/>
      <c r="G36" s="3"/>
      <c r="H36" s="3"/>
      <c r="I36" s="14"/>
      <c r="J36" s="36"/>
    </row>
    <row r="37" spans="1:10" ht="18" customHeight="1" x14ac:dyDescent="0.25">
      <c r="A37" s="14"/>
      <c r="B37" s="28"/>
      <c r="C37" s="24"/>
      <c r="D37" s="3"/>
      <c r="E37" s="3"/>
      <c r="F37" s="3"/>
      <c r="G37" s="3"/>
      <c r="H37" s="3"/>
      <c r="I37" s="14"/>
      <c r="J37" s="36"/>
    </row>
    <row r="38" spans="1:10" ht="18" customHeight="1" x14ac:dyDescent="0.25">
      <c r="A38" s="14"/>
      <c r="B38" s="28"/>
      <c r="C38" s="24"/>
      <c r="D38" s="3"/>
      <c r="E38" s="3"/>
      <c r="F38" s="3"/>
      <c r="G38" s="3"/>
      <c r="H38" s="3"/>
      <c r="I38" s="14"/>
      <c r="J38" s="36"/>
    </row>
    <row r="39" spans="1:10" ht="18" customHeight="1" x14ac:dyDescent="0.25">
      <c r="A39" s="14"/>
      <c r="B39" s="28"/>
      <c r="C39" s="24"/>
      <c r="D39" s="3"/>
      <c r="E39" s="3"/>
      <c r="F39" s="3"/>
      <c r="G39" s="3"/>
      <c r="H39" s="3"/>
      <c r="I39" s="14"/>
      <c r="J39" s="36"/>
    </row>
    <row r="40" spans="1:10" ht="18" customHeight="1" thickBot="1" x14ac:dyDescent="0.3">
      <c r="A40" s="14"/>
      <c r="B40" s="78"/>
      <c r="C40" s="79"/>
      <c r="D40" s="15"/>
      <c r="E40" s="15"/>
      <c r="F40" s="15"/>
      <c r="G40" s="15"/>
      <c r="H40" s="15"/>
      <c r="I40" s="80"/>
      <c r="J40" s="81"/>
    </row>
    <row r="41" spans="1:10" ht="15.75" thickTop="1" x14ac:dyDescent="0.25">
      <c r="A41" s="14"/>
      <c r="B41" s="18"/>
      <c r="C41" s="18"/>
      <c r="D41" s="18"/>
      <c r="E41" s="18"/>
      <c r="F41" s="18"/>
      <c r="G41" s="18"/>
      <c r="H41" s="18"/>
      <c r="I41" s="18"/>
      <c r="J41" s="18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20</vt:i4>
      </vt:variant>
      <vt:variant>
        <vt:lpstr>Pomenované rozsahy</vt:lpstr>
      </vt:variant>
      <vt:variant>
        <vt:i4>12</vt:i4>
      </vt:variant>
    </vt:vector>
  </HeadingPairs>
  <TitlesOfParts>
    <vt:vector size="32" baseType="lpstr">
      <vt:lpstr>Krycí list stavby</vt:lpstr>
      <vt:lpstr>Rekapitulácia</vt:lpstr>
      <vt:lpstr>Kryci_list 2303</vt:lpstr>
      <vt:lpstr>Rekap 2303</vt:lpstr>
      <vt:lpstr>SO 2303</vt:lpstr>
      <vt:lpstr>Kryci_list 2310</vt:lpstr>
      <vt:lpstr>Rekap 2310</vt:lpstr>
      <vt:lpstr>SO 2310</vt:lpstr>
      <vt:lpstr>Kryci_list 2317</vt:lpstr>
      <vt:lpstr>Rekap 2317</vt:lpstr>
      <vt:lpstr>SO 2317</vt:lpstr>
      <vt:lpstr>Kryci_list 2328</vt:lpstr>
      <vt:lpstr>Rekap 2328</vt:lpstr>
      <vt:lpstr>SO 2328</vt:lpstr>
      <vt:lpstr>Kryci_list 2329</vt:lpstr>
      <vt:lpstr>Rekap 2329</vt:lpstr>
      <vt:lpstr>SO 2329</vt:lpstr>
      <vt:lpstr>Kryci_list 2331</vt:lpstr>
      <vt:lpstr>Rekap 2331</vt:lpstr>
      <vt:lpstr>SO 2331</vt:lpstr>
      <vt:lpstr>'Rekap 2303'!Názvy_tlače</vt:lpstr>
      <vt:lpstr>'Rekap 2310'!Názvy_tlače</vt:lpstr>
      <vt:lpstr>'Rekap 2317'!Názvy_tlače</vt:lpstr>
      <vt:lpstr>'Rekap 2328'!Názvy_tlače</vt:lpstr>
      <vt:lpstr>'Rekap 2329'!Názvy_tlače</vt:lpstr>
      <vt:lpstr>'Rekap 2331'!Názvy_tlače</vt:lpstr>
      <vt:lpstr>'SO 2303'!Názvy_tlače</vt:lpstr>
      <vt:lpstr>'SO 2310'!Názvy_tlače</vt:lpstr>
      <vt:lpstr>'SO 2317'!Názvy_tlače</vt:lpstr>
      <vt:lpstr>'SO 2328'!Názvy_tlače</vt:lpstr>
      <vt:lpstr>'SO 2329'!Názvy_tlače</vt:lpstr>
      <vt:lpstr>'SO 2331'!Názvy_tlače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2019-09-22T19:58:23Z</dcterms:created>
  <dcterms:modified xsi:type="dcterms:W3CDTF">2019-09-22T19:58:29Z</dcterms:modified>
</cp:coreProperties>
</file>