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ilos\Desktop\prv52 4.1\Hredzakova\VO\"/>
    </mc:Choice>
  </mc:AlternateContent>
  <xr:revisionPtr revIDLastSave="0" documentId="13_ncr:1_{5FECB703-702A-4A01-8091-5BE00AB134E2}" xr6:coauthVersionLast="47" xr6:coauthVersionMax="47" xr10:uidLastSave="{00000000-0000-0000-0000-000000000000}"/>
  <bookViews>
    <workbookView xWindow="570" yWindow="2720" windowWidth="22220" windowHeight="16730" xr2:uid="{00000000-000D-0000-FFFF-FFFF00000000}"/>
  </bookViews>
  <sheets>
    <sheet name="Rekapitulácia stavby" sheetId="1" r:id="rId1"/>
    <sheet name="SO01-2 - Rekonštrukcia a ..." sheetId="2" r:id="rId2"/>
  </sheets>
  <definedNames>
    <definedName name="_xlnm._FilterDatabase" localSheetId="1" hidden="1">'SO01-2 - Rekonštrukcia a ...'!$C$131:$K$203</definedName>
    <definedName name="_Hlk148553306" localSheetId="0">'Rekapitulácia stavby'!$K$10</definedName>
    <definedName name="_xlnm.Print_Titles" localSheetId="0">'Rekapitulácia stavby'!$92:$92</definedName>
    <definedName name="_xlnm.Print_Titles" localSheetId="1">'SO01-2 - Rekonštrukcia a ...'!$131:$131</definedName>
    <definedName name="_xlnm.Print_Area" localSheetId="0">'Rekapitulácia stavby'!$D$4:$AO$76,'Rekapitulácia stavby'!$C$82:$AQ$96</definedName>
    <definedName name="_xlnm.Print_Area" localSheetId="1">'SO01-2 - Rekonštrukcia a ...'!$C$4:$J$76,'SO01-2 - Rekonštrukcia a ...'!$C$82:$J$113,'SO01-2 - Rekonštrukcia a ...'!$C$119:$J$203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H203" i="2"/>
  <c r="BG203" i="2"/>
  <c r="BF203" i="2"/>
  <c r="BD203" i="2"/>
  <c r="T203" i="2"/>
  <c r="T202" i="2" s="1"/>
  <c r="T201" i="2" s="1"/>
  <c r="R203" i="2"/>
  <c r="R202" i="2" s="1"/>
  <c r="R201" i="2" s="1"/>
  <c r="P203" i="2"/>
  <c r="P202" i="2" s="1"/>
  <c r="P201" i="2" s="1"/>
  <c r="BH200" i="2"/>
  <c r="BG200" i="2"/>
  <c r="BF200" i="2"/>
  <c r="BD200" i="2"/>
  <c r="T200" i="2"/>
  <c r="T199" i="2" s="1"/>
  <c r="R200" i="2"/>
  <c r="R199" i="2" s="1"/>
  <c r="P200" i="2"/>
  <c r="P199" i="2" s="1"/>
  <c r="BH198" i="2"/>
  <c r="BG198" i="2"/>
  <c r="BF198" i="2"/>
  <c r="BD198" i="2"/>
  <c r="T198" i="2"/>
  <c r="R198" i="2"/>
  <c r="P198" i="2"/>
  <c r="BH197" i="2"/>
  <c r="BG197" i="2"/>
  <c r="BF197" i="2"/>
  <c r="BD197" i="2"/>
  <c r="T197" i="2"/>
  <c r="R197" i="2"/>
  <c r="P197" i="2"/>
  <c r="BH195" i="2"/>
  <c r="BG195" i="2"/>
  <c r="BF195" i="2"/>
  <c r="BD195" i="2"/>
  <c r="T195" i="2"/>
  <c r="R195" i="2"/>
  <c r="P195" i="2"/>
  <c r="BH194" i="2"/>
  <c r="BG194" i="2"/>
  <c r="BF194" i="2"/>
  <c r="BD194" i="2"/>
  <c r="T194" i="2"/>
  <c r="R194" i="2"/>
  <c r="P194" i="2"/>
  <c r="BH193" i="2"/>
  <c r="BG193" i="2"/>
  <c r="BF193" i="2"/>
  <c r="BD193" i="2"/>
  <c r="T193" i="2"/>
  <c r="R193" i="2"/>
  <c r="P193" i="2"/>
  <c r="BH192" i="2"/>
  <c r="BG192" i="2"/>
  <c r="BF192" i="2"/>
  <c r="BD192" i="2"/>
  <c r="T192" i="2"/>
  <c r="R192" i="2"/>
  <c r="P192" i="2"/>
  <c r="BH191" i="2"/>
  <c r="BG191" i="2"/>
  <c r="BF191" i="2"/>
  <c r="BD191" i="2"/>
  <c r="T191" i="2"/>
  <c r="R191" i="2"/>
  <c r="P191" i="2"/>
  <c r="BH190" i="2"/>
  <c r="BG190" i="2"/>
  <c r="BF190" i="2"/>
  <c r="BD190" i="2"/>
  <c r="T190" i="2"/>
  <c r="R190" i="2"/>
  <c r="P190" i="2"/>
  <c r="BH189" i="2"/>
  <c r="BG189" i="2"/>
  <c r="BF189" i="2"/>
  <c r="BD189" i="2"/>
  <c r="T189" i="2"/>
  <c r="R189" i="2"/>
  <c r="P189" i="2"/>
  <c r="BH188" i="2"/>
  <c r="BG188" i="2"/>
  <c r="BF188" i="2"/>
  <c r="BD188" i="2"/>
  <c r="T188" i="2"/>
  <c r="R188" i="2"/>
  <c r="P188" i="2"/>
  <c r="BH187" i="2"/>
  <c r="BG187" i="2"/>
  <c r="BF187" i="2"/>
  <c r="BD187" i="2"/>
  <c r="T187" i="2"/>
  <c r="R187" i="2"/>
  <c r="P187" i="2"/>
  <c r="BH186" i="2"/>
  <c r="BG186" i="2"/>
  <c r="BF186" i="2"/>
  <c r="BD186" i="2"/>
  <c r="T186" i="2"/>
  <c r="R186" i="2"/>
  <c r="P186" i="2"/>
  <c r="BH185" i="2"/>
  <c r="BG185" i="2"/>
  <c r="BF185" i="2"/>
  <c r="BD185" i="2"/>
  <c r="T185" i="2"/>
  <c r="R185" i="2"/>
  <c r="P185" i="2"/>
  <c r="BH184" i="2"/>
  <c r="BG184" i="2"/>
  <c r="BF184" i="2"/>
  <c r="BD184" i="2"/>
  <c r="T184" i="2"/>
  <c r="R184" i="2"/>
  <c r="P184" i="2"/>
  <c r="BH183" i="2"/>
  <c r="BG183" i="2"/>
  <c r="BF183" i="2"/>
  <c r="BD183" i="2"/>
  <c r="T183" i="2"/>
  <c r="R183" i="2"/>
  <c r="P183" i="2"/>
  <c r="BH181" i="2"/>
  <c r="BG181" i="2"/>
  <c r="BF181" i="2"/>
  <c r="BD181" i="2"/>
  <c r="T181" i="2"/>
  <c r="R181" i="2"/>
  <c r="P181" i="2"/>
  <c r="BH180" i="2"/>
  <c r="BG180" i="2"/>
  <c r="BF180" i="2"/>
  <c r="BD180" i="2"/>
  <c r="T180" i="2"/>
  <c r="R180" i="2"/>
  <c r="P180" i="2"/>
  <c r="BH179" i="2"/>
  <c r="BG179" i="2"/>
  <c r="BF179" i="2"/>
  <c r="BD179" i="2"/>
  <c r="T179" i="2"/>
  <c r="R179" i="2"/>
  <c r="P179" i="2"/>
  <c r="BH178" i="2"/>
  <c r="BG178" i="2"/>
  <c r="BF178" i="2"/>
  <c r="BD178" i="2"/>
  <c r="T178" i="2"/>
  <c r="R178" i="2"/>
  <c r="P178" i="2"/>
  <c r="BH177" i="2"/>
  <c r="BG177" i="2"/>
  <c r="BF177" i="2"/>
  <c r="BD177" i="2"/>
  <c r="T177" i="2"/>
  <c r="R177" i="2"/>
  <c r="P177" i="2"/>
  <c r="BH175" i="2"/>
  <c r="BG175" i="2"/>
  <c r="BF175" i="2"/>
  <c r="BD175" i="2"/>
  <c r="T175" i="2"/>
  <c r="R175" i="2"/>
  <c r="P175" i="2"/>
  <c r="BH174" i="2"/>
  <c r="BG174" i="2"/>
  <c r="BF174" i="2"/>
  <c r="BD174" i="2"/>
  <c r="T174" i="2"/>
  <c r="R174" i="2"/>
  <c r="P174" i="2"/>
  <c r="BH171" i="2"/>
  <c r="BG171" i="2"/>
  <c r="BF171" i="2"/>
  <c r="BD171" i="2"/>
  <c r="T171" i="2"/>
  <c r="T170" i="2" s="1"/>
  <c r="R171" i="2"/>
  <c r="R170" i="2" s="1"/>
  <c r="P171" i="2"/>
  <c r="P170" i="2" s="1"/>
  <c r="BH169" i="2"/>
  <c r="BG169" i="2"/>
  <c r="BF169" i="2"/>
  <c r="BD169" i="2"/>
  <c r="T169" i="2"/>
  <c r="R169" i="2"/>
  <c r="P169" i="2"/>
  <c r="BH168" i="2"/>
  <c r="BG168" i="2"/>
  <c r="BF168" i="2"/>
  <c r="BD168" i="2"/>
  <c r="T168" i="2"/>
  <c r="R168" i="2"/>
  <c r="P168" i="2"/>
  <c r="BH167" i="2"/>
  <c r="BG167" i="2"/>
  <c r="BF167" i="2"/>
  <c r="BD167" i="2"/>
  <c r="T167" i="2"/>
  <c r="R167" i="2"/>
  <c r="P167" i="2"/>
  <c r="BH165" i="2"/>
  <c r="BG165" i="2"/>
  <c r="BF165" i="2"/>
  <c r="BD165" i="2"/>
  <c r="T165" i="2"/>
  <c r="T164" i="2" s="1"/>
  <c r="R165" i="2"/>
  <c r="R164" i="2" s="1"/>
  <c r="P165" i="2"/>
  <c r="P164" i="2" s="1"/>
  <c r="BH163" i="2"/>
  <c r="BG163" i="2"/>
  <c r="BF163" i="2"/>
  <c r="BD163" i="2"/>
  <c r="T163" i="2"/>
  <c r="R163" i="2"/>
  <c r="P163" i="2"/>
  <c r="BH162" i="2"/>
  <c r="BG162" i="2"/>
  <c r="BF162" i="2"/>
  <c r="BD162" i="2"/>
  <c r="T162" i="2"/>
  <c r="R162" i="2"/>
  <c r="P162" i="2"/>
  <c r="BH161" i="2"/>
  <c r="BG161" i="2"/>
  <c r="BF161" i="2"/>
  <c r="BD161" i="2"/>
  <c r="T161" i="2"/>
  <c r="R161" i="2"/>
  <c r="P161" i="2"/>
  <c r="BH160" i="2"/>
  <c r="BG160" i="2"/>
  <c r="BF160" i="2"/>
  <c r="BD160" i="2"/>
  <c r="T160" i="2"/>
  <c r="R160" i="2"/>
  <c r="P160" i="2"/>
  <c r="BH159" i="2"/>
  <c r="BG159" i="2"/>
  <c r="BF159" i="2"/>
  <c r="BD159" i="2"/>
  <c r="T159" i="2"/>
  <c r="R159" i="2"/>
  <c r="P159" i="2"/>
  <c r="BH158" i="2"/>
  <c r="BG158" i="2"/>
  <c r="BF158" i="2"/>
  <c r="BD158" i="2"/>
  <c r="T158" i="2"/>
  <c r="R158" i="2"/>
  <c r="P158" i="2"/>
  <c r="BH157" i="2"/>
  <c r="BG157" i="2"/>
  <c r="BF157" i="2"/>
  <c r="BD157" i="2"/>
  <c r="T157" i="2"/>
  <c r="R157" i="2"/>
  <c r="P157" i="2"/>
  <c r="BH156" i="2"/>
  <c r="BG156" i="2"/>
  <c r="BF156" i="2"/>
  <c r="BD156" i="2"/>
  <c r="T156" i="2"/>
  <c r="R156" i="2"/>
  <c r="P156" i="2"/>
  <c r="BH154" i="2"/>
  <c r="BG154" i="2"/>
  <c r="BF154" i="2"/>
  <c r="BD154" i="2"/>
  <c r="T154" i="2"/>
  <c r="R154" i="2"/>
  <c r="P154" i="2"/>
  <c r="BH153" i="2"/>
  <c r="BG153" i="2"/>
  <c r="BF153" i="2"/>
  <c r="BD153" i="2"/>
  <c r="T153" i="2"/>
  <c r="R153" i="2"/>
  <c r="P153" i="2"/>
  <c r="BH151" i="2"/>
  <c r="BG151" i="2"/>
  <c r="BF151" i="2"/>
  <c r="BD151" i="2"/>
  <c r="T151" i="2"/>
  <c r="R151" i="2"/>
  <c r="P151" i="2"/>
  <c r="BH150" i="2"/>
  <c r="BG150" i="2"/>
  <c r="BF150" i="2"/>
  <c r="BD150" i="2"/>
  <c r="T150" i="2"/>
  <c r="R150" i="2"/>
  <c r="P150" i="2"/>
  <c r="BH149" i="2"/>
  <c r="BG149" i="2"/>
  <c r="BF149" i="2"/>
  <c r="BD149" i="2"/>
  <c r="T149" i="2"/>
  <c r="R149" i="2"/>
  <c r="P149" i="2"/>
  <c r="BH148" i="2"/>
  <c r="BG148" i="2"/>
  <c r="BF148" i="2"/>
  <c r="BD148" i="2"/>
  <c r="T148" i="2"/>
  <c r="R148" i="2"/>
  <c r="P148" i="2"/>
  <c r="BH147" i="2"/>
  <c r="BG147" i="2"/>
  <c r="BF147" i="2"/>
  <c r="BD147" i="2"/>
  <c r="T147" i="2"/>
  <c r="R147" i="2"/>
  <c r="P147" i="2"/>
  <c r="BH146" i="2"/>
  <c r="BG146" i="2"/>
  <c r="BF146" i="2"/>
  <c r="BD146" i="2"/>
  <c r="T146" i="2"/>
  <c r="R146" i="2"/>
  <c r="P146" i="2"/>
  <c r="BH145" i="2"/>
  <c r="BG145" i="2"/>
  <c r="BF145" i="2"/>
  <c r="BD145" i="2"/>
  <c r="T145" i="2"/>
  <c r="R145" i="2"/>
  <c r="P145" i="2"/>
  <c r="BH144" i="2"/>
  <c r="BG144" i="2"/>
  <c r="BF144" i="2"/>
  <c r="BD144" i="2"/>
  <c r="T144" i="2"/>
  <c r="R144" i="2"/>
  <c r="P144" i="2"/>
  <c r="BH143" i="2"/>
  <c r="BG143" i="2"/>
  <c r="BF143" i="2"/>
  <c r="BD143" i="2"/>
  <c r="T143" i="2"/>
  <c r="R143" i="2"/>
  <c r="P143" i="2"/>
  <c r="BH142" i="2"/>
  <c r="BG142" i="2"/>
  <c r="BF142" i="2"/>
  <c r="BD142" i="2"/>
  <c r="T142" i="2"/>
  <c r="R142" i="2"/>
  <c r="P142" i="2"/>
  <c r="BH141" i="2"/>
  <c r="BG141" i="2"/>
  <c r="BF141" i="2"/>
  <c r="BD141" i="2"/>
  <c r="T141" i="2"/>
  <c r="R141" i="2"/>
  <c r="P141" i="2"/>
  <c r="BH140" i="2"/>
  <c r="BG140" i="2"/>
  <c r="BF140" i="2"/>
  <c r="BD140" i="2"/>
  <c r="T140" i="2"/>
  <c r="R140" i="2"/>
  <c r="P140" i="2"/>
  <c r="BH139" i="2"/>
  <c r="BG139" i="2"/>
  <c r="BF139" i="2"/>
  <c r="BD139" i="2"/>
  <c r="T139" i="2"/>
  <c r="R139" i="2"/>
  <c r="P139" i="2"/>
  <c r="BH137" i="2"/>
  <c r="BG137" i="2"/>
  <c r="BF137" i="2"/>
  <c r="BD137" i="2"/>
  <c r="T137" i="2"/>
  <c r="R137" i="2"/>
  <c r="P137" i="2"/>
  <c r="BH136" i="2"/>
  <c r="BG136" i="2"/>
  <c r="BF136" i="2"/>
  <c r="BD136" i="2"/>
  <c r="T136" i="2"/>
  <c r="R136" i="2"/>
  <c r="P136" i="2"/>
  <c r="BH135" i="2"/>
  <c r="BG135" i="2"/>
  <c r="BF135" i="2"/>
  <c r="BD135" i="2"/>
  <c r="T135" i="2"/>
  <c r="R135" i="2"/>
  <c r="P135" i="2"/>
  <c r="F126" i="2"/>
  <c r="E124" i="2"/>
  <c r="J91" i="2"/>
  <c r="F89" i="2"/>
  <c r="E87" i="2"/>
  <c r="J18" i="2"/>
  <c r="E18" i="2"/>
  <c r="F92" i="2" s="1"/>
  <c r="J17" i="2"/>
  <c r="J15" i="2"/>
  <c r="E15" i="2"/>
  <c r="F91" i="2" s="1"/>
  <c r="J14" i="2"/>
  <c r="E7" i="2"/>
  <c r="E85" i="2"/>
  <c r="L90" i="1"/>
  <c r="AM90" i="1"/>
  <c r="AM89" i="1"/>
  <c r="L89" i="1"/>
  <c r="AM87" i="1"/>
  <c r="L87" i="1"/>
  <c r="L85" i="1"/>
  <c r="L84" i="1"/>
  <c r="BJ203" i="2"/>
  <c r="BJ200" i="2"/>
  <c r="BJ195" i="2"/>
  <c r="BJ194" i="2"/>
  <c r="BJ193" i="2"/>
  <c r="BJ191" i="2"/>
  <c r="BJ187" i="2"/>
  <c r="BJ186" i="2"/>
  <c r="BJ183" i="2"/>
  <c r="BJ177" i="2"/>
  <c r="BJ167" i="2"/>
  <c r="BJ159" i="2"/>
  <c r="BJ148" i="2"/>
  <c r="J196" i="2"/>
  <c r="BJ192" i="2"/>
  <c r="BJ184" i="2"/>
  <c r="BJ180" i="2"/>
  <c r="BJ178" i="2"/>
  <c r="BJ144" i="2"/>
  <c r="BJ141" i="2"/>
  <c r="BJ140" i="2"/>
  <c r="BJ136" i="2"/>
  <c r="BJ198" i="2"/>
  <c r="BJ197" i="2"/>
  <c r="BJ190" i="2"/>
  <c r="BJ181" i="2"/>
  <c r="BJ179" i="2"/>
  <c r="BJ171" i="2"/>
  <c r="BJ153" i="2"/>
  <c r="BJ147" i="2"/>
  <c r="BJ143" i="2"/>
  <c r="BJ142" i="2"/>
  <c r="BJ189" i="2"/>
  <c r="BJ185" i="2"/>
  <c r="BJ174" i="2"/>
  <c r="BJ168" i="2"/>
  <c r="BJ165" i="2"/>
  <c r="BJ162" i="2"/>
  <c r="BJ154" i="2"/>
  <c r="BJ149" i="2"/>
  <c r="BJ137" i="2"/>
  <c r="BJ188" i="2"/>
  <c r="BJ175" i="2"/>
  <c r="BJ163" i="2"/>
  <c r="BJ158" i="2"/>
  <c r="BJ157" i="2"/>
  <c r="BJ156" i="2"/>
  <c r="BJ135" i="2"/>
  <c r="AS94" i="1"/>
  <c r="BJ169" i="2"/>
  <c r="BJ146" i="2"/>
  <c r="BJ145" i="2"/>
  <c r="BJ139" i="2"/>
  <c r="BJ161" i="2"/>
  <c r="BJ160" i="2"/>
  <c r="BJ151" i="2"/>
  <c r="BJ150" i="2"/>
  <c r="J182" i="2" l="1"/>
  <c r="J152" i="2"/>
  <c r="J100" i="2" s="1"/>
  <c r="J134" i="2"/>
  <c r="J138" i="2"/>
  <c r="BJ134" i="2"/>
  <c r="P134" i="2"/>
  <c r="R134" i="2"/>
  <c r="T134" i="2"/>
  <c r="BJ138" i="2"/>
  <c r="P138" i="2"/>
  <c r="R138" i="2"/>
  <c r="T138" i="2"/>
  <c r="BJ152" i="2"/>
  <c r="P152" i="2"/>
  <c r="R152" i="2"/>
  <c r="T152" i="2"/>
  <c r="BJ155" i="2"/>
  <c r="J155" i="2" s="1"/>
  <c r="J101" i="2" s="1"/>
  <c r="P155" i="2"/>
  <c r="R155" i="2"/>
  <c r="T155" i="2"/>
  <c r="BJ166" i="2"/>
  <c r="J166" i="2" s="1"/>
  <c r="J103" i="2" s="1"/>
  <c r="P166" i="2"/>
  <c r="R166" i="2"/>
  <c r="T166" i="2"/>
  <c r="BJ173" i="2"/>
  <c r="J173" i="2" s="1"/>
  <c r="J106" i="2" s="1"/>
  <c r="P173" i="2"/>
  <c r="R173" i="2"/>
  <c r="T173" i="2"/>
  <c r="BJ176" i="2"/>
  <c r="J176" i="2" s="1"/>
  <c r="J107" i="2" s="1"/>
  <c r="P176" i="2"/>
  <c r="R176" i="2"/>
  <c r="T176" i="2"/>
  <c r="BJ182" i="2"/>
  <c r="J108" i="2" s="1"/>
  <c r="P182" i="2"/>
  <c r="R182" i="2"/>
  <c r="T182" i="2"/>
  <c r="BJ196" i="2"/>
  <c r="J109" i="2" s="1"/>
  <c r="P196" i="2"/>
  <c r="R196" i="2"/>
  <c r="T196" i="2"/>
  <c r="F128" i="2"/>
  <c r="BE136" i="2"/>
  <c r="BE137" i="2"/>
  <c r="BE146" i="2"/>
  <c r="BE163" i="2"/>
  <c r="E122" i="2"/>
  <c r="BE141" i="2"/>
  <c r="BE142" i="2"/>
  <c r="BE147" i="2"/>
  <c r="BE156" i="2"/>
  <c r="BE198" i="2"/>
  <c r="BE154" i="2"/>
  <c r="BE158" i="2"/>
  <c r="BE168" i="2"/>
  <c r="BE180" i="2"/>
  <c r="F129" i="2"/>
  <c r="BE143" i="2"/>
  <c r="BE144" i="2"/>
  <c r="BE157" i="2"/>
  <c r="BE159" i="2"/>
  <c r="BE188" i="2"/>
  <c r="BE189" i="2"/>
  <c r="BE139" i="2"/>
  <c r="BE148" i="2"/>
  <c r="BE150" i="2"/>
  <c r="BE160" i="2"/>
  <c r="BE167" i="2"/>
  <c r="BE177" i="2"/>
  <c r="BE178" i="2"/>
  <c r="BE186" i="2"/>
  <c r="BE190" i="2"/>
  <c r="BE192" i="2"/>
  <c r="BE200" i="2"/>
  <c r="BE149" i="2"/>
  <c r="BE161" i="2"/>
  <c r="BE162" i="2"/>
  <c r="BE165" i="2"/>
  <c r="BE174" i="2"/>
  <c r="BE179" i="2"/>
  <c r="BE183" i="2"/>
  <c r="BE187" i="2"/>
  <c r="BE191" i="2"/>
  <c r="BE193" i="2"/>
  <c r="BE195" i="2"/>
  <c r="BE197" i="2"/>
  <c r="BE135" i="2"/>
  <c r="BE140" i="2"/>
  <c r="BE145" i="2"/>
  <c r="BE151" i="2"/>
  <c r="BE153" i="2"/>
  <c r="BE169" i="2"/>
  <c r="BE171" i="2"/>
  <c r="BE175" i="2"/>
  <c r="BE181" i="2"/>
  <c r="BE184" i="2"/>
  <c r="BE185" i="2"/>
  <c r="BE194" i="2"/>
  <c r="BE203" i="2"/>
  <c r="BJ164" i="2"/>
  <c r="J164" i="2" s="1"/>
  <c r="J102" i="2" s="1"/>
  <c r="BJ170" i="2"/>
  <c r="J170" i="2" s="1"/>
  <c r="J104" i="2" s="1"/>
  <c r="BJ199" i="2"/>
  <c r="J199" i="2" s="1"/>
  <c r="J110" i="2" s="1"/>
  <c r="BJ202" i="2"/>
  <c r="J202" i="2" s="1"/>
  <c r="J112" i="2" s="1"/>
  <c r="J33" i="2"/>
  <c r="AV95" i="1" s="1"/>
  <c r="F35" i="2"/>
  <c r="BB95" i="1" s="1"/>
  <c r="BB94" i="1" s="1"/>
  <c r="W31" i="1" s="1"/>
  <c r="F36" i="2"/>
  <c r="BC95" i="1" s="1"/>
  <c r="BC94" i="1" s="1"/>
  <c r="W32" i="1" s="1"/>
  <c r="F33" i="2"/>
  <c r="AZ95" i="1" s="1"/>
  <c r="AZ94" i="1" s="1"/>
  <c r="AV94" i="1" s="1"/>
  <c r="AK29" i="1" s="1"/>
  <c r="F37" i="2"/>
  <c r="BD95" i="1" s="1"/>
  <c r="BD94" i="1" s="1"/>
  <c r="W33" i="1" s="1"/>
  <c r="J98" i="2" l="1"/>
  <c r="J99" i="2"/>
  <c r="T172" i="2"/>
  <c r="R172" i="2"/>
  <c r="P172" i="2"/>
  <c r="R133" i="2"/>
  <c r="T133" i="2"/>
  <c r="P133" i="2"/>
  <c r="BJ133" i="2"/>
  <c r="J133" i="2" s="1"/>
  <c r="J97" i="2" s="1"/>
  <c r="BJ172" i="2"/>
  <c r="J172" i="2" s="1"/>
  <c r="J105" i="2" s="1"/>
  <c r="BJ201" i="2"/>
  <c r="J201" i="2" s="1"/>
  <c r="J111" i="2" s="1"/>
  <c r="AX94" i="1"/>
  <c r="W29" i="1"/>
  <c r="J34" i="2"/>
  <c r="AW95" i="1" s="1"/>
  <c r="AT95" i="1" s="1"/>
  <c r="F34" i="2"/>
  <c r="BA95" i="1" s="1"/>
  <c r="BA94" i="1" s="1"/>
  <c r="W30" i="1" s="1"/>
  <c r="AY94" i="1"/>
  <c r="P132" i="2" l="1"/>
  <c r="AU95" i="1" s="1"/>
  <c r="AU94" i="1" s="1"/>
  <c r="T132" i="2"/>
  <c r="R132" i="2"/>
  <c r="BJ132" i="2"/>
  <c r="J132" i="2" s="1"/>
  <c r="J30" i="2" s="1"/>
  <c r="AG95" i="1" s="1"/>
  <c r="AN95" i="1" s="1"/>
  <c r="AW94" i="1"/>
  <c r="AK30" i="1" s="1"/>
  <c r="J39" i="2" l="1"/>
  <c r="J96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<sst xmlns="http://schemas.openxmlformats.org/spreadsheetml/2006/main" count="1141" uniqueCount="371">
  <si>
    <t>Export Komplet</t>
  </si>
  <si>
    <t/>
  </si>
  <si>
    <t>2.0</t>
  </si>
  <si>
    <t>False</t>
  </si>
  <si>
    <t>{96d5699c-267c-465b-af61-9f26bbb159eb}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</si>
  <si>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</si>
  <si>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</si>
  <si>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</si>
  <si>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</si>
  <si>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</si>
  <si>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</si>
  <si>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</si>
  <si>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SO01</t>
  </si>
  <si>
    <t>Stavba:</t>
  </si>
  <si>
    <t>Stankovce</t>
  </si>
  <si>
    <t>JKSO:</t>
  </si>
  <si>
    <t>KS:</t>
  </si>
  <si>
    <t>Miesto:</t>
  </si>
  <si>
    <t>Trebišov, obec: Stankovce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</si>
  <si>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</si>
  <si>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</si>
  <si>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</si>
  <si>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</si>
  <si>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</si>
  <si>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</si>
  <si>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</si>
  <si>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51 098 270</t>
  </si>
  <si>
    <t>VEQER,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</si>
  <si>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</si>
  <si>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</si>
  <si>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</si>
  <si>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</si>
  <si>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</si>
  <si>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</si>
  <si>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</si>
  <si>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</si>
  <si>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</si>
  <si>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</si>
  <si>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</si>
  <si>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</si>
  <si>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</si>
  <si>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</si>
  <si>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</si>
  <si>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</si>
  <si>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</si>
  <si>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</si>
  <si>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</si>
  <si>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</si>
  <si>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</si>
  <si>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</si>
  <si>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</si>
  <si>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</si>
  <si>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</si>
  <si>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</si>
  <si>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</si>
  <si>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</si>
  <si>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</si>
  <si>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</si>
  <si>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</si>
  <si>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</si>
  <si>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</si>
  <si>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</si>
  <si>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</si>
  <si>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</si>
  <si>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</si>
  <si>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</si>
  <si>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</si>
  <si>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</si>
  <si>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</si>
  <si>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</si>
  <si>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</si>
  <si>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</si>
  <si>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</si>
  <si>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</si>
  <si>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</si>
  <si>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</si>
  <si>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SO01-2</t>
  </si>
  <si>
    <t>STA</t>
  </si>
  <si>
    <t>1</t>
  </si>
  <si>
    <t>{6130ad98-683a-4258-925a-7931c9d1cc93}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</si>
  <si>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</si>
  <si>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</si>
  <si>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</si>
  <si>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</si>
  <si>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</si>
  <si>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</si>
  <si>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</si>
  <si>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</si>
  <si>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</si>
  <si>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</si>
  <si>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</si>
  <si>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</si>
  <si>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</si>
  <si>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</si>
  <si>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</si>
  <si>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</si>
  <si>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</si>
  <si>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</si>
  <si>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</si>
  <si>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</si>
  <si>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</si>
  <si>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</si>
  <si>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</si>
  <si>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</si>
  <si>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</si>
  <si>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</si>
  <si>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</si>
  <si>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</si>
  <si>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</si>
  <si>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</si>
  <si>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</si>
  <si>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</si>
  <si>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</si>
  <si>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</si>
  <si>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</si>
  <si>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</si>
  <si>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</si>
  <si>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</si>
  <si>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</si>
  <si>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</si>
  <si>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122101401.S</t>
  </si>
  <si>
    <t>Výkop v zemníku na suchu v horninách 1-2, do 100 m3</t>
  </si>
  <si>
    <t>m3</t>
  </si>
  <si>
    <t>4</t>
  </si>
  <si>
    <t>2</t>
  </si>
  <si>
    <t>2025039295</t>
  </si>
  <si>
    <t>171151101.S</t>
  </si>
  <si>
    <t>Hutnenie bokov násypov z hornín súdržných a sypkých</t>
  </si>
  <si>
    <t>m2</t>
  </si>
  <si>
    <t>210263027</t>
  </si>
  <si>
    <t>3</t>
  </si>
  <si>
    <t>174101001.S</t>
  </si>
  <si>
    <t>Zásyp sypaninou so zhutnením zárezov alebo okolo objektov do 100 m3</t>
  </si>
  <si>
    <t>1560057318</t>
  </si>
  <si>
    <t>Zakladanie</t>
  </si>
  <si>
    <t>273315911.S</t>
  </si>
  <si>
    <t xml:space="preserve">Príplatok k cenám prostého betónu základových dosiek za vykonanie betonáže </t>
  </si>
  <si>
    <t>-1566904370</t>
  </si>
  <si>
    <t>5</t>
  </si>
  <si>
    <t>M</t>
  </si>
  <si>
    <t>589350000100.S</t>
  </si>
  <si>
    <t>Betón STN EN 206-1-C 25/30-XC3, XA1 (SK)-Cl 1,0-Dmax 8 - S1 z cementu portlandského, betón odolný voči agresívnemu prostrediu</t>
  </si>
  <si>
    <t>8</t>
  </si>
  <si>
    <t>-264201564</t>
  </si>
  <si>
    <t>6</t>
  </si>
  <si>
    <t>583410002100.S</t>
  </si>
  <si>
    <t>Kamenivo drvené hrubé frakcia 8-32 mm</t>
  </si>
  <si>
    <t>t</t>
  </si>
  <si>
    <t>-622312082</t>
  </si>
  <si>
    <t>7</t>
  </si>
  <si>
    <t>273351215.S</t>
  </si>
  <si>
    <t>Debnenie stien základových dosiek, zhotovenie-dielce</t>
  </si>
  <si>
    <t>-1469467199</t>
  </si>
  <si>
    <t>273351216.S</t>
  </si>
  <si>
    <t>Debnenie stien základových dosiek, odstránenie-dielce</t>
  </si>
  <si>
    <t>-974362495</t>
  </si>
  <si>
    <t>9</t>
  </si>
  <si>
    <t>274271314</t>
  </si>
  <si>
    <t>Murovanie základových pásov 50x40x25 hr. 400 mm</t>
  </si>
  <si>
    <t>-1708694885</t>
  </si>
  <si>
    <t>10</t>
  </si>
  <si>
    <t>274325911.S</t>
  </si>
  <si>
    <t>Príplatok k cenám betónu železového základových pásov  za vykonanie betonáže pod hladinou bentonitovej suspenzie</t>
  </si>
  <si>
    <t>-708691337</t>
  </si>
  <si>
    <t>11</t>
  </si>
  <si>
    <t>595120000500</t>
  </si>
  <si>
    <t>Tvárnica debniaca DT40, šxlxv 400x500x250 mm</t>
  </si>
  <si>
    <t>ks</t>
  </si>
  <si>
    <t>1282405568</t>
  </si>
  <si>
    <t>12</t>
  </si>
  <si>
    <t>589350000900.S</t>
  </si>
  <si>
    <t>Betón STN EN 206-1-C 30/37-XC4, XD2, XA2 (SK)-Cl 0,4-Dmax 16 - S1 z cementu portlandského, betón odolný voči agresívnemu prostrediu</t>
  </si>
  <si>
    <t>-1134348041</t>
  </si>
  <si>
    <t>13</t>
  </si>
  <si>
    <t>142110003200.S</t>
  </si>
  <si>
    <t>Rúra oceľová hladká kruhová d 160 mm, hr. steny 10,0 mm</t>
  </si>
  <si>
    <t>m</t>
  </si>
  <si>
    <t>461424093</t>
  </si>
  <si>
    <t>14</t>
  </si>
  <si>
    <t>605710003100</t>
  </si>
  <si>
    <t>1108231880</t>
  </si>
  <si>
    <t>15</t>
  </si>
  <si>
    <t>273362442.S</t>
  </si>
  <si>
    <t>Výstuž základových dosiek zo zvár. sietí KARI, priemer drôtu 8/8 mm, veľkosť oka 150x150 mm</t>
  </si>
  <si>
    <t>-1467520268</t>
  </si>
  <si>
    <t>16</t>
  </si>
  <si>
    <t>313110006300.S</t>
  </si>
  <si>
    <t>Sieť KARI rozmer siete 6x2,4 m, veľkosť oka 150x150 mm, drôt D 8/8 mm</t>
  </si>
  <si>
    <t>-307232470</t>
  </si>
  <si>
    <t>Zvislé a kompletné konštrukcie</t>
  </si>
  <si>
    <t>17</t>
  </si>
  <si>
    <t>311231124.S</t>
  </si>
  <si>
    <t>Murivo nosné, hr. 300 mm, na maltu MVC</t>
  </si>
  <si>
    <t>920802212</t>
  </si>
  <si>
    <t>18</t>
  </si>
  <si>
    <t>342242022</t>
  </si>
  <si>
    <t>Priečky z tehál keramických pálených hr. 150 mm</t>
  </si>
  <si>
    <t>-1911048590</t>
  </si>
  <si>
    <t>Vodorovné konštrukcie</t>
  </si>
  <si>
    <t>19</t>
  </si>
  <si>
    <t>411321414.S</t>
  </si>
  <si>
    <t>Betón stropov doskových a trámových,  železový tr. C 25/30</t>
  </si>
  <si>
    <t>1064780123</t>
  </si>
  <si>
    <t>411351101.S</t>
  </si>
  <si>
    <t>Debnenie stropov doskových zhotovenie-dielce</t>
  </si>
  <si>
    <t>-1981732036</t>
  </si>
  <si>
    <t>21</t>
  </si>
  <si>
    <t>411351102.S</t>
  </si>
  <si>
    <t>Debnenie stropov doskových odstránenie-dielce</t>
  </si>
  <si>
    <t>606332297</t>
  </si>
  <si>
    <t>22</t>
  </si>
  <si>
    <t>411354173.S</t>
  </si>
  <si>
    <t>Podporná konštrukcia stropov výšky do 4 m pre zaťaženie do 12 kPa zhotovenie</t>
  </si>
  <si>
    <t>-890979282</t>
  </si>
  <si>
    <t>23</t>
  </si>
  <si>
    <t>411354174.S</t>
  </si>
  <si>
    <t>Podporná konštrukcia stropov výšky do 4 m pre zaťaženie do 12 kPa odstránenie</t>
  </si>
  <si>
    <t>-679340455</t>
  </si>
  <si>
    <t>25</t>
  </si>
  <si>
    <t>417321515.S</t>
  </si>
  <si>
    <t>Betón stužujúcich pásov a vencov železový tr. C 25/30</t>
  </si>
  <si>
    <t>361128705</t>
  </si>
  <si>
    <t>26</t>
  </si>
  <si>
    <t>417351115.S</t>
  </si>
  <si>
    <t>Debnenie bočníc stužujúcich pásov a vencov vrátane vzpier zhotovenie</t>
  </si>
  <si>
    <t>-94537012</t>
  </si>
  <si>
    <t>27</t>
  </si>
  <si>
    <t>417351116.S</t>
  </si>
  <si>
    <t>Debnenie bočníc stužujúcich pásov a vencov vrátane vzpier odstránenie</t>
  </si>
  <si>
    <t>-622888273</t>
  </si>
  <si>
    <t>Úpravy povrchov, podlahy, osadenie</t>
  </si>
  <si>
    <t>28</t>
  </si>
  <si>
    <t>631345721.S</t>
  </si>
  <si>
    <t>Mazanina z betónu perlitového (m3) hr.nad 20 do 240 mm</t>
  </si>
  <si>
    <t>-1921197581</t>
  </si>
  <si>
    <t>Ostatné konštrukcie a práce-búranie</t>
  </si>
  <si>
    <t>29</t>
  </si>
  <si>
    <t>962032231.S</t>
  </si>
  <si>
    <t>Búranie muriva alebo vybúranie otvorov plochy nad 4 m2 nadzákladového z tehál pálených, vápenopieskových, cementových na maltu,  -1,90500t</t>
  </si>
  <si>
    <t>1552800758</t>
  </si>
  <si>
    <t>30</t>
  </si>
  <si>
    <t>963012510.S</t>
  </si>
  <si>
    <t>Búranie stropov z dosiek alebo panelov zo železobetónu prefabrikovaných s dutinami hr. do 140 mm,  -2,10000t</t>
  </si>
  <si>
    <t>-1224074477</t>
  </si>
  <si>
    <t>32</t>
  </si>
  <si>
    <t>34</t>
  </si>
  <si>
    <t>979087017.S</t>
  </si>
  <si>
    <t>Odvoz na skládku, demontovaných konštrukcií azbestocementových do 5000m</t>
  </si>
  <si>
    <t>-395962639</t>
  </si>
  <si>
    <t>99</t>
  </si>
  <si>
    <t>Presun hmôt HSV</t>
  </si>
  <si>
    <t>38</t>
  </si>
  <si>
    <t>998011001.S</t>
  </si>
  <si>
    <t>Presun hmôt pre budovy (801, 803, 812), zvislá konštr. z tehál, tvárnic, z kovu výšky do 6 m</t>
  </si>
  <si>
    <t>-148965643</t>
  </si>
  <si>
    <t>PSV</t>
  </si>
  <si>
    <t>Práce a dodávky PSV</t>
  </si>
  <si>
    <t>712</t>
  </si>
  <si>
    <t>Izolácie striech, povlakové krytiny</t>
  </si>
  <si>
    <t>39</t>
  </si>
  <si>
    <t>712331101.S</t>
  </si>
  <si>
    <t>Zhotovenie povlak. krytiny striech plochých do 10° pásmi na sucho AIP, NAIP alebo tkaniny</t>
  </si>
  <si>
    <t>-1933912808</t>
  </si>
  <si>
    <t>40</t>
  </si>
  <si>
    <t>283220002100</t>
  </si>
  <si>
    <t xml:space="preserve">Hydroizolačná fólia PVC </t>
  </si>
  <si>
    <t>1435780622</t>
  </si>
  <si>
    <t>762</t>
  </si>
  <si>
    <t>Konštrukcie tesárske</t>
  </si>
  <si>
    <t>42</t>
  </si>
  <si>
    <t>762112130.S</t>
  </si>
  <si>
    <t>Montáž konštr.krokiev a drevenych konštrukcii</t>
  </si>
  <si>
    <t>234902452</t>
  </si>
  <si>
    <t>43</t>
  </si>
  <si>
    <t>762341201.S</t>
  </si>
  <si>
    <t>Montáž klieštín jednoduchých striech pre sklon do 60°</t>
  </si>
  <si>
    <t>615254683</t>
  </si>
  <si>
    <t>44</t>
  </si>
  <si>
    <t>605120002800.S</t>
  </si>
  <si>
    <t>Hranoly z mäkkého reziva neopracované nehranené akosť II, prierez 25-100 cm2</t>
  </si>
  <si>
    <t>1245991403</t>
  </si>
  <si>
    <t>45</t>
  </si>
  <si>
    <t>762351811.S</t>
  </si>
  <si>
    <t>Demontáž nadstrešných konštrukcií krovov, svetlíkov z hraneného reziva plochy do 120 cm2, -0,00700 t</t>
  </si>
  <si>
    <t>-1021960653</t>
  </si>
  <si>
    <t>46</t>
  </si>
  <si>
    <t>762354803.S</t>
  </si>
  <si>
    <t>Demontáž strešných vikierov, svetlíkov z reziva prierezu do 120 cm2 - 0,20000 t</t>
  </si>
  <si>
    <t>-1267965038</t>
  </si>
  <si>
    <t>764</t>
  </si>
  <si>
    <t>Konštrukcie klampiarske</t>
  </si>
  <si>
    <t>47</t>
  </si>
  <si>
    <t>764171712.S</t>
  </si>
  <si>
    <t>1806806849</t>
  </si>
  <si>
    <t>48</t>
  </si>
  <si>
    <t>354420000300.S</t>
  </si>
  <si>
    <t>128</t>
  </si>
  <si>
    <t>39652867</t>
  </si>
  <si>
    <t>49</t>
  </si>
  <si>
    <t>764311201.S</t>
  </si>
  <si>
    <t>-1236116044</t>
  </si>
  <si>
    <t>50</t>
  </si>
  <si>
    <t>553450016600</t>
  </si>
  <si>
    <t>-211550038</t>
  </si>
  <si>
    <t>51</t>
  </si>
  <si>
    <t>553450005300</t>
  </si>
  <si>
    <t>1654075113</t>
  </si>
  <si>
    <t>52</t>
  </si>
  <si>
    <t>553440018500.S</t>
  </si>
  <si>
    <t>1426785597</t>
  </si>
  <si>
    <t>53</t>
  </si>
  <si>
    <t>553440024600.S</t>
  </si>
  <si>
    <t>990185374</t>
  </si>
  <si>
    <t>54</t>
  </si>
  <si>
    <t>553440037600.S</t>
  </si>
  <si>
    <t>1982255016</t>
  </si>
  <si>
    <t>55</t>
  </si>
  <si>
    <t>553440061700</t>
  </si>
  <si>
    <t>1164867213</t>
  </si>
  <si>
    <t>57</t>
  </si>
  <si>
    <t>764352221.S</t>
  </si>
  <si>
    <t>Žľaby z ALUZINK plechu, pododkvapové polkruhové r.š. 200 mm</t>
  </si>
  <si>
    <t>-808970049</t>
  </si>
  <si>
    <t>59</t>
  </si>
  <si>
    <t>764430420.S</t>
  </si>
  <si>
    <t>Oplechovanie muriva a atík z pozinkovaného farbeného PZf plechu, vrátane rohov r.š. 330 mm</t>
  </si>
  <si>
    <t>-442362333</t>
  </si>
  <si>
    <t>60</t>
  </si>
  <si>
    <t>764454254.S</t>
  </si>
  <si>
    <t>Zvodové rúry, kruhové priemer 125 mm</t>
  </si>
  <si>
    <t>818950394</t>
  </si>
  <si>
    <t>61</t>
  </si>
  <si>
    <t>998764102.S</t>
  </si>
  <si>
    <t>Presun hmôt pre konštrukcie klampiarske v objektoch výšky nad 6 do 12 m</t>
  </si>
  <si>
    <t>-42752846</t>
  </si>
  <si>
    <t>765</t>
  </si>
  <si>
    <t>Konštrukcie - krytiny tvrdé</t>
  </si>
  <si>
    <t>62</t>
  </si>
  <si>
    <t>765321811</t>
  </si>
  <si>
    <t>Demontáž azbestocementovej krytiny zo štvorcov alebo šablón do sutiny, na latovaní, sklon do 45°, -0,01300 t</t>
  </si>
  <si>
    <t>1688186978</t>
  </si>
  <si>
    <t>63</t>
  </si>
  <si>
    <t>765328811</t>
  </si>
  <si>
    <t>Demontáž azbestocementových hrebeňov a nároží do sute krytiny hladkej, sklon do 45°, -0,00200 t</t>
  </si>
  <si>
    <t>1459536803</t>
  </si>
  <si>
    <t>783</t>
  </si>
  <si>
    <t>Nátery</t>
  </si>
  <si>
    <t>64</t>
  </si>
  <si>
    <t>783782404</t>
  </si>
  <si>
    <t>Nátery tesárskych konštrukcií, povrchová impregnácia proti drevokaznému hmyzu, hubám a plesniam, jednonásobná</t>
  </si>
  <si>
    <t>-1065143459</t>
  </si>
  <si>
    <t>Práce a dodávky M</t>
  </si>
  <si>
    <t>43-M</t>
  </si>
  <si>
    <t>Montáž oceľových konštrukcií</t>
  </si>
  <si>
    <t>65</t>
  </si>
  <si>
    <t>430865001.S</t>
  </si>
  <si>
    <t>Montáž oceľové konštrukcie a prvky, celkovej hmotnosti do 300 kg</t>
  </si>
  <si>
    <t>kg</t>
  </si>
  <si>
    <t>-212049023</t>
  </si>
  <si>
    <t>Rekonštrukcia maštale pre zlepšenie životných podmienok ustajnených zvierat</t>
  </si>
  <si>
    <t>SO01-2 - Rekonštrukcia maštale pre zlepšenie životných podmienok ustajnených zvierat</t>
  </si>
  <si>
    <t>Konštrukčné drevo - hranoly rozmer 80x160</t>
  </si>
  <si>
    <t>Krytina trapézová pozink ALUZINK T55, hr. 0,5 mm, sklon strechy do 30°</t>
  </si>
  <si>
    <t>Montáž krytin, trapézová ALUZINK T55</t>
  </si>
  <si>
    <t>Krytiny trapézová zo systému ALUZINK T55, sklon do 30°</t>
  </si>
  <si>
    <t>Latovanie z dosák 50x30</t>
  </si>
  <si>
    <t>Ocelový jakel 120x120</t>
  </si>
  <si>
    <t xml:space="preserve">Montáž ocelových stĺpov </t>
  </si>
  <si>
    <t>Zváračské práce</t>
  </si>
  <si>
    <t>sub.</t>
  </si>
  <si>
    <t>Ing. Lucia Hredzáková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</si>
</sst>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Arial CE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3" fillId="0" borderId="0" xfId="0" applyFont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K6" sqref="K6:AO6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151" t="s">
        <v>5</v>
      </c>
      <c r="AS2" s="152"/>
      <c r="AT2" s="152"/>
      <c r="AU2" s="152"/>
      <c r="AV2" s="152"/>
      <c r="AW2" s="152"/>
      <c r="AX2" s="152"/>
      <c r="AY2" s="152"/>
      <c r="AZ2" s="152"/>
      <c r="BA2" s="152"/>
      <c r="BB2" s="152"/>
      <c r="BC2" s="152"/>
      <c r="BD2" s="152"/>
      <c r="BE2" s="152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79" t="s">
        <v>12</v>
      </c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R5" s="16"/>
      <c r="BS5" s="13" t="s">
        <v>6</v>
      </c>
    </row>
    <row r="6" spans="1:74" ht="37" customHeight="1" x14ac:dyDescent="0.2">
      <c r="B6" s="16"/>
      <c r="D6" s="21" t="s">
        <v>13</v>
      </c>
      <c r="K6" s="180" t="s">
        <v>14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44"/>
      <c r="AR8" s="16"/>
      <c r="BS8" s="13" t="s">
        <v>6</v>
      </c>
    </row>
    <row r="9" spans="1:74" ht="14.5" customHeight="1" x14ac:dyDescent="0.2">
      <c r="B9" s="16"/>
      <c r="AR9" s="16"/>
      <c r="BS9" s="13" t="s">
        <v>6</v>
      </c>
    </row>
    <row r="10" spans="1:74" ht="12" customHeight="1" x14ac:dyDescent="0.35">
      <c r="B10" s="16"/>
      <c r="D10" s="22" t="s">
        <v>20</v>
      </c>
      <c r="K10" s="188" t="s">
        <v>370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7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5" x14ac:dyDescent="0.2">
      <c r="B14" s="16"/>
      <c r="E14" s="20" t="s">
        <v>22</v>
      </c>
      <c r="AK14" s="22" t="s">
        <v>23</v>
      </c>
      <c r="AN14" s="20" t="s">
        <v>1</v>
      </c>
      <c r="AR14" s="16"/>
      <c r="BS14" s="13" t="s">
        <v>6</v>
      </c>
    </row>
    <row r="15" spans="1:74" ht="7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21</v>
      </c>
      <c r="AN16" s="20" t="s">
        <v>26</v>
      </c>
      <c r="AR16" s="16"/>
      <c r="BS16" s="13" t="s">
        <v>3</v>
      </c>
    </row>
    <row r="17" spans="2:71" ht="18.399999999999999" customHeight="1" x14ac:dyDescent="0.2">
      <c r="B17" s="16"/>
      <c r="E17" s="20" t="s">
        <v>27</v>
      </c>
      <c r="AK17" s="22" t="s">
        <v>23</v>
      </c>
      <c r="AN17" s="20" t="s">
        <v>1</v>
      </c>
      <c r="AR17" s="16"/>
      <c r="BS17" s="13" t="s">
        <v>28</v>
      </c>
    </row>
    <row r="18" spans="2:71" ht="7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29</v>
      </c>
      <c r="AK19" s="22" t="s">
        <v>21</v>
      </c>
      <c r="AN19" s="20" t="s">
        <v>26</v>
      </c>
      <c r="AR19" s="16"/>
      <c r="BS19" s="13" t="s">
        <v>6</v>
      </c>
    </row>
    <row r="20" spans="2:71" ht="18.399999999999999" customHeight="1" x14ac:dyDescent="0.2">
      <c r="B20" s="16"/>
      <c r="E20" s="20" t="s">
        <v>27</v>
      </c>
      <c r="AK20" s="22" t="s">
        <v>23</v>
      </c>
      <c r="AN20" s="20" t="s">
        <v>1</v>
      </c>
      <c r="AR20" s="16"/>
      <c r="BS20" s="13" t="s">
        <v>28</v>
      </c>
    </row>
    <row r="21" spans="2:71" ht="7" customHeight="1" x14ac:dyDescent="0.2">
      <c r="B21" s="16"/>
      <c r="AR21" s="16"/>
    </row>
    <row r="22" spans="2:71" ht="12" customHeight="1" x14ac:dyDescent="0.2">
      <c r="B22" s="16"/>
      <c r="D22" s="22" t="s">
        <v>30</v>
      </c>
      <c r="AR22" s="16"/>
    </row>
    <row r="23" spans="2:71" ht="16.5" customHeight="1" x14ac:dyDescent="0.2">
      <c r="B23" s="16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6"/>
    </row>
    <row r="24" spans="2:71" ht="7" customHeight="1" x14ac:dyDescent="0.2">
      <c r="B24" s="16"/>
      <c r="AR24" s="16"/>
    </row>
    <row r="25" spans="2:71" ht="7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2">
        <f>ROUND(AG94,2)</f>
        <v>0</v>
      </c>
      <c r="AL26" s="183"/>
      <c r="AM26" s="183"/>
      <c r="AN26" s="183"/>
      <c r="AO26" s="183"/>
      <c r="AR26" s="25"/>
    </row>
    <row r="27" spans="2:71" s="1" customFormat="1" ht="7" customHeight="1" x14ac:dyDescent="0.2">
      <c r="B27" s="25"/>
      <c r="AR27" s="25"/>
    </row>
    <row r="28" spans="2:71" s="1" customFormat="1" ht="12.5" x14ac:dyDescent="0.2">
      <c r="B28" s="25"/>
      <c r="L28" s="184" t="s">
        <v>32</v>
      </c>
      <c r="M28" s="184"/>
      <c r="N28" s="184"/>
      <c r="O28" s="184"/>
      <c r="P28" s="184"/>
      <c r="W28" s="184" t="s">
        <v>33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34</v>
      </c>
      <c r="AL28" s="184"/>
      <c r="AM28" s="184"/>
      <c r="AN28" s="184"/>
      <c r="AO28" s="184"/>
      <c r="AR28" s="25"/>
    </row>
    <row r="29" spans="2:71" s="2" customFormat="1" ht="14.5" customHeight="1" x14ac:dyDescent="0.2">
      <c r="B29" s="29"/>
      <c r="D29" s="22" t="s">
        <v>35</v>
      </c>
      <c r="F29" s="22" t="s">
        <v>36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29"/>
    </row>
    <row r="30" spans="2:71" s="2" customFormat="1" ht="14.5" customHeight="1" x14ac:dyDescent="0.2">
      <c r="B30" s="29"/>
      <c r="F30" s="22" t="s">
        <v>37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29"/>
    </row>
    <row r="31" spans="2:71" s="2" customFormat="1" ht="14.5" hidden="1" customHeight="1" x14ac:dyDescent="0.2">
      <c r="B31" s="29"/>
      <c r="F31" s="22" t="s">
        <v>38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29"/>
    </row>
    <row r="32" spans="2:71" s="2" customFormat="1" ht="14.5" hidden="1" customHeight="1" x14ac:dyDescent="0.2">
      <c r="B32" s="29"/>
      <c r="F32" s="22" t="s">
        <v>39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29"/>
    </row>
    <row r="33" spans="2:44" s="2" customFormat="1" ht="14.5" hidden="1" customHeight="1" x14ac:dyDescent="0.2">
      <c r="B33" s="29"/>
      <c r="F33" s="22" t="s">
        <v>40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29"/>
    </row>
    <row r="34" spans="2:44" s="1" customFormat="1" ht="7" customHeight="1" x14ac:dyDescent="0.2">
      <c r="B34" s="25"/>
      <c r="AR34" s="25"/>
    </row>
    <row r="35" spans="2:44" s="1" customFormat="1" ht="25.9" customHeight="1" x14ac:dyDescent="0.2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70" t="s">
        <v>43</v>
      </c>
      <c r="Y35" s="171"/>
      <c r="Z35" s="171"/>
      <c r="AA35" s="171"/>
      <c r="AB35" s="171"/>
      <c r="AC35" s="32"/>
      <c r="AD35" s="32"/>
      <c r="AE35" s="32"/>
      <c r="AF35" s="32"/>
      <c r="AG35" s="32"/>
      <c r="AH35" s="32"/>
      <c r="AI35" s="32"/>
      <c r="AJ35" s="32"/>
      <c r="AK35" s="172">
        <f>SUM(AK26:AK33)</f>
        <v>0</v>
      </c>
      <c r="AL35" s="171"/>
      <c r="AM35" s="171"/>
      <c r="AN35" s="171"/>
      <c r="AO35" s="173"/>
      <c r="AP35" s="30"/>
      <c r="AQ35" s="30"/>
      <c r="AR35" s="25"/>
    </row>
    <row r="36" spans="2:44" s="1" customFormat="1" ht="7" customHeight="1" x14ac:dyDescent="0.2">
      <c r="B36" s="25"/>
      <c r="AR36" s="25"/>
    </row>
    <row r="37" spans="2:44" s="1" customFormat="1" ht="14.5" customHeight="1" x14ac:dyDescent="0.2">
      <c r="B37" s="25"/>
      <c r="AR37" s="25"/>
    </row>
    <row r="38" spans="2:44" ht="14.5" customHeight="1" x14ac:dyDescent="0.2">
      <c r="B38" s="16"/>
      <c r="AR38" s="16"/>
    </row>
    <row r="39" spans="2:44" ht="14.5" customHeight="1" x14ac:dyDescent="0.2">
      <c r="B39" s="16"/>
      <c r="AR39" s="16"/>
    </row>
    <row r="40" spans="2:44" ht="14.5" customHeight="1" x14ac:dyDescent="0.2">
      <c r="B40" s="16"/>
      <c r="AR40" s="16"/>
    </row>
    <row r="41" spans="2:44" ht="14.5" customHeight="1" x14ac:dyDescent="0.2">
      <c r="B41" s="16"/>
      <c r="AR41" s="16"/>
    </row>
    <row r="42" spans="2:44" ht="14.5" customHeight="1" x14ac:dyDescent="0.2">
      <c r="B42" s="16"/>
      <c r="AR42" s="16"/>
    </row>
    <row r="43" spans="2:44" ht="14.5" customHeight="1" x14ac:dyDescent="0.2">
      <c r="B43" s="16"/>
      <c r="AR43" s="16"/>
    </row>
    <row r="44" spans="2:44" ht="14.5" customHeight="1" x14ac:dyDescent="0.2">
      <c r="B44" s="16"/>
      <c r="AR44" s="16"/>
    </row>
    <row r="45" spans="2:44" ht="14.5" customHeight="1" x14ac:dyDescent="0.2">
      <c r="B45" s="16"/>
      <c r="AR45" s="16"/>
    </row>
    <row r="46" spans="2:44" ht="14.5" customHeight="1" x14ac:dyDescent="0.2">
      <c r="B46" s="16"/>
      <c r="AR46" s="16"/>
    </row>
    <row r="47" spans="2:44" ht="14.5" customHeight="1" x14ac:dyDescent="0.2">
      <c r="B47" s="16"/>
      <c r="AR47" s="16"/>
    </row>
    <row r="48" spans="2:44" ht="14.5" customHeight="1" x14ac:dyDescent="0.2">
      <c r="B48" s="16"/>
      <c r="AR48" s="16"/>
    </row>
    <row r="49" spans="2:44" s="1" customFormat="1" ht="14.5" customHeight="1" x14ac:dyDescent="0.2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7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 x14ac:dyDescent="0.2">
      <c r="B82" s="25"/>
      <c r="C82" s="17" t="s">
        <v>50</v>
      </c>
      <c r="AR82" s="25"/>
    </row>
    <row r="83" spans="1:91" s="1" customFormat="1" ht="7" customHeight="1" x14ac:dyDescent="0.2">
      <c r="B83" s="25"/>
      <c r="AR83" s="25"/>
    </row>
    <row r="84" spans="1:91" s="3" customFormat="1" ht="12" customHeight="1" x14ac:dyDescent="0.2">
      <c r="B84" s="41"/>
      <c r="C84" s="22" t="s">
        <v>11</v>
      </c>
      <c r="L84" s="3" t="str">
        <f>K5</f>
        <v>SO01</v>
      </c>
      <c r="AR84" s="41"/>
    </row>
    <row r="85" spans="1:91" s="4" customFormat="1" ht="37" customHeight="1" x14ac:dyDescent="0.2">
      <c r="B85" s="42"/>
      <c r="C85" s="43" t="s">
        <v>13</v>
      </c>
      <c r="L85" s="158" t="str">
        <f>K6</f>
        <v>Stankovce</v>
      </c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R85" s="42"/>
    </row>
    <row r="86" spans="1:91" s="1" customFormat="1" ht="7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4" t="str">
        <f>IF(K8="","",K8)</f>
        <v>Trebišov, obec: Stankovce</v>
      </c>
      <c r="AI87" s="22" t="s">
        <v>19</v>
      </c>
      <c r="AM87" s="160" t="str">
        <f>IF(AN8= "","",AN8)</f>
        <v/>
      </c>
      <c r="AN87" s="160"/>
      <c r="AR87" s="25"/>
    </row>
    <row r="88" spans="1:91" s="1" customFormat="1" ht="7" customHeight="1" x14ac:dyDescent="0.2">
      <c r="B88" s="25"/>
      <c r="AR88" s="25"/>
    </row>
    <row r="89" spans="1:91" s="1" customFormat="1" ht="15.25" customHeight="1" x14ac:dyDescent="0.2">
      <c r="B89" s="25"/>
      <c r="C89" s="22" t="s">
        <v>20</v>
      </c>
      <c r="L89" s="3" t="str">
        <f>IF(E11= "","",E11)</f>
        <v xml:space="preserve"> </v>
      </c>
      <c r="AI89" s="22" t="s">
        <v>25</v>
      </c>
      <c r="AM89" s="161" t="str">
        <f>IF(E17="","",E17)</f>
        <v>VEQER, s.r.o.</v>
      </c>
      <c r="AN89" s="162"/>
      <c r="AO89" s="162"/>
      <c r="AP89" s="162"/>
      <c r="AR89" s="25"/>
      <c r="AS89" s="163" t="s">
        <v>51</v>
      </c>
      <c r="AT89" s="164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29</v>
      </c>
      <c r="AM90" s="161" t="str">
        <f>IF(E20="","",E20)</f>
        <v>VEQER, s.r.o.</v>
      </c>
      <c r="AN90" s="162"/>
      <c r="AO90" s="162"/>
      <c r="AP90" s="162"/>
      <c r="AR90" s="25"/>
      <c r="AS90" s="165"/>
      <c r="AT90" s="166"/>
      <c r="BD90" s="48"/>
    </row>
    <row r="91" spans="1:91" s="1" customFormat="1" ht="10.9" customHeight="1" x14ac:dyDescent="0.2">
      <c r="B91" s="25"/>
      <c r="AR91" s="25"/>
      <c r="AS91" s="165"/>
      <c r="AT91" s="166"/>
      <c r="BD91" s="48"/>
    </row>
    <row r="92" spans="1:91" s="1" customFormat="1" ht="29.25" customHeight="1" x14ac:dyDescent="0.2">
      <c r="B92" s="25"/>
      <c r="C92" s="153" t="s">
        <v>52</v>
      </c>
      <c r="D92" s="154"/>
      <c r="E92" s="154"/>
      <c r="F92" s="154"/>
      <c r="G92" s="154"/>
      <c r="H92" s="49"/>
      <c r="I92" s="155" t="s">
        <v>53</v>
      </c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6" t="s">
        <v>54</v>
      </c>
      <c r="AH92" s="154"/>
      <c r="AI92" s="154"/>
      <c r="AJ92" s="154"/>
      <c r="AK92" s="154"/>
      <c r="AL92" s="154"/>
      <c r="AM92" s="154"/>
      <c r="AN92" s="155" t="s">
        <v>55</v>
      </c>
      <c r="AO92" s="154"/>
      <c r="AP92" s="157"/>
      <c r="AQ92" s="50" t="s">
        <v>56</v>
      </c>
      <c r="AR92" s="25"/>
      <c r="AS92" s="51" t="s">
        <v>57</v>
      </c>
      <c r="AT92" s="52" t="s">
        <v>58</v>
      </c>
      <c r="AU92" s="52" t="s">
        <v>59</v>
      </c>
      <c r="AV92" s="52" t="s">
        <v>60</v>
      </c>
      <c r="AW92" s="52" t="s">
        <v>61</v>
      </c>
      <c r="AX92" s="52" t="s">
        <v>62</v>
      </c>
      <c r="AY92" s="52" t="s">
        <v>63</v>
      </c>
      <c r="AZ92" s="52" t="s">
        <v>64</v>
      </c>
      <c r="BA92" s="52" t="s">
        <v>65</v>
      </c>
      <c r="BB92" s="52" t="s">
        <v>66</v>
      </c>
      <c r="BC92" s="52" t="s">
        <v>67</v>
      </c>
      <c r="BD92" s="53" t="s">
        <v>68</v>
      </c>
    </row>
    <row r="93" spans="1:91" s="1" customFormat="1" ht="10.9" customHeight="1" x14ac:dyDescent="0.2">
      <c r="B93" s="25"/>
      <c r="AR93" s="25"/>
      <c r="AS93" s="5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 x14ac:dyDescent="0.2">
      <c r="B94" s="55"/>
      <c r="C94" s="56" t="s">
        <v>69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177">
        <f>ROUND(AG95,2)</f>
        <v>0</v>
      </c>
      <c r="AH94" s="177"/>
      <c r="AI94" s="177"/>
      <c r="AJ94" s="177"/>
      <c r="AK94" s="177"/>
      <c r="AL94" s="177"/>
      <c r="AM94" s="177"/>
      <c r="AN94" s="178">
        <f>SUM(AG94,AT94)</f>
        <v>0</v>
      </c>
      <c r="AO94" s="178"/>
      <c r="AP94" s="178"/>
      <c r="AQ94" s="59" t="s">
        <v>1</v>
      </c>
      <c r="AR94" s="55"/>
      <c r="AS94" s="60">
        <f>ROUND(AS95,2)</f>
        <v>0</v>
      </c>
      <c r="AT94" s="61">
        <f>ROUND(SUM(AV94:AW94),2)</f>
        <v>0</v>
      </c>
      <c r="AU94" s="62">
        <f>ROUND(AU95,5)</f>
        <v>2019.1921600000001</v>
      </c>
      <c r="AV94" s="61">
        <f>ROUND(AZ94*L29,2)</f>
        <v>0</v>
      </c>
      <c r="AW94" s="61">
        <f>ROUND(BA94*L30,2)</f>
        <v>0</v>
      </c>
      <c r="AX94" s="61">
        <f>ROUND(BB94*L29,2)</f>
        <v>0</v>
      </c>
      <c r="AY94" s="61">
        <f>ROUND(BC94*L30,2)</f>
        <v>0</v>
      </c>
      <c r="AZ94" s="61">
        <f>ROUND(AZ95,2)</f>
        <v>0</v>
      </c>
      <c r="BA94" s="61">
        <f>ROUND(BA95,2)</f>
        <v>0</v>
      </c>
      <c r="BB94" s="61">
        <f>ROUND(BB95,2)</f>
        <v>0</v>
      </c>
      <c r="BC94" s="61">
        <f>ROUND(BC95,2)</f>
        <v>0</v>
      </c>
      <c r="BD94" s="63">
        <f>ROUND(BD95,2)</f>
        <v>0</v>
      </c>
      <c r="BS94" s="64" t="s">
        <v>70</v>
      </c>
      <c r="BT94" s="64" t="s">
        <v>71</v>
      </c>
      <c r="BU94" s="65" t="s">
        <v>72</v>
      </c>
      <c r="BV94" s="64" t="s">
        <v>73</v>
      </c>
      <c r="BW94" s="64" t="s">
        <v>4</v>
      </c>
      <c r="BX94" s="64" t="s">
        <v>74</v>
      </c>
      <c r="CL94" s="64" t="s">
        <v>1</v>
      </c>
    </row>
    <row r="95" spans="1:91" s="6" customFormat="1" ht="24.75" customHeight="1" x14ac:dyDescent="0.2">
      <c r="A95" s="66" t="s">
        <v>75</v>
      </c>
      <c r="B95" s="67"/>
      <c r="C95" s="68"/>
      <c r="D95" s="176" t="s">
        <v>76</v>
      </c>
      <c r="E95" s="176"/>
      <c r="F95" s="176"/>
      <c r="G95" s="176"/>
      <c r="H95" s="176"/>
      <c r="I95" s="69"/>
      <c r="J95" s="176" t="s">
        <v>359</v>
      </c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4">
        <f>'SO01-2 - Rekonštrukcia a ...'!J30</f>
        <v>0</v>
      </c>
      <c r="AH95" s="175"/>
      <c r="AI95" s="175"/>
      <c r="AJ95" s="175"/>
      <c r="AK95" s="175"/>
      <c r="AL95" s="175"/>
      <c r="AM95" s="175"/>
      <c r="AN95" s="174">
        <f>SUM(AG95,AT95)</f>
        <v>0</v>
      </c>
      <c r="AO95" s="175"/>
      <c r="AP95" s="175"/>
      <c r="AQ95" s="70" t="s">
        <v>77</v>
      </c>
      <c r="AR95" s="67"/>
      <c r="AS95" s="71">
        <v>0</v>
      </c>
      <c r="AT95" s="72">
        <f>ROUND(SUM(AV95:AW95),2)</f>
        <v>0</v>
      </c>
      <c r="AU95" s="73">
        <f>'SO01-2 - Rekonštrukcia a ...'!P132</f>
        <v>2019.1921582000004</v>
      </c>
      <c r="AV95" s="72">
        <f>'SO01-2 - Rekonštrukcia a ...'!J33</f>
        <v>0</v>
      </c>
      <c r="AW95" s="72">
        <f>'SO01-2 - Rekonštrukcia a ...'!J34</f>
        <v>0</v>
      </c>
      <c r="AX95" s="72">
        <f>'SO01-2 - Rekonštrukcia a ...'!J35</f>
        <v>0</v>
      </c>
      <c r="AY95" s="72">
        <f>'SO01-2 - Rekonštrukcia a ...'!J36</f>
        <v>0</v>
      </c>
      <c r="AZ95" s="72">
        <f>'SO01-2 - Rekonštrukcia a ...'!F33</f>
        <v>0</v>
      </c>
      <c r="BA95" s="72">
        <f>'SO01-2 - Rekonštrukcia a ...'!F34</f>
        <v>0</v>
      </c>
      <c r="BB95" s="72">
        <f>'SO01-2 - Rekonštrukcia a ...'!F35</f>
        <v>0</v>
      </c>
      <c r="BC95" s="72">
        <f>'SO01-2 - Rekonštrukcia a ...'!F36</f>
        <v>0</v>
      </c>
      <c r="BD95" s="74">
        <f>'SO01-2 - Rekonštrukcia a ...'!F37</f>
        <v>0</v>
      </c>
      <c r="BT95" s="75" t="s">
        <v>78</v>
      </c>
      <c r="BV95" s="75" t="s">
        <v>73</v>
      </c>
      <c r="BW95" s="75" t="s">
        <v>79</v>
      </c>
      <c r="BX95" s="75" t="s">
        <v>4</v>
      </c>
      <c r="CL95" s="75" t="s">
        <v>1</v>
      </c>
      <c r="CM95" s="75" t="s">
        <v>71</v>
      </c>
    </row>
    <row r="96" spans="1:91" s="1" customFormat="1" ht="30" customHeight="1" x14ac:dyDescent="0.2">
      <c r="B96" s="25"/>
      <c r="AR96" s="25"/>
    </row>
    <row r="97" spans="2:44" s="1" customFormat="1" ht="7" customHeight="1" x14ac:dyDescent="0.2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01-2 - Rekonštrukcia a ...'!C2" display="/" xr:uid="{00000000-0004-0000-0000-00000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L204"/>
  <sheetViews>
    <sheetView showGridLines="0" topLeftCell="A190" workbookViewId="0">
      <selection activeCell="F184" sqref="F18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1.44140625" customWidth="1"/>
    <col min="9" max="10" width="20.109375" customWidth="1"/>
    <col min="11" max="11" width="20.10937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45" ht="37" customHeight="1" x14ac:dyDescent="0.2">
      <c r="L2" s="151" t="s">
        <v>5</v>
      </c>
      <c r="M2" s="152"/>
      <c r="N2" s="152"/>
      <c r="O2" s="152"/>
      <c r="P2" s="152"/>
      <c r="Q2" s="152"/>
      <c r="R2" s="152"/>
      <c r="S2" s="152"/>
      <c r="T2" s="152"/>
      <c r="U2" s="152"/>
      <c r="V2" s="152"/>
      <c r="AS2" s="13" t="s">
        <v>79</v>
      </c>
    </row>
    <row r="3" spans="2:45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S3" s="13" t="s">
        <v>71</v>
      </c>
    </row>
    <row r="4" spans="2:45" ht="25" customHeight="1" x14ac:dyDescent="0.2">
      <c r="B4" s="16"/>
      <c r="D4" s="17" t="s">
        <v>80</v>
      </c>
      <c r="L4" s="16"/>
      <c r="M4" s="76" t="s">
        <v>9</v>
      </c>
      <c r="AS4" s="13" t="s">
        <v>3</v>
      </c>
    </row>
    <row r="5" spans="2:45" ht="7" customHeight="1" x14ac:dyDescent="0.2">
      <c r="B5" s="16"/>
      <c r="L5" s="16"/>
    </row>
    <row r="6" spans="2:45" ht="12" customHeight="1" x14ac:dyDescent="0.2">
      <c r="B6" s="16"/>
      <c r="D6" s="22" t="s">
        <v>13</v>
      </c>
      <c r="L6" s="16"/>
    </row>
    <row r="7" spans="2:45" ht="16.5" customHeight="1" x14ac:dyDescent="0.2">
      <c r="B7" s="16"/>
      <c r="E7" s="186" t="str">
        <f>'Rekapitulácia stavby'!K6</f>
        <v>Stankovce</v>
      </c>
      <c r="F7" s="187"/>
      <c r="G7" s="187"/>
      <c r="H7" s="187"/>
      <c r="L7" s="16"/>
    </row>
    <row r="8" spans="2:45" s="1" customFormat="1" ht="12" customHeight="1" x14ac:dyDescent="0.2">
      <c r="B8" s="25"/>
      <c r="D8" s="22" t="s">
        <v>81</v>
      </c>
      <c r="L8" s="25"/>
    </row>
    <row r="9" spans="2:45" s="1" customFormat="1" ht="24.75" customHeight="1" x14ac:dyDescent="0.2">
      <c r="B9" s="25"/>
      <c r="E9" s="158" t="s">
        <v>360</v>
      </c>
      <c r="F9" s="185"/>
      <c r="G9" s="185"/>
      <c r="H9" s="185"/>
      <c r="L9" s="25"/>
    </row>
    <row r="10" spans="2:45" s="1" customFormat="1" x14ac:dyDescent="0.2">
      <c r="B10" s="25"/>
      <c r="L10" s="25"/>
    </row>
    <row r="11" spans="2:45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5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5" s="1" customFormat="1" ht="10.9" customHeight="1" x14ac:dyDescent="0.2">
      <c r="B13" s="25"/>
      <c r="L13" s="25"/>
    </row>
    <row r="14" spans="2:45" s="1" customFormat="1" ht="12" customHeight="1" x14ac:dyDescent="0.2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5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5" s="1" customFormat="1" ht="7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79" t="str">
        <f>'Rekapitulácia stavby'!E14</f>
        <v xml:space="preserve"> </v>
      </c>
      <c r="F18" s="179"/>
      <c r="G18" s="179"/>
      <c r="H18" s="179"/>
      <c r="I18" s="22" t="s">
        <v>23</v>
      </c>
      <c r="J18" s="20" t="str">
        <f>'Rekapitulácia stavby'!AN14</f>
        <v/>
      </c>
      <c r="L18" s="25"/>
    </row>
    <row r="19" spans="2:12" s="1" customFormat="1" ht="7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">
        <v>26</v>
      </c>
      <c r="L20" s="25"/>
    </row>
    <row r="21" spans="2:12" s="1" customFormat="1" ht="18" customHeight="1" x14ac:dyDescent="0.2">
      <c r="B21" s="25"/>
      <c r="E21" s="20" t="s">
        <v>27</v>
      </c>
      <c r="I21" s="22" t="s">
        <v>23</v>
      </c>
      <c r="J21" s="20" t="s">
        <v>1</v>
      </c>
      <c r="L21" s="25"/>
    </row>
    <row r="22" spans="2:12" s="1" customFormat="1" ht="7" customHeight="1" x14ac:dyDescent="0.2">
      <c r="B22" s="25"/>
      <c r="L22" s="25"/>
    </row>
    <row r="23" spans="2:12" s="1" customFormat="1" ht="12" customHeight="1" x14ac:dyDescent="0.2">
      <c r="B23" s="25"/>
      <c r="D23" s="22" t="s">
        <v>29</v>
      </c>
      <c r="I23" s="22" t="s">
        <v>21</v>
      </c>
      <c r="J23" s="20" t="s">
        <v>26</v>
      </c>
      <c r="L23" s="25"/>
    </row>
    <row r="24" spans="2:12" s="1" customFormat="1" ht="18" customHeight="1" x14ac:dyDescent="0.2">
      <c r="B24" s="25"/>
      <c r="E24" s="20" t="s">
        <v>27</v>
      </c>
      <c r="I24" s="22" t="s">
        <v>23</v>
      </c>
      <c r="J24" s="20" t="s">
        <v>1</v>
      </c>
      <c r="L24" s="25"/>
    </row>
    <row r="25" spans="2:12" s="1" customFormat="1" ht="7" customHeight="1" x14ac:dyDescent="0.2">
      <c r="B25" s="25"/>
      <c r="L25" s="25"/>
    </row>
    <row r="26" spans="2:12" s="1" customFormat="1" ht="12" customHeight="1" x14ac:dyDescent="0.2">
      <c r="B26" s="25"/>
      <c r="D26" s="22" t="s">
        <v>30</v>
      </c>
      <c r="L26" s="25"/>
    </row>
    <row r="27" spans="2:12" s="7" customFormat="1" ht="16.5" customHeight="1" x14ac:dyDescent="0.2">
      <c r="B27" s="77"/>
      <c r="E27" s="181" t="s">
        <v>1</v>
      </c>
      <c r="F27" s="181"/>
      <c r="G27" s="181"/>
      <c r="H27" s="181"/>
      <c r="L27" s="77"/>
    </row>
    <row r="28" spans="2:12" s="1" customFormat="1" ht="7" customHeight="1" x14ac:dyDescent="0.2">
      <c r="B28" s="25"/>
      <c r="L28" s="25"/>
    </row>
    <row r="29" spans="2:12" s="1" customFormat="1" ht="7" customHeight="1" x14ac:dyDescent="0.2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 x14ac:dyDescent="0.2">
      <c r="B30" s="25"/>
      <c r="D30" s="78" t="s">
        <v>31</v>
      </c>
      <c r="J30" s="58">
        <f>ROUND(J132, 2)</f>
        <v>0</v>
      </c>
      <c r="L30" s="25"/>
    </row>
    <row r="31" spans="2:12" s="1" customFormat="1" ht="7" customHeight="1" x14ac:dyDescent="0.2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 x14ac:dyDescent="0.2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5" customHeight="1" x14ac:dyDescent="0.2">
      <c r="B33" s="25"/>
      <c r="D33" s="79" t="s">
        <v>35</v>
      </c>
      <c r="E33" s="22" t="s">
        <v>36</v>
      </c>
      <c r="F33" s="80">
        <f>ROUND((SUM(BD132:BD203)),  2)</f>
        <v>0</v>
      </c>
      <c r="I33" s="81">
        <v>0.2</v>
      </c>
      <c r="J33" s="80">
        <f>ROUND(((SUM(BD132:BD203))*I33),  2)</f>
        <v>0</v>
      </c>
      <c r="L33" s="25"/>
    </row>
    <row r="34" spans="2:12" s="1" customFormat="1" ht="14.5" customHeight="1" x14ac:dyDescent="0.2">
      <c r="B34" s="25"/>
      <c r="E34" s="22" t="s">
        <v>37</v>
      </c>
      <c r="F34" s="80">
        <f>ROUND((SUM(BE132:BE203)),  2)</f>
        <v>0</v>
      </c>
      <c r="I34" s="81">
        <v>0.2</v>
      </c>
      <c r="J34" s="80">
        <f>ROUND(((SUM(BE132:BE203))*I34),  2)</f>
        <v>0</v>
      </c>
      <c r="L34" s="25"/>
    </row>
    <row r="35" spans="2:12" s="1" customFormat="1" ht="14.5" hidden="1" customHeight="1" x14ac:dyDescent="0.2">
      <c r="B35" s="25"/>
      <c r="E35" s="22" t="s">
        <v>38</v>
      </c>
      <c r="F35" s="80">
        <f>ROUND((SUM(BF132:BF203)),  2)</f>
        <v>0</v>
      </c>
      <c r="I35" s="81">
        <v>0.2</v>
      </c>
      <c r="J35" s="80">
        <f>0</f>
        <v>0</v>
      </c>
      <c r="L35" s="25"/>
    </row>
    <row r="36" spans="2:12" s="1" customFormat="1" ht="14.5" hidden="1" customHeight="1" x14ac:dyDescent="0.2">
      <c r="B36" s="25"/>
      <c r="E36" s="22" t="s">
        <v>39</v>
      </c>
      <c r="F36" s="80">
        <f>ROUND((SUM(BG132:BG203)),  2)</f>
        <v>0</v>
      </c>
      <c r="I36" s="81">
        <v>0.2</v>
      </c>
      <c r="J36" s="80">
        <f>0</f>
        <v>0</v>
      </c>
      <c r="L36" s="25"/>
    </row>
    <row r="37" spans="2:12" s="1" customFormat="1" ht="14.5" hidden="1" customHeight="1" x14ac:dyDescent="0.2">
      <c r="B37" s="25"/>
      <c r="E37" s="22" t="s">
        <v>40</v>
      </c>
      <c r="F37" s="80">
        <f>ROUND((SUM(BH132:BH203)),  2)</f>
        <v>0</v>
      </c>
      <c r="I37" s="81">
        <v>0</v>
      </c>
      <c r="J37" s="80">
        <f>0</f>
        <v>0</v>
      </c>
      <c r="L37" s="25"/>
    </row>
    <row r="38" spans="2:12" s="1" customFormat="1" ht="7" customHeight="1" x14ac:dyDescent="0.2">
      <c r="B38" s="25"/>
      <c r="L38" s="25"/>
    </row>
    <row r="39" spans="2:12" s="1" customFormat="1" ht="25.4" customHeight="1" x14ac:dyDescent="0.2">
      <c r="B39" s="25"/>
      <c r="C39" s="82"/>
      <c r="D39" s="83" t="s">
        <v>41</v>
      </c>
      <c r="E39" s="49"/>
      <c r="F39" s="49"/>
      <c r="G39" s="84" t="s">
        <v>42</v>
      </c>
      <c r="H39" s="85" t="s">
        <v>43</v>
      </c>
      <c r="I39" s="49"/>
      <c r="J39" s="86">
        <f>SUM(J30:J37)</f>
        <v>0</v>
      </c>
      <c r="K39" s="87"/>
      <c r="L39" s="25"/>
    </row>
    <row r="40" spans="2:12" s="1" customFormat="1" ht="14.5" customHeight="1" x14ac:dyDescent="0.2">
      <c r="B40" s="25"/>
      <c r="L40" s="25"/>
    </row>
    <row r="41" spans="2:12" ht="14.5" customHeight="1" x14ac:dyDescent="0.2">
      <c r="B41" s="16"/>
      <c r="L41" s="16"/>
    </row>
    <row r="42" spans="2:12" ht="14.5" customHeight="1" x14ac:dyDescent="0.2">
      <c r="B42" s="16"/>
      <c r="L42" s="16"/>
    </row>
    <row r="43" spans="2:12" ht="14.5" customHeight="1" x14ac:dyDescent="0.2">
      <c r="B43" s="16"/>
      <c r="L43" s="16"/>
    </row>
    <row r="44" spans="2:12" ht="14.5" customHeight="1" x14ac:dyDescent="0.2">
      <c r="B44" s="16"/>
      <c r="L44" s="16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5"/>
      <c r="D61" s="36" t="s">
        <v>46</v>
      </c>
      <c r="E61" s="27"/>
      <c r="F61" s="88" t="s">
        <v>47</v>
      </c>
      <c r="G61" s="36" t="s">
        <v>46</v>
      </c>
      <c r="H61" s="27"/>
      <c r="I61" s="27"/>
      <c r="J61" s="89" t="s">
        <v>47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5"/>
      <c r="D76" s="36" t="s">
        <v>46</v>
      </c>
      <c r="E76" s="27"/>
      <c r="F76" s="88" t="s">
        <v>47</v>
      </c>
      <c r="G76" s="36" t="s">
        <v>46</v>
      </c>
      <c r="H76" s="27"/>
      <c r="I76" s="27"/>
      <c r="J76" s="89" t="s">
        <v>47</v>
      </c>
      <c r="K76" s="27"/>
      <c r="L76" s="25"/>
    </row>
    <row r="77" spans="2:12" s="1" customFormat="1" ht="14.5" customHeight="1" x14ac:dyDescent="0.2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6" s="1" customFormat="1" ht="7" customHeight="1" x14ac:dyDescent="0.2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6" s="1" customFormat="1" ht="25" customHeight="1" x14ac:dyDescent="0.2">
      <c r="B82" s="25"/>
      <c r="C82" s="17" t="s">
        <v>82</v>
      </c>
      <c r="L82" s="25"/>
    </row>
    <row r="83" spans="2:46" s="1" customFormat="1" ht="7" customHeight="1" x14ac:dyDescent="0.2">
      <c r="B83" s="25"/>
      <c r="L83" s="25"/>
    </row>
    <row r="84" spans="2:46" s="1" customFormat="1" ht="12" customHeight="1" x14ac:dyDescent="0.2">
      <c r="B84" s="25"/>
      <c r="C84" s="22" t="s">
        <v>13</v>
      </c>
      <c r="L84" s="25"/>
    </row>
    <row r="85" spans="2:46" s="1" customFormat="1" ht="16.5" customHeight="1" x14ac:dyDescent="0.2">
      <c r="B85" s="25"/>
      <c r="E85" s="186" t="str">
        <f>E7</f>
        <v>Stankovce</v>
      </c>
      <c r="F85" s="187"/>
      <c r="G85" s="187"/>
      <c r="H85" s="187"/>
      <c r="L85" s="25"/>
    </row>
    <row r="86" spans="2:46" s="1" customFormat="1" ht="12" customHeight="1" x14ac:dyDescent="0.2">
      <c r="B86" s="25"/>
      <c r="C86" s="22" t="s">
        <v>81</v>
      </c>
      <c r="L86" s="25"/>
    </row>
    <row r="87" spans="2:46" s="1" customFormat="1" ht="24.75" customHeight="1" x14ac:dyDescent="0.2">
      <c r="B87" s="25"/>
      <c r="E87" s="158" t="str">
        <f>E9</f>
        <v>SO01-2 - Rekonštrukcia maštale pre zlepšenie životných podmienok ustajnených zvierat</v>
      </c>
      <c r="F87" s="185"/>
      <c r="G87" s="185"/>
      <c r="H87" s="185"/>
      <c r="L87" s="25"/>
    </row>
    <row r="88" spans="2:46" s="1" customFormat="1" ht="7" customHeight="1" x14ac:dyDescent="0.2">
      <c r="B88" s="25"/>
      <c r="L88" s="25"/>
    </row>
    <row r="89" spans="2:46" s="1" customFormat="1" ht="12" customHeight="1" x14ac:dyDescent="0.2">
      <c r="B89" s="25"/>
      <c r="C89" s="22" t="s">
        <v>17</v>
      </c>
      <c r="F89" s="20" t="str">
        <f>F12</f>
        <v>Trebišov, obec: Stankovce</v>
      </c>
      <c r="I89" s="22" t="s">
        <v>19</v>
      </c>
      <c r="J89" s="45"/>
      <c r="L89" s="25"/>
    </row>
    <row r="90" spans="2:46" s="1" customFormat="1" ht="7" customHeight="1" x14ac:dyDescent="0.2">
      <c r="B90" s="25"/>
      <c r="L90" s="25"/>
    </row>
    <row r="91" spans="2:46" s="1" customFormat="1" ht="15.25" customHeight="1" x14ac:dyDescent="0.2">
      <c r="B91" s="25"/>
      <c r="C91" s="22" t="s">
        <v>20</v>
      </c>
      <c r="F91" s="20" t="str">
        <f>E15</f>
        <v xml:space="preserve"> </v>
      </c>
      <c r="I91" s="22" t="s">
        <v>25</v>
      </c>
      <c r="J91" s="23" t="str">
        <f>E21</f>
        <v>VEQER, s.r.o.</v>
      </c>
      <c r="L91" s="25"/>
    </row>
    <row r="92" spans="2:46" s="1" customFormat="1" ht="15.25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29</v>
      </c>
      <c r="J92" s="23"/>
      <c r="L92" s="25"/>
    </row>
    <row r="93" spans="2:46" s="1" customFormat="1" ht="10.4" customHeight="1" x14ac:dyDescent="0.2">
      <c r="B93" s="25"/>
      <c r="L93" s="25"/>
    </row>
    <row r="94" spans="2:46" s="1" customFormat="1" ht="29.25" customHeight="1" x14ac:dyDescent="0.2">
      <c r="B94" s="25"/>
      <c r="C94" s="90" t="s">
        <v>83</v>
      </c>
      <c r="D94" s="82"/>
      <c r="E94" s="82"/>
      <c r="F94" s="82"/>
      <c r="G94" s="82"/>
      <c r="H94" s="82"/>
      <c r="I94" s="82"/>
      <c r="J94" s="91" t="s">
        <v>84</v>
      </c>
      <c r="K94" s="82"/>
      <c r="L94" s="25"/>
    </row>
    <row r="95" spans="2:46" s="1" customFormat="1" ht="10.4" customHeight="1" x14ac:dyDescent="0.2">
      <c r="B95" s="25"/>
      <c r="L95" s="25"/>
    </row>
    <row r="96" spans="2:46" s="1" customFormat="1" ht="22.9" customHeight="1" x14ac:dyDescent="0.2">
      <c r="B96" s="25"/>
      <c r="C96" s="92" t="s">
        <v>85</v>
      </c>
      <c r="J96" s="58">
        <f>J132</f>
        <v>0</v>
      </c>
      <c r="L96" s="25"/>
      <c r="AT96" s="13" t="s">
        <v>86</v>
      </c>
    </row>
    <row r="97" spans="2:12" s="8" customFormat="1" ht="25" customHeight="1" x14ac:dyDescent="0.2">
      <c r="B97" s="93"/>
      <c r="D97" s="94" t="s">
        <v>87</v>
      </c>
      <c r="E97" s="95"/>
      <c r="F97" s="95"/>
      <c r="G97" s="95"/>
      <c r="H97" s="95"/>
      <c r="I97" s="95"/>
      <c r="J97" s="96">
        <f>J133</f>
        <v>0</v>
      </c>
      <c r="L97" s="93"/>
    </row>
    <row r="98" spans="2:12" s="9" customFormat="1" ht="19.899999999999999" customHeight="1" x14ac:dyDescent="0.2">
      <c r="B98" s="97"/>
      <c r="D98" s="98" t="s">
        <v>88</v>
      </c>
      <c r="E98" s="99"/>
      <c r="F98" s="99"/>
      <c r="G98" s="99"/>
      <c r="H98" s="99"/>
      <c r="I98" s="99"/>
      <c r="J98" s="100">
        <f>J134</f>
        <v>0</v>
      </c>
      <c r="L98" s="97"/>
    </row>
    <row r="99" spans="2:12" s="9" customFormat="1" ht="19.899999999999999" customHeight="1" x14ac:dyDescent="0.2">
      <c r="B99" s="97"/>
      <c r="D99" s="98" t="s">
        <v>89</v>
      </c>
      <c r="E99" s="99"/>
      <c r="F99" s="99"/>
      <c r="G99" s="99"/>
      <c r="H99" s="99"/>
      <c r="I99" s="99"/>
      <c r="J99" s="100">
        <f>J138</f>
        <v>0</v>
      </c>
      <c r="L99" s="97"/>
    </row>
    <row r="100" spans="2:12" s="9" customFormat="1" ht="19.899999999999999" customHeight="1" x14ac:dyDescent="0.2">
      <c r="B100" s="97"/>
      <c r="D100" s="98" t="s">
        <v>90</v>
      </c>
      <c r="E100" s="99"/>
      <c r="F100" s="99"/>
      <c r="G100" s="99"/>
      <c r="H100" s="99"/>
      <c r="I100" s="99"/>
      <c r="J100" s="100">
        <f>J152</f>
        <v>0</v>
      </c>
      <c r="L100" s="97"/>
    </row>
    <row r="101" spans="2:12" s="9" customFormat="1" ht="19.899999999999999" customHeight="1" x14ac:dyDescent="0.2">
      <c r="B101" s="97"/>
      <c r="D101" s="98" t="s">
        <v>91</v>
      </c>
      <c r="E101" s="99"/>
      <c r="F101" s="99"/>
      <c r="G101" s="99"/>
      <c r="H101" s="99"/>
      <c r="I101" s="99"/>
      <c r="J101" s="100">
        <f>J155</f>
        <v>0</v>
      </c>
      <c r="L101" s="97"/>
    </row>
    <row r="102" spans="2:12" s="9" customFormat="1" ht="19.899999999999999" customHeight="1" x14ac:dyDescent="0.2">
      <c r="B102" s="97"/>
      <c r="D102" s="98" t="s">
        <v>92</v>
      </c>
      <c r="E102" s="99"/>
      <c r="F102" s="99"/>
      <c r="G102" s="99"/>
      <c r="H102" s="99"/>
      <c r="I102" s="99"/>
      <c r="J102" s="100">
        <f>J164</f>
        <v>0</v>
      </c>
      <c r="L102" s="97"/>
    </row>
    <row r="103" spans="2:12" s="9" customFormat="1" ht="19.899999999999999" customHeight="1" x14ac:dyDescent="0.2">
      <c r="B103" s="97"/>
      <c r="D103" s="98" t="s">
        <v>93</v>
      </c>
      <c r="E103" s="99"/>
      <c r="F103" s="99"/>
      <c r="G103" s="99"/>
      <c r="H103" s="99"/>
      <c r="I103" s="99"/>
      <c r="J103" s="100">
        <f>J166</f>
        <v>0</v>
      </c>
      <c r="L103" s="97"/>
    </row>
    <row r="104" spans="2:12" s="9" customFormat="1" ht="19.899999999999999" customHeight="1" x14ac:dyDescent="0.2">
      <c r="B104" s="97"/>
      <c r="D104" s="98" t="s">
        <v>94</v>
      </c>
      <c r="E104" s="99"/>
      <c r="F104" s="99"/>
      <c r="G104" s="99"/>
      <c r="H104" s="99"/>
      <c r="I104" s="99"/>
      <c r="J104" s="100">
        <f>J170</f>
        <v>0</v>
      </c>
      <c r="L104" s="97"/>
    </row>
    <row r="105" spans="2:12" s="8" customFormat="1" ht="25" customHeight="1" x14ac:dyDescent="0.2">
      <c r="B105" s="93"/>
      <c r="D105" s="94" t="s">
        <v>95</v>
      </c>
      <c r="E105" s="95"/>
      <c r="F105" s="95"/>
      <c r="G105" s="95"/>
      <c r="H105" s="95"/>
      <c r="I105" s="95"/>
      <c r="J105" s="96">
        <f>J172</f>
        <v>0</v>
      </c>
      <c r="L105" s="93"/>
    </row>
    <row r="106" spans="2:12" s="9" customFormat="1" ht="19.899999999999999" customHeight="1" x14ac:dyDescent="0.2">
      <c r="B106" s="97"/>
      <c r="D106" s="98" t="s">
        <v>96</v>
      </c>
      <c r="E106" s="99"/>
      <c r="F106" s="99"/>
      <c r="G106" s="99"/>
      <c r="H106" s="99"/>
      <c r="I106" s="99"/>
      <c r="J106" s="100">
        <f>J173</f>
        <v>0</v>
      </c>
      <c r="L106" s="97"/>
    </row>
    <row r="107" spans="2:12" s="9" customFormat="1" ht="19.899999999999999" customHeight="1" x14ac:dyDescent="0.2">
      <c r="B107" s="97"/>
      <c r="D107" s="98" t="s">
        <v>97</v>
      </c>
      <c r="E107" s="99"/>
      <c r="F107" s="99"/>
      <c r="G107" s="99"/>
      <c r="H107" s="99"/>
      <c r="I107" s="99"/>
      <c r="J107" s="100">
        <f>J176</f>
        <v>0</v>
      </c>
      <c r="L107" s="97"/>
    </row>
    <row r="108" spans="2:12" s="9" customFormat="1" ht="19.899999999999999" customHeight="1" x14ac:dyDescent="0.2">
      <c r="B108" s="97"/>
      <c r="D108" s="98" t="s">
        <v>98</v>
      </c>
      <c r="E108" s="99"/>
      <c r="F108" s="99"/>
      <c r="G108" s="99"/>
      <c r="H108" s="99"/>
      <c r="I108" s="99"/>
      <c r="J108" s="100">
        <f>J182</f>
        <v>0</v>
      </c>
      <c r="L108" s="97"/>
    </row>
    <row r="109" spans="2:12" s="9" customFormat="1" ht="19.899999999999999" customHeight="1" x14ac:dyDescent="0.2">
      <c r="B109" s="97"/>
      <c r="D109" s="98" t="s">
        <v>99</v>
      </c>
      <c r="E109" s="99"/>
      <c r="F109" s="99"/>
      <c r="G109" s="99"/>
      <c r="H109" s="99"/>
      <c r="I109" s="99"/>
      <c r="J109" s="100">
        <f>J196</f>
        <v>0</v>
      </c>
      <c r="L109" s="97"/>
    </row>
    <row r="110" spans="2:12" s="9" customFormat="1" ht="19.899999999999999" customHeight="1" x14ac:dyDescent="0.2">
      <c r="B110" s="97"/>
      <c r="D110" s="98" t="s">
        <v>100</v>
      </c>
      <c r="E110" s="99"/>
      <c r="F110" s="99"/>
      <c r="G110" s="99"/>
      <c r="H110" s="99"/>
      <c r="I110" s="99"/>
      <c r="J110" s="100">
        <f>J199</f>
        <v>0</v>
      </c>
      <c r="L110" s="97"/>
    </row>
    <row r="111" spans="2:12" s="8" customFormat="1" ht="25" customHeight="1" x14ac:dyDescent="0.2">
      <c r="B111" s="93"/>
      <c r="D111" s="94" t="s">
        <v>101</v>
      </c>
      <c r="E111" s="95"/>
      <c r="F111" s="95"/>
      <c r="G111" s="95"/>
      <c r="H111" s="95"/>
      <c r="I111" s="95"/>
      <c r="J111" s="96">
        <f>J201</f>
        <v>0</v>
      </c>
      <c r="L111" s="93"/>
    </row>
    <row r="112" spans="2:12" s="9" customFormat="1" ht="19.899999999999999" customHeight="1" x14ac:dyDescent="0.2">
      <c r="B112" s="97"/>
      <c r="D112" s="98" t="s">
        <v>102</v>
      </c>
      <c r="E112" s="99"/>
      <c r="F112" s="99"/>
      <c r="G112" s="99"/>
      <c r="H112" s="99"/>
      <c r="I112" s="99"/>
      <c r="J112" s="100">
        <f>J202</f>
        <v>0</v>
      </c>
      <c r="L112" s="97"/>
    </row>
    <row r="113" spans="2:12" s="1" customFormat="1" ht="21.75" customHeight="1" x14ac:dyDescent="0.2">
      <c r="B113" s="25"/>
      <c r="L113" s="25"/>
    </row>
    <row r="114" spans="2:12" s="1" customFormat="1" ht="7" customHeight="1" x14ac:dyDescent="0.2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25"/>
    </row>
    <row r="118" spans="2:12" s="1" customFormat="1" ht="7" customHeight="1" x14ac:dyDescent="0.2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5"/>
    </row>
    <row r="119" spans="2:12" s="1" customFormat="1" ht="25" customHeight="1" x14ac:dyDescent="0.2">
      <c r="B119" s="25"/>
      <c r="C119" s="17" t="s">
        <v>103</v>
      </c>
      <c r="L119" s="25"/>
    </row>
    <row r="120" spans="2:12" s="1" customFormat="1" ht="7" customHeight="1" x14ac:dyDescent="0.2">
      <c r="B120" s="25"/>
      <c r="L120" s="25"/>
    </row>
    <row r="121" spans="2:12" s="1" customFormat="1" ht="12" customHeight="1" x14ac:dyDescent="0.2">
      <c r="B121" s="25"/>
      <c r="C121" s="22" t="s">
        <v>13</v>
      </c>
      <c r="L121" s="25"/>
    </row>
    <row r="122" spans="2:12" s="1" customFormat="1" ht="16.5" customHeight="1" x14ac:dyDescent="0.2">
      <c r="B122" s="25"/>
      <c r="E122" s="186" t="str">
        <f>E7</f>
        <v>Stankovce</v>
      </c>
      <c r="F122" s="187"/>
      <c r="G122" s="187"/>
      <c r="H122" s="187"/>
      <c r="L122" s="25"/>
    </row>
    <row r="123" spans="2:12" s="1" customFormat="1" ht="12" customHeight="1" x14ac:dyDescent="0.2">
      <c r="B123" s="25"/>
      <c r="C123" s="22" t="s">
        <v>81</v>
      </c>
      <c r="L123" s="25"/>
    </row>
    <row r="124" spans="2:12" s="1" customFormat="1" ht="24.75" customHeight="1" x14ac:dyDescent="0.2">
      <c r="B124" s="25"/>
      <c r="E124" s="158" t="str">
        <f>E9</f>
        <v>SO01-2 - Rekonštrukcia maštale pre zlepšenie životných podmienok ustajnených zvierat</v>
      </c>
      <c r="F124" s="185"/>
      <c r="G124" s="185"/>
      <c r="H124" s="185"/>
      <c r="L124" s="25"/>
    </row>
    <row r="125" spans="2:12" s="1" customFormat="1" ht="7" customHeight="1" x14ac:dyDescent="0.2">
      <c r="B125" s="25"/>
      <c r="L125" s="25"/>
    </row>
    <row r="126" spans="2:12" s="1" customFormat="1" ht="12" customHeight="1" x14ac:dyDescent="0.2">
      <c r="B126" s="25"/>
      <c r="C126" s="22" t="s">
        <v>17</v>
      </c>
      <c r="F126" s="20" t="str">
        <f>F12</f>
        <v>Trebišov, obec: Stankovce</v>
      </c>
      <c r="I126" s="22" t="s">
        <v>19</v>
      </c>
      <c r="J126" s="45"/>
      <c r="L126" s="25"/>
    </row>
    <row r="127" spans="2:12" s="1" customFormat="1" ht="7" customHeight="1" x14ac:dyDescent="0.2">
      <c r="B127" s="25"/>
      <c r="L127" s="25"/>
    </row>
    <row r="128" spans="2:12" s="1" customFormat="1" ht="15.25" customHeight="1" x14ac:dyDescent="0.2">
      <c r="B128" s="25"/>
      <c r="C128" s="22" t="s">
        <v>20</v>
      </c>
      <c r="F128" s="20" t="str">
        <f>E15</f>
        <v xml:space="preserve"> </v>
      </c>
      <c r="I128" s="22" t="s">
        <v>25</v>
      </c>
      <c r="J128" s="23"/>
      <c r="L128" s="25"/>
    </row>
    <row r="129" spans="2:64" s="1" customFormat="1" ht="15.25" customHeight="1" x14ac:dyDescent="0.2">
      <c r="B129" s="25"/>
      <c r="C129" s="22" t="s">
        <v>24</v>
      </c>
      <c r="F129" s="20" t="str">
        <f>IF(E18="","",E18)</f>
        <v xml:space="preserve"> </v>
      </c>
      <c r="I129" s="22" t="s">
        <v>29</v>
      </c>
      <c r="J129" s="23"/>
      <c r="L129" s="25"/>
    </row>
    <row r="130" spans="2:64" s="1" customFormat="1" ht="10.4" customHeight="1" x14ac:dyDescent="0.2">
      <c r="B130" s="25"/>
      <c r="L130" s="25"/>
    </row>
    <row r="131" spans="2:64" s="10" customFormat="1" ht="29.25" customHeight="1" x14ac:dyDescent="0.2">
      <c r="B131" s="101"/>
      <c r="C131" s="102" t="s">
        <v>104</v>
      </c>
      <c r="D131" s="103" t="s">
        <v>56</v>
      </c>
      <c r="E131" s="103" t="s">
        <v>52</v>
      </c>
      <c r="F131" s="103" t="s">
        <v>53</v>
      </c>
      <c r="G131" s="103" t="s">
        <v>105</v>
      </c>
      <c r="H131" s="103" t="s">
        <v>106</v>
      </c>
      <c r="I131" s="103" t="s">
        <v>107</v>
      </c>
      <c r="J131" s="104" t="s">
        <v>84</v>
      </c>
      <c r="K131" s="105" t="s">
        <v>108</v>
      </c>
      <c r="L131" s="101"/>
      <c r="M131" s="51" t="s">
        <v>1</v>
      </c>
      <c r="N131" s="52" t="s">
        <v>35</v>
      </c>
      <c r="O131" s="52" t="s">
        <v>109</v>
      </c>
      <c r="P131" s="52" t="s">
        <v>110</v>
      </c>
      <c r="Q131" s="52" t="s">
        <v>111</v>
      </c>
      <c r="R131" s="52" t="s">
        <v>112</v>
      </c>
      <c r="S131" s="52" t="s">
        <v>113</v>
      </c>
      <c r="T131" s="53" t="s">
        <v>114</v>
      </c>
    </row>
    <row r="132" spans="2:64" s="1" customFormat="1" ht="22.9" customHeight="1" x14ac:dyDescent="0.35">
      <c r="B132" s="25"/>
      <c r="C132" s="56" t="s">
        <v>85</v>
      </c>
      <c r="J132" s="106">
        <f>BJ132</f>
        <v>0</v>
      </c>
      <c r="L132" s="25"/>
      <c r="M132" s="54"/>
      <c r="N132" s="46"/>
      <c r="O132" s="46"/>
      <c r="P132" s="107">
        <f>P133+P172+P201</f>
        <v>2019.1921582000004</v>
      </c>
      <c r="Q132" s="46"/>
      <c r="R132" s="107">
        <f>R133+R172+R201</f>
        <v>447.68306065000007</v>
      </c>
      <c r="S132" s="46"/>
      <c r="T132" s="108">
        <f>T133+T172+T201</f>
        <v>49.307350000000007</v>
      </c>
      <c r="AS132" s="13" t="s">
        <v>70</v>
      </c>
      <c r="AT132" s="13" t="s">
        <v>86</v>
      </c>
      <c r="BJ132" s="109">
        <f>BJ133+BJ172+BJ201</f>
        <v>0</v>
      </c>
    </row>
    <row r="133" spans="2:64" s="11" customFormat="1" ht="25.9" customHeight="1" x14ac:dyDescent="0.35">
      <c r="B133" s="110"/>
      <c r="D133" s="111" t="s">
        <v>70</v>
      </c>
      <c r="E133" s="112" t="s">
        <v>115</v>
      </c>
      <c r="F133" s="112" t="s">
        <v>116</v>
      </c>
      <c r="J133" s="113">
        <f>BJ133</f>
        <v>0</v>
      </c>
      <c r="L133" s="110"/>
      <c r="M133" s="114"/>
      <c r="P133" s="115">
        <f>P134+P138+P152+P155+P164+P166+P170</f>
        <v>789.4042012000001</v>
      </c>
      <c r="R133" s="115">
        <f>R134+R138+R152+R155+R164+R166+R170</f>
        <v>439.74811918000006</v>
      </c>
      <c r="T133" s="116">
        <f>T134+T138+T152+T155+T164+T166+T170</f>
        <v>41.204265000000007</v>
      </c>
      <c r="AQ133" s="111" t="s">
        <v>78</v>
      </c>
      <c r="AS133" s="117" t="s">
        <v>70</v>
      </c>
      <c r="AT133" s="117" t="s">
        <v>71</v>
      </c>
      <c r="AX133" s="111" t="s">
        <v>117</v>
      </c>
      <c r="BJ133" s="118">
        <f>BJ134+BJ138+BJ152+BJ155+BJ164+BJ166+BJ170</f>
        <v>0</v>
      </c>
    </row>
    <row r="134" spans="2:64" s="11" customFormat="1" ht="22.9" customHeight="1" x14ac:dyDescent="0.25">
      <c r="B134" s="110"/>
      <c r="D134" s="111" t="s">
        <v>70</v>
      </c>
      <c r="E134" s="119" t="s">
        <v>78</v>
      </c>
      <c r="F134" s="119" t="s">
        <v>118</v>
      </c>
      <c r="J134" s="120">
        <f>SUM(J135:J137)</f>
        <v>0</v>
      </c>
      <c r="L134" s="110"/>
      <c r="M134" s="114"/>
      <c r="P134" s="115">
        <f>SUM(P135:P137)</f>
        <v>71.83</v>
      </c>
      <c r="R134" s="115">
        <f>SUM(R135:R137)</f>
        <v>0</v>
      </c>
      <c r="T134" s="116">
        <f>SUM(T135:T137)</f>
        <v>0</v>
      </c>
      <c r="AQ134" s="111" t="s">
        <v>78</v>
      </c>
      <c r="AS134" s="117" t="s">
        <v>70</v>
      </c>
      <c r="AT134" s="117" t="s">
        <v>78</v>
      </c>
      <c r="AX134" s="111" t="s">
        <v>117</v>
      </c>
      <c r="BJ134" s="118">
        <f>SUM(BJ135:BJ137)</f>
        <v>0</v>
      </c>
    </row>
    <row r="135" spans="2:64" s="1" customFormat="1" ht="14.5" customHeight="1" x14ac:dyDescent="0.2">
      <c r="B135" s="121"/>
      <c r="C135" s="122" t="s">
        <v>78</v>
      </c>
      <c r="D135" s="122" t="s">
        <v>119</v>
      </c>
      <c r="E135" s="123" t="s">
        <v>120</v>
      </c>
      <c r="F135" s="124" t="s">
        <v>121</v>
      </c>
      <c r="G135" s="125" t="s">
        <v>122</v>
      </c>
      <c r="H135" s="126">
        <v>65</v>
      </c>
      <c r="I135" s="127"/>
      <c r="J135" s="127"/>
      <c r="K135" s="128"/>
      <c r="L135" s="25"/>
      <c r="M135" s="129" t="s">
        <v>1</v>
      </c>
      <c r="N135" s="130" t="s">
        <v>37</v>
      </c>
      <c r="O135" s="131">
        <v>0.13200000000000001</v>
      </c>
      <c r="P135" s="131">
        <f>O135*H135</f>
        <v>8.58</v>
      </c>
      <c r="Q135" s="131">
        <v>0</v>
      </c>
      <c r="R135" s="131">
        <f>Q135*H135</f>
        <v>0</v>
      </c>
      <c r="S135" s="131">
        <v>0</v>
      </c>
      <c r="T135" s="132">
        <f>S135*H135</f>
        <v>0</v>
      </c>
      <c r="AQ135" s="133" t="s">
        <v>123</v>
      </c>
      <c r="AS135" s="133" t="s">
        <v>119</v>
      </c>
      <c r="AT135" s="133" t="s">
        <v>124</v>
      </c>
      <c r="AX135" s="13" t="s">
        <v>117</v>
      </c>
      <c r="BD135" s="134">
        <f>IF(N135="základná",J135,0)</f>
        <v>0</v>
      </c>
      <c r="BE135" s="134">
        <f>IF(N135="znížená",J135,0)</f>
        <v>0</v>
      </c>
      <c r="BF135" s="134">
        <f>IF(N135="zákl. prenesená",J135,0)</f>
        <v>0</v>
      </c>
      <c r="BG135" s="134">
        <f>IF(N135="zníž. prenesená",J135,0)</f>
        <v>0</v>
      </c>
      <c r="BH135" s="134">
        <f>IF(N135="nulová",J135,0)</f>
        <v>0</v>
      </c>
      <c r="BI135" s="13" t="s">
        <v>124</v>
      </c>
      <c r="BJ135" s="134">
        <f>ROUND(I135*H135,2)</f>
        <v>0</v>
      </c>
      <c r="BK135" s="13" t="s">
        <v>123</v>
      </c>
      <c r="BL135" s="133" t="s">
        <v>125</v>
      </c>
    </row>
    <row r="136" spans="2:64" s="1" customFormat="1" ht="14.5" customHeight="1" x14ac:dyDescent="0.2">
      <c r="B136" s="121"/>
      <c r="C136" s="122" t="s">
        <v>124</v>
      </c>
      <c r="D136" s="122" t="s">
        <v>119</v>
      </c>
      <c r="E136" s="123" t="s">
        <v>126</v>
      </c>
      <c r="F136" s="124" t="s">
        <v>127</v>
      </c>
      <c r="G136" s="125" t="s">
        <v>128</v>
      </c>
      <c r="H136" s="126">
        <v>250</v>
      </c>
      <c r="I136" s="127"/>
      <c r="J136" s="127"/>
      <c r="K136" s="128"/>
      <c r="L136" s="25"/>
      <c r="M136" s="129" t="s">
        <v>1</v>
      </c>
      <c r="N136" s="130" t="s">
        <v>37</v>
      </c>
      <c r="O136" s="131">
        <v>1.0999999999999999E-2</v>
      </c>
      <c r="P136" s="131">
        <f>O136*H136</f>
        <v>2.75</v>
      </c>
      <c r="Q136" s="131">
        <v>0</v>
      </c>
      <c r="R136" s="131">
        <f>Q136*H136</f>
        <v>0</v>
      </c>
      <c r="S136" s="131">
        <v>0</v>
      </c>
      <c r="T136" s="132">
        <f>S136*H136</f>
        <v>0</v>
      </c>
      <c r="AQ136" s="133" t="s">
        <v>123</v>
      </c>
      <c r="AS136" s="133" t="s">
        <v>119</v>
      </c>
      <c r="AT136" s="133" t="s">
        <v>124</v>
      </c>
      <c r="AX136" s="13" t="s">
        <v>117</v>
      </c>
      <c r="BD136" s="134">
        <f>IF(N136="základná",J136,0)</f>
        <v>0</v>
      </c>
      <c r="BE136" s="134">
        <f>IF(N136="znížená",J136,0)</f>
        <v>0</v>
      </c>
      <c r="BF136" s="134">
        <f>IF(N136="zákl. prenesená",J136,0)</f>
        <v>0</v>
      </c>
      <c r="BG136" s="134">
        <f>IF(N136="zníž. prenesená",J136,0)</f>
        <v>0</v>
      </c>
      <c r="BH136" s="134">
        <f>IF(N136="nulová",J136,0)</f>
        <v>0</v>
      </c>
      <c r="BI136" s="13" t="s">
        <v>124</v>
      </c>
      <c r="BJ136" s="134">
        <f>ROUND(I136*H136,2)</f>
        <v>0</v>
      </c>
      <c r="BK136" s="13" t="s">
        <v>123</v>
      </c>
      <c r="BL136" s="133" t="s">
        <v>129</v>
      </c>
    </row>
    <row r="137" spans="2:64" s="1" customFormat="1" ht="24.25" customHeight="1" x14ac:dyDescent="0.2">
      <c r="B137" s="121"/>
      <c r="C137" s="122" t="s">
        <v>130</v>
      </c>
      <c r="D137" s="122" t="s">
        <v>119</v>
      </c>
      <c r="E137" s="123" t="s">
        <v>131</v>
      </c>
      <c r="F137" s="124" t="s">
        <v>132</v>
      </c>
      <c r="G137" s="125" t="s">
        <v>122</v>
      </c>
      <c r="H137" s="126">
        <v>250</v>
      </c>
      <c r="I137" s="127"/>
      <c r="J137" s="127"/>
      <c r="K137" s="128"/>
      <c r="L137" s="25"/>
      <c r="M137" s="129" t="s">
        <v>1</v>
      </c>
      <c r="N137" s="130" t="s">
        <v>37</v>
      </c>
      <c r="O137" s="131">
        <v>0.24199999999999999</v>
      </c>
      <c r="P137" s="131">
        <f>O137*H137</f>
        <v>60.5</v>
      </c>
      <c r="Q137" s="131">
        <v>0</v>
      </c>
      <c r="R137" s="131">
        <f>Q137*H137</f>
        <v>0</v>
      </c>
      <c r="S137" s="131">
        <v>0</v>
      </c>
      <c r="T137" s="132">
        <f>S137*H137</f>
        <v>0</v>
      </c>
      <c r="AQ137" s="133" t="s">
        <v>123</v>
      </c>
      <c r="AS137" s="133" t="s">
        <v>119</v>
      </c>
      <c r="AT137" s="133" t="s">
        <v>124</v>
      </c>
      <c r="AX137" s="13" t="s">
        <v>117</v>
      </c>
      <c r="BD137" s="134">
        <f>IF(N137="základná",J137,0)</f>
        <v>0</v>
      </c>
      <c r="BE137" s="134">
        <f>IF(N137="znížená",J137,0)</f>
        <v>0</v>
      </c>
      <c r="BF137" s="134">
        <f>IF(N137="zákl. prenesená",J137,0)</f>
        <v>0</v>
      </c>
      <c r="BG137" s="134">
        <f>IF(N137="zníž. prenesená",J137,0)</f>
        <v>0</v>
      </c>
      <c r="BH137" s="134">
        <f>IF(N137="nulová",J137,0)</f>
        <v>0</v>
      </c>
      <c r="BI137" s="13" t="s">
        <v>124</v>
      </c>
      <c r="BJ137" s="134">
        <f>ROUND(I137*H137,2)</f>
        <v>0</v>
      </c>
      <c r="BK137" s="13" t="s">
        <v>123</v>
      </c>
      <c r="BL137" s="133" t="s">
        <v>133</v>
      </c>
    </row>
    <row r="138" spans="2:64" s="11" customFormat="1" ht="22.9" customHeight="1" x14ac:dyDescent="0.25">
      <c r="B138" s="110"/>
      <c r="D138" s="111" t="s">
        <v>70</v>
      </c>
      <c r="E138" s="119" t="s">
        <v>124</v>
      </c>
      <c r="F138" s="119" t="s">
        <v>134</v>
      </c>
      <c r="J138" s="120">
        <f>SUM(J139:J151)</f>
        <v>0</v>
      </c>
      <c r="L138" s="110"/>
      <c r="M138" s="114"/>
      <c r="P138" s="115">
        <f>SUM(P139:P151)</f>
        <v>337.57812170000005</v>
      </c>
      <c r="R138" s="115">
        <f>SUM(R139:R151)</f>
        <v>406.57008160000009</v>
      </c>
      <c r="T138" s="116">
        <f>SUM(T139:T151)</f>
        <v>0</v>
      </c>
      <c r="AQ138" s="111" t="s">
        <v>78</v>
      </c>
      <c r="AS138" s="117" t="s">
        <v>70</v>
      </c>
      <c r="AT138" s="117" t="s">
        <v>78</v>
      </c>
      <c r="AX138" s="111" t="s">
        <v>117</v>
      </c>
      <c r="BJ138" s="118">
        <f>SUM(BJ139:BJ151)</f>
        <v>0</v>
      </c>
    </row>
    <row r="139" spans="2:64" s="1" customFormat="1" ht="24.25" customHeight="1" x14ac:dyDescent="0.2">
      <c r="B139" s="121"/>
      <c r="C139" s="122" t="s">
        <v>123</v>
      </c>
      <c r="D139" s="122" t="s">
        <v>119</v>
      </c>
      <c r="E139" s="123" t="s">
        <v>135</v>
      </c>
      <c r="F139" s="124" t="s">
        <v>136</v>
      </c>
      <c r="G139" s="125" t="s">
        <v>122</v>
      </c>
      <c r="H139" s="126">
        <v>122.68</v>
      </c>
      <c r="I139" s="127"/>
      <c r="J139" s="127"/>
      <c r="K139" s="128"/>
      <c r="L139" s="25"/>
      <c r="M139" s="129" t="s">
        <v>1</v>
      </c>
      <c r="N139" s="130" t="s">
        <v>37</v>
      </c>
      <c r="O139" s="131">
        <v>1.6851499999999999</v>
      </c>
      <c r="P139" s="131">
        <f t="shared" ref="P139:P151" si="0">O139*H139</f>
        <v>206.73420200000001</v>
      </c>
      <c r="Q139" s="131">
        <v>2.2300000000000002E-3</v>
      </c>
      <c r="R139" s="131">
        <f t="shared" ref="R139:R151" si="1">Q139*H139</f>
        <v>0.27357640000000005</v>
      </c>
      <c r="S139" s="131">
        <v>0</v>
      </c>
      <c r="T139" s="132">
        <f t="shared" ref="T139:T151" si="2">S139*H139</f>
        <v>0</v>
      </c>
      <c r="AQ139" s="133" t="s">
        <v>123</v>
      </c>
      <c r="AS139" s="133" t="s">
        <v>119</v>
      </c>
      <c r="AT139" s="133" t="s">
        <v>124</v>
      </c>
      <c r="AX139" s="13" t="s">
        <v>117</v>
      </c>
      <c r="BD139" s="134">
        <f t="shared" ref="BD139:BD151" si="3">IF(N139="základná",J139,0)</f>
        <v>0</v>
      </c>
      <c r="BE139" s="134">
        <f t="shared" ref="BE139:BE151" si="4">IF(N139="znížená",J139,0)</f>
        <v>0</v>
      </c>
      <c r="BF139" s="134">
        <f t="shared" ref="BF139:BF151" si="5">IF(N139="zákl. prenesená",J139,0)</f>
        <v>0</v>
      </c>
      <c r="BG139" s="134">
        <f t="shared" ref="BG139:BG151" si="6">IF(N139="zníž. prenesená",J139,0)</f>
        <v>0</v>
      </c>
      <c r="BH139" s="134">
        <f t="shared" ref="BH139:BH151" si="7">IF(N139="nulová",J139,0)</f>
        <v>0</v>
      </c>
      <c r="BI139" s="13" t="s">
        <v>124</v>
      </c>
      <c r="BJ139" s="134">
        <f t="shared" ref="BJ139:BJ151" si="8">ROUND(I139*H139,2)</f>
        <v>0</v>
      </c>
      <c r="BK139" s="13" t="s">
        <v>123</v>
      </c>
      <c r="BL139" s="133" t="s">
        <v>137</v>
      </c>
    </row>
    <row r="140" spans="2:64" s="1" customFormat="1" ht="37.9" customHeight="1" x14ac:dyDescent="0.2">
      <c r="B140" s="121"/>
      <c r="C140" s="145" t="s">
        <v>138</v>
      </c>
      <c r="D140" s="145" t="s">
        <v>139</v>
      </c>
      <c r="E140" s="146" t="s">
        <v>140</v>
      </c>
      <c r="F140" s="147" t="s">
        <v>141</v>
      </c>
      <c r="G140" s="148" t="s">
        <v>122</v>
      </c>
      <c r="H140" s="149">
        <v>122.68</v>
      </c>
      <c r="I140" s="135"/>
      <c r="J140" s="135"/>
      <c r="K140" s="136"/>
      <c r="L140" s="137"/>
      <c r="M140" s="138" t="s">
        <v>1</v>
      </c>
      <c r="N140" s="139" t="s">
        <v>37</v>
      </c>
      <c r="O140" s="131">
        <v>0</v>
      </c>
      <c r="P140" s="131">
        <f t="shared" si="0"/>
        <v>0</v>
      </c>
      <c r="Q140" s="131">
        <v>2.2978000000000001</v>
      </c>
      <c r="R140" s="131">
        <f t="shared" si="1"/>
        <v>281.89410400000003</v>
      </c>
      <c r="S140" s="131">
        <v>0</v>
      </c>
      <c r="T140" s="132">
        <f t="shared" si="2"/>
        <v>0</v>
      </c>
      <c r="AQ140" s="133" t="s">
        <v>142</v>
      </c>
      <c r="AS140" s="133" t="s">
        <v>139</v>
      </c>
      <c r="AT140" s="133" t="s">
        <v>124</v>
      </c>
      <c r="AX140" s="13" t="s">
        <v>117</v>
      </c>
      <c r="BD140" s="134">
        <f t="shared" si="3"/>
        <v>0</v>
      </c>
      <c r="BE140" s="134">
        <f t="shared" si="4"/>
        <v>0</v>
      </c>
      <c r="BF140" s="134">
        <f t="shared" si="5"/>
        <v>0</v>
      </c>
      <c r="BG140" s="134">
        <f t="shared" si="6"/>
        <v>0</v>
      </c>
      <c r="BH140" s="134">
        <f t="shared" si="7"/>
        <v>0</v>
      </c>
      <c r="BI140" s="13" t="s">
        <v>124</v>
      </c>
      <c r="BJ140" s="134">
        <f t="shared" si="8"/>
        <v>0</v>
      </c>
      <c r="BK140" s="13" t="s">
        <v>123</v>
      </c>
      <c r="BL140" s="133" t="s">
        <v>143</v>
      </c>
    </row>
    <row r="141" spans="2:64" s="1" customFormat="1" ht="14.5" customHeight="1" x14ac:dyDescent="0.2">
      <c r="B141" s="121"/>
      <c r="C141" s="145" t="s">
        <v>144</v>
      </c>
      <c r="D141" s="145" t="s">
        <v>139</v>
      </c>
      <c r="E141" s="146" t="s">
        <v>145</v>
      </c>
      <c r="F141" s="147" t="s">
        <v>146</v>
      </c>
      <c r="G141" s="148" t="s">
        <v>147</v>
      </c>
      <c r="H141" s="149">
        <v>45</v>
      </c>
      <c r="I141" s="135"/>
      <c r="J141" s="135"/>
      <c r="K141" s="136"/>
      <c r="L141" s="137"/>
      <c r="M141" s="138" t="s">
        <v>1</v>
      </c>
      <c r="N141" s="139" t="s">
        <v>37</v>
      </c>
      <c r="O141" s="131">
        <v>0</v>
      </c>
      <c r="P141" s="131">
        <f t="shared" si="0"/>
        <v>0</v>
      </c>
      <c r="Q141" s="131">
        <v>1</v>
      </c>
      <c r="R141" s="131">
        <f t="shared" si="1"/>
        <v>45</v>
      </c>
      <c r="S141" s="131">
        <v>0</v>
      </c>
      <c r="T141" s="132">
        <f t="shared" si="2"/>
        <v>0</v>
      </c>
      <c r="AQ141" s="133" t="s">
        <v>142</v>
      </c>
      <c r="AS141" s="133" t="s">
        <v>139</v>
      </c>
      <c r="AT141" s="133" t="s">
        <v>124</v>
      </c>
      <c r="AX141" s="13" t="s">
        <v>117</v>
      </c>
      <c r="BD141" s="134">
        <f t="shared" si="3"/>
        <v>0</v>
      </c>
      <c r="BE141" s="134">
        <f t="shared" si="4"/>
        <v>0</v>
      </c>
      <c r="BF141" s="134">
        <f t="shared" si="5"/>
        <v>0</v>
      </c>
      <c r="BG141" s="134">
        <f t="shared" si="6"/>
        <v>0</v>
      </c>
      <c r="BH141" s="134">
        <f t="shared" si="7"/>
        <v>0</v>
      </c>
      <c r="BI141" s="13" t="s">
        <v>124</v>
      </c>
      <c r="BJ141" s="134">
        <f t="shared" si="8"/>
        <v>0</v>
      </c>
      <c r="BK141" s="13" t="s">
        <v>123</v>
      </c>
      <c r="BL141" s="133" t="s">
        <v>148</v>
      </c>
    </row>
    <row r="142" spans="2:64" s="1" customFormat="1" ht="14.5" customHeight="1" x14ac:dyDescent="0.2">
      <c r="B142" s="121"/>
      <c r="C142" s="122" t="s">
        <v>149</v>
      </c>
      <c r="D142" s="122" t="s">
        <v>119</v>
      </c>
      <c r="E142" s="123" t="s">
        <v>150</v>
      </c>
      <c r="F142" s="124" t="s">
        <v>151</v>
      </c>
      <c r="G142" s="125" t="s">
        <v>128</v>
      </c>
      <c r="H142" s="126">
        <v>55.25</v>
      </c>
      <c r="I142" s="127"/>
      <c r="J142" s="127"/>
      <c r="K142" s="128"/>
      <c r="L142" s="25"/>
      <c r="M142" s="129" t="s">
        <v>1</v>
      </c>
      <c r="N142" s="130" t="s">
        <v>37</v>
      </c>
      <c r="O142" s="131">
        <v>0.35799999999999998</v>
      </c>
      <c r="P142" s="131">
        <f t="shared" si="0"/>
        <v>19.779499999999999</v>
      </c>
      <c r="Q142" s="131">
        <v>6.7000000000000002E-4</v>
      </c>
      <c r="R142" s="131">
        <f t="shared" si="1"/>
        <v>3.7017500000000002E-2</v>
      </c>
      <c r="S142" s="131">
        <v>0</v>
      </c>
      <c r="T142" s="132">
        <f t="shared" si="2"/>
        <v>0</v>
      </c>
      <c r="AQ142" s="133" t="s">
        <v>123</v>
      </c>
      <c r="AS142" s="133" t="s">
        <v>119</v>
      </c>
      <c r="AT142" s="133" t="s">
        <v>124</v>
      </c>
      <c r="AX142" s="13" t="s">
        <v>117</v>
      </c>
      <c r="BD142" s="134">
        <f t="shared" si="3"/>
        <v>0</v>
      </c>
      <c r="BE142" s="134">
        <f t="shared" si="4"/>
        <v>0</v>
      </c>
      <c r="BF142" s="134">
        <f t="shared" si="5"/>
        <v>0</v>
      </c>
      <c r="BG142" s="134">
        <f t="shared" si="6"/>
        <v>0</v>
      </c>
      <c r="BH142" s="134">
        <f t="shared" si="7"/>
        <v>0</v>
      </c>
      <c r="BI142" s="13" t="s">
        <v>124</v>
      </c>
      <c r="BJ142" s="134">
        <f t="shared" si="8"/>
        <v>0</v>
      </c>
      <c r="BK142" s="13" t="s">
        <v>123</v>
      </c>
      <c r="BL142" s="133" t="s">
        <v>152</v>
      </c>
    </row>
    <row r="143" spans="2:64" s="1" customFormat="1" ht="26.25" customHeight="1" x14ac:dyDescent="0.2">
      <c r="B143" s="121"/>
      <c r="C143" s="122" t="s">
        <v>142</v>
      </c>
      <c r="D143" s="122" t="s">
        <v>119</v>
      </c>
      <c r="E143" s="123" t="s">
        <v>153</v>
      </c>
      <c r="F143" s="124" t="s">
        <v>154</v>
      </c>
      <c r="G143" s="125" t="s">
        <v>128</v>
      </c>
      <c r="H143" s="126">
        <v>55.25</v>
      </c>
      <c r="I143" s="127"/>
      <c r="J143" s="127"/>
      <c r="K143" s="128"/>
      <c r="L143" s="25"/>
      <c r="M143" s="129" t="s">
        <v>1</v>
      </c>
      <c r="N143" s="130" t="s">
        <v>37</v>
      </c>
      <c r="O143" s="131">
        <v>0.19900000000000001</v>
      </c>
      <c r="P143" s="131">
        <f t="shared" si="0"/>
        <v>10.99475</v>
      </c>
      <c r="Q143" s="131">
        <v>0</v>
      </c>
      <c r="R143" s="131">
        <f t="shared" si="1"/>
        <v>0</v>
      </c>
      <c r="S143" s="131">
        <v>0</v>
      </c>
      <c r="T143" s="132">
        <f t="shared" si="2"/>
        <v>0</v>
      </c>
      <c r="AQ143" s="133" t="s">
        <v>123</v>
      </c>
      <c r="AS143" s="133" t="s">
        <v>119</v>
      </c>
      <c r="AT143" s="133" t="s">
        <v>124</v>
      </c>
      <c r="AX143" s="13" t="s">
        <v>117</v>
      </c>
      <c r="BD143" s="134">
        <f t="shared" si="3"/>
        <v>0</v>
      </c>
      <c r="BE143" s="134">
        <f t="shared" si="4"/>
        <v>0</v>
      </c>
      <c r="BF143" s="134">
        <f t="shared" si="5"/>
        <v>0</v>
      </c>
      <c r="BG143" s="134">
        <f t="shared" si="6"/>
        <v>0</v>
      </c>
      <c r="BH143" s="134">
        <f t="shared" si="7"/>
        <v>0</v>
      </c>
      <c r="BI143" s="13" t="s">
        <v>124</v>
      </c>
      <c r="BJ143" s="134">
        <f t="shared" si="8"/>
        <v>0</v>
      </c>
      <c r="BK143" s="13" t="s">
        <v>123</v>
      </c>
      <c r="BL143" s="133" t="s">
        <v>155</v>
      </c>
    </row>
    <row r="144" spans="2:64" s="1" customFormat="1" ht="14.5" customHeight="1" x14ac:dyDescent="0.2">
      <c r="B144" s="121"/>
      <c r="C144" s="122" t="s">
        <v>156</v>
      </c>
      <c r="D144" s="122" t="s">
        <v>119</v>
      </c>
      <c r="E144" s="123" t="s">
        <v>157</v>
      </c>
      <c r="F144" s="124" t="s">
        <v>158</v>
      </c>
      <c r="G144" s="125" t="s">
        <v>122</v>
      </c>
      <c r="H144" s="126">
        <v>12.2</v>
      </c>
      <c r="I144" s="127"/>
      <c r="J144" s="127"/>
      <c r="K144" s="128"/>
      <c r="L144" s="25"/>
      <c r="M144" s="129" t="s">
        <v>1</v>
      </c>
      <c r="N144" s="130" t="s">
        <v>37</v>
      </c>
      <c r="O144" s="131">
        <v>3.3210000000000002</v>
      </c>
      <c r="P144" s="131">
        <f t="shared" si="0"/>
        <v>40.516199999999998</v>
      </c>
      <c r="Q144" s="131">
        <v>1.5424500000000001</v>
      </c>
      <c r="R144" s="131">
        <f t="shared" si="1"/>
        <v>18.817889999999998</v>
      </c>
      <c r="S144" s="131">
        <v>0</v>
      </c>
      <c r="T144" s="132">
        <f t="shared" si="2"/>
        <v>0</v>
      </c>
      <c r="AQ144" s="133" t="s">
        <v>123</v>
      </c>
      <c r="AS144" s="133" t="s">
        <v>119</v>
      </c>
      <c r="AT144" s="133" t="s">
        <v>124</v>
      </c>
      <c r="AX144" s="13" t="s">
        <v>117</v>
      </c>
      <c r="BD144" s="134">
        <f t="shared" si="3"/>
        <v>0</v>
      </c>
      <c r="BE144" s="134">
        <f t="shared" si="4"/>
        <v>0</v>
      </c>
      <c r="BF144" s="134">
        <f t="shared" si="5"/>
        <v>0</v>
      </c>
      <c r="BG144" s="134">
        <f t="shared" si="6"/>
        <v>0</v>
      </c>
      <c r="BH144" s="134">
        <f t="shared" si="7"/>
        <v>0</v>
      </c>
      <c r="BI144" s="13" t="s">
        <v>124</v>
      </c>
      <c r="BJ144" s="134">
        <f t="shared" si="8"/>
        <v>0</v>
      </c>
      <c r="BK144" s="13" t="s">
        <v>123</v>
      </c>
      <c r="BL144" s="133" t="s">
        <v>159</v>
      </c>
    </row>
    <row r="145" spans="2:64" s="1" customFormat="1" ht="37.9" customHeight="1" x14ac:dyDescent="0.2">
      <c r="B145" s="121"/>
      <c r="C145" s="122" t="s">
        <v>160</v>
      </c>
      <c r="D145" s="122" t="s">
        <v>119</v>
      </c>
      <c r="E145" s="123" t="s">
        <v>161</v>
      </c>
      <c r="F145" s="124" t="s">
        <v>162</v>
      </c>
      <c r="G145" s="125" t="s">
        <v>122</v>
      </c>
      <c r="H145" s="126">
        <v>18.329999999999998</v>
      </c>
      <c r="I145" s="127"/>
      <c r="J145" s="127"/>
      <c r="K145" s="128"/>
      <c r="L145" s="25"/>
      <c r="M145" s="129" t="s">
        <v>1</v>
      </c>
      <c r="N145" s="130" t="s">
        <v>37</v>
      </c>
      <c r="O145" s="131">
        <v>1.4840899999999999</v>
      </c>
      <c r="P145" s="131">
        <f t="shared" si="0"/>
        <v>27.203369699999996</v>
      </c>
      <c r="Q145" s="131">
        <v>2.2300000000000002E-3</v>
      </c>
      <c r="R145" s="131">
        <f t="shared" si="1"/>
        <v>4.08759E-2</v>
      </c>
      <c r="S145" s="131">
        <v>0</v>
      </c>
      <c r="T145" s="132">
        <f t="shared" si="2"/>
        <v>0</v>
      </c>
      <c r="AQ145" s="133" t="s">
        <v>123</v>
      </c>
      <c r="AS145" s="133" t="s">
        <v>119</v>
      </c>
      <c r="AT145" s="133" t="s">
        <v>124</v>
      </c>
      <c r="AX145" s="13" t="s">
        <v>117</v>
      </c>
      <c r="BD145" s="134">
        <f t="shared" si="3"/>
        <v>0</v>
      </c>
      <c r="BE145" s="134">
        <f t="shared" si="4"/>
        <v>0</v>
      </c>
      <c r="BF145" s="134">
        <f t="shared" si="5"/>
        <v>0</v>
      </c>
      <c r="BG145" s="134">
        <f t="shared" si="6"/>
        <v>0</v>
      </c>
      <c r="BH145" s="134">
        <f t="shared" si="7"/>
        <v>0</v>
      </c>
      <c r="BI145" s="13" t="s">
        <v>124</v>
      </c>
      <c r="BJ145" s="134">
        <f t="shared" si="8"/>
        <v>0</v>
      </c>
      <c r="BK145" s="13" t="s">
        <v>123</v>
      </c>
      <c r="BL145" s="133" t="s">
        <v>163</v>
      </c>
    </row>
    <row r="146" spans="2:64" s="1" customFormat="1" ht="14.5" customHeight="1" x14ac:dyDescent="0.2">
      <c r="B146" s="121"/>
      <c r="C146" s="145" t="s">
        <v>164</v>
      </c>
      <c r="D146" s="145" t="s">
        <v>139</v>
      </c>
      <c r="E146" s="146" t="s">
        <v>165</v>
      </c>
      <c r="F146" s="147" t="s">
        <v>166</v>
      </c>
      <c r="G146" s="148" t="s">
        <v>167</v>
      </c>
      <c r="H146" s="149">
        <v>252</v>
      </c>
      <c r="I146" s="135"/>
      <c r="J146" s="135"/>
      <c r="K146" s="136"/>
      <c r="L146" s="137"/>
      <c r="M146" s="138" t="s">
        <v>1</v>
      </c>
      <c r="N146" s="139" t="s">
        <v>37</v>
      </c>
      <c r="O146" s="131">
        <v>0</v>
      </c>
      <c r="P146" s="131">
        <f t="shared" si="0"/>
        <v>0</v>
      </c>
      <c r="Q146" s="131">
        <v>0.03</v>
      </c>
      <c r="R146" s="131">
        <f t="shared" si="1"/>
        <v>7.56</v>
      </c>
      <c r="S146" s="131">
        <v>0</v>
      </c>
      <c r="T146" s="132">
        <f t="shared" si="2"/>
        <v>0</v>
      </c>
      <c r="AQ146" s="133" t="s">
        <v>142</v>
      </c>
      <c r="AS146" s="133" t="s">
        <v>139</v>
      </c>
      <c r="AT146" s="133" t="s">
        <v>124</v>
      </c>
      <c r="AX146" s="13" t="s">
        <v>117</v>
      </c>
      <c r="BD146" s="134">
        <f t="shared" si="3"/>
        <v>0</v>
      </c>
      <c r="BE146" s="134">
        <f t="shared" si="4"/>
        <v>0</v>
      </c>
      <c r="BF146" s="134">
        <f t="shared" si="5"/>
        <v>0</v>
      </c>
      <c r="BG146" s="134">
        <f t="shared" si="6"/>
        <v>0</v>
      </c>
      <c r="BH146" s="134">
        <f t="shared" si="7"/>
        <v>0</v>
      </c>
      <c r="BI146" s="13" t="s">
        <v>124</v>
      </c>
      <c r="BJ146" s="134">
        <f t="shared" si="8"/>
        <v>0</v>
      </c>
      <c r="BK146" s="13" t="s">
        <v>123</v>
      </c>
      <c r="BL146" s="133" t="s">
        <v>168</v>
      </c>
    </row>
    <row r="147" spans="2:64" s="1" customFormat="1" ht="37.9" customHeight="1" x14ac:dyDescent="0.2">
      <c r="B147" s="121"/>
      <c r="C147" s="145" t="s">
        <v>169</v>
      </c>
      <c r="D147" s="145" t="s">
        <v>139</v>
      </c>
      <c r="E147" s="146" t="s">
        <v>170</v>
      </c>
      <c r="F147" s="147" t="s">
        <v>171</v>
      </c>
      <c r="G147" s="148" t="s">
        <v>122</v>
      </c>
      <c r="H147" s="149">
        <v>18.329999999999998</v>
      </c>
      <c r="I147" s="135"/>
      <c r="J147" s="135"/>
      <c r="K147" s="136"/>
      <c r="L147" s="137"/>
      <c r="M147" s="138" t="s">
        <v>1</v>
      </c>
      <c r="N147" s="139" t="s">
        <v>37</v>
      </c>
      <c r="O147" s="131">
        <v>0</v>
      </c>
      <c r="P147" s="131">
        <f t="shared" si="0"/>
        <v>0</v>
      </c>
      <c r="Q147" s="131">
        <v>2.2882600000000002</v>
      </c>
      <c r="R147" s="131">
        <f t="shared" si="1"/>
        <v>41.9438058</v>
      </c>
      <c r="S147" s="131">
        <v>0</v>
      </c>
      <c r="T147" s="132">
        <f t="shared" si="2"/>
        <v>0</v>
      </c>
      <c r="AQ147" s="133" t="s">
        <v>142</v>
      </c>
      <c r="AS147" s="133" t="s">
        <v>139</v>
      </c>
      <c r="AT147" s="133" t="s">
        <v>124</v>
      </c>
      <c r="AX147" s="13" t="s">
        <v>117</v>
      </c>
      <c r="BD147" s="134">
        <f t="shared" si="3"/>
        <v>0</v>
      </c>
      <c r="BE147" s="134">
        <f t="shared" si="4"/>
        <v>0</v>
      </c>
      <c r="BF147" s="134">
        <f t="shared" si="5"/>
        <v>0</v>
      </c>
      <c r="BG147" s="134">
        <f t="shared" si="6"/>
        <v>0</v>
      </c>
      <c r="BH147" s="134">
        <f t="shared" si="7"/>
        <v>0</v>
      </c>
      <c r="BI147" s="13" t="s">
        <v>124</v>
      </c>
      <c r="BJ147" s="134">
        <f t="shared" si="8"/>
        <v>0</v>
      </c>
      <c r="BK147" s="13" t="s">
        <v>123</v>
      </c>
      <c r="BL147" s="133" t="s">
        <v>172</v>
      </c>
    </row>
    <row r="148" spans="2:64" s="1" customFormat="1" ht="24.25" customHeight="1" x14ac:dyDescent="0.2">
      <c r="B148" s="121"/>
      <c r="C148" s="145" t="s">
        <v>173</v>
      </c>
      <c r="D148" s="145" t="s">
        <v>139</v>
      </c>
      <c r="E148" s="146" t="s">
        <v>174</v>
      </c>
      <c r="F148" s="147" t="s">
        <v>175</v>
      </c>
      <c r="G148" s="148" t="s">
        <v>176</v>
      </c>
      <c r="H148" s="149">
        <v>39</v>
      </c>
      <c r="I148" s="135"/>
      <c r="J148" s="135"/>
      <c r="K148" s="136"/>
      <c r="L148" s="137"/>
      <c r="M148" s="138" t="s">
        <v>1</v>
      </c>
      <c r="N148" s="139" t="s">
        <v>37</v>
      </c>
      <c r="O148" s="131">
        <v>0</v>
      </c>
      <c r="P148" s="131">
        <f t="shared" si="0"/>
        <v>0</v>
      </c>
      <c r="Q148" s="131">
        <v>3.8969999999999998E-2</v>
      </c>
      <c r="R148" s="131">
        <f t="shared" si="1"/>
        <v>1.51983</v>
      </c>
      <c r="S148" s="131">
        <v>0</v>
      </c>
      <c r="T148" s="132">
        <f t="shared" si="2"/>
        <v>0</v>
      </c>
      <c r="AQ148" s="133" t="s">
        <v>142</v>
      </c>
      <c r="AS148" s="133" t="s">
        <v>139</v>
      </c>
      <c r="AT148" s="133" t="s">
        <v>124</v>
      </c>
      <c r="AX148" s="13" t="s">
        <v>117</v>
      </c>
      <c r="BD148" s="134">
        <f t="shared" si="3"/>
        <v>0</v>
      </c>
      <c r="BE148" s="134">
        <f t="shared" si="4"/>
        <v>0</v>
      </c>
      <c r="BF148" s="134">
        <f t="shared" si="5"/>
        <v>0</v>
      </c>
      <c r="BG148" s="134">
        <f t="shared" si="6"/>
        <v>0</v>
      </c>
      <c r="BH148" s="134">
        <f t="shared" si="7"/>
        <v>0</v>
      </c>
      <c r="BI148" s="13" t="s">
        <v>124</v>
      </c>
      <c r="BJ148" s="134">
        <f t="shared" si="8"/>
        <v>0</v>
      </c>
      <c r="BK148" s="13" t="s">
        <v>123</v>
      </c>
      <c r="BL148" s="133" t="s">
        <v>177</v>
      </c>
    </row>
    <row r="149" spans="2:64" s="1" customFormat="1" ht="14.5" customHeight="1" x14ac:dyDescent="0.2">
      <c r="B149" s="121"/>
      <c r="C149" s="145" t="s">
        <v>178</v>
      </c>
      <c r="D149" s="145" t="s">
        <v>139</v>
      </c>
      <c r="E149" s="146" t="s">
        <v>179</v>
      </c>
      <c r="F149" s="147" t="s">
        <v>361</v>
      </c>
      <c r="G149" s="148" t="s">
        <v>122</v>
      </c>
      <c r="H149" s="149">
        <v>3.5</v>
      </c>
      <c r="I149" s="135"/>
      <c r="J149" s="135"/>
      <c r="K149" s="136"/>
      <c r="L149" s="137"/>
      <c r="M149" s="138" t="s">
        <v>1</v>
      </c>
      <c r="N149" s="139" t="s">
        <v>37</v>
      </c>
      <c r="O149" s="131">
        <v>0</v>
      </c>
      <c r="P149" s="131">
        <f t="shared" si="0"/>
        <v>0</v>
      </c>
      <c r="Q149" s="131">
        <v>0.44</v>
      </c>
      <c r="R149" s="131">
        <f t="shared" si="1"/>
        <v>1.54</v>
      </c>
      <c r="S149" s="131">
        <v>0</v>
      </c>
      <c r="T149" s="132">
        <f t="shared" si="2"/>
        <v>0</v>
      </c>
      <c r="AQ149" s="133" t="s">
        <v>142</v>
      </c>
      <c r="AS149" s="133" t="s">
        <v>139</v>
      </c>
      <c r="AT149" s="133" t="s">
        <v>124</v>
      </c>
      <c r="AX149" s="13" t="s">
        <v>117</v>
      </c>
      <c r="BD149" s="134">
        <f t="shared" si="3"/>
        <v>0</v>
      </c>
      <c r="BE149" s="134">
        <f t="shared" si="4"/>
        <v>0</v>
      </c>
      <c r="BF149" s="134">
        <f t="shared" si="5"/>
        <v>0</v>
      </c>
      <c r="BG149" s="134">
        <f t="shared" si="6"/>
        <v>0</v>
      </c>
      <c r="BH149" s="134">
        <f t="shared" si="7"/>
        <v>0</v>
      </c>
      <c r="BI149" s="13" t="s">
        <v>124</v>
      </c>
      <c r="BJ149" s="134">
        <f t="shared" si="8"/>
        <v>0</v>
      </c>
      <c r="BK149" s="13" t="s">
        <v>123</v>
      </c>
      <c r="BL149" s="133" t="s">
        <v>180</v>
      </c>
    </row>
    <row r="150" spans="2:64" s="1" customFormat="1" ht="24.25" customHeight="1" x14ac:dyDescent="0.2">
      <c r="B150" s="121"/>
      <c r="C150" s="122" t="s">
        <v>181</v>
      </c>
      <c r="D150" s="122" t="s">
        <v>119</v>
      </c>
      <c r="E150" s="123" t="s">
        <v>182</v>
      </c>
      <c r="F150" s="124" t="s">
        <v>183</v>
      </c>
      <c r="G150" s="125" t="s">
        <v>128</v>
      </c>
      <c r="H150" s="126">
        <v>688.3</v>
      </c>
      <c r="I150" s="127"/>
      <c r="J150" s="127"/>
      <c r="K150" s="128"/>
      <c r="L150" s="25"/>
      <c r="M150" s="129" t="s">
        <v>1</v>
      </c>
      <c r="N150" s="130" t="s">
        <v>37</v>
      </c>
      <c r="O150" s="131">
        <v>4.7E-2</v>
      </c>
      <c r="P150" s="131">
        <f t="shared" si="0"/>
        <v>32.350099999999998</v>
      </c>
      <c r="Q150" s="131">
        <v>6.2700000000000004E-3</v>
      </c>
      <c r="R150" s="131">
        <f t="shared" si="1"/>
        <v>4.3156410000000003</v>
      </c>
      <c r="S150" s="131">
        <v>0</v>
      </c>
      <c r="T150" s="132">
        <f t="shared" si="2"/>
        <v>0</v>
      </c>
      <c r="AQ150" s="133" t="s">
        <v>123</v>
      </c>
      <c r="AS150" s="133" t="s">
        <v>119</v>
      </c>
      <c r="AT150" s="133" t="s">
        <v>124</v>
      </c>
      <c r="AX150" s="13" t="s">
        <v>117</v>
      </c>
      <c r="BD150" s="134">
        <f t="shared" si="3"/>
        <v>0</v>
      </c>
      <c r="BE150" s="134">
        <f t="shared" si="4"/>
        <v>0</v>
      </c>
      <c r="BF150" s="134">
        <f t="shared" si="5"/>
        <v>0</v>
      </c>
      <c r="BG150" s="134">
        <f t="shared" si="6"/>
        <v>0</v>
      </c>
      <c r="BH150" s="134">
        <f t="shared" si="7"/>
        <v>0</v>
      </c>
      <c r="BI150" s="13" t="s">
        <v>124</v>
      </c>
      <c r="BJ150" s="134">
        <f t="shared" si="8"/>
        <v>0</v>
      </c>
      <c r="BK150" s="13" t="s">
        <v>123</v>
      </c>
      <c r="BL150" s="133" t="s">
        <v>184</v>
      </c>
    </row>
    <row r="151" spans="2:64" s="1" customFormat="1" ht="24.25" customHeight="1" x14ac:dyDescent="0.2">
      <c r="B151" s="121"/>
      <c r="C151" s="145" t="s">
        <v>185</v>
      </c>
      <c r="D151" s="145" t="s">
        <v>139</v>
      </c>
      <c r="E151" s="146" t="s">
        <v>186</v>
      </c>
      <c r="F151" s="147" t="s">
        <v>187</v>
      </c>
      <c r="G151" s="148" t="s">
        <v>128</v>
      </c>
      <c r="H151" s="149">
        <v>688.3</v>
      </c>
      <c r="I151" s="135"/>
      <c r="J151" s="135"/>
      <c r="K151" s="136"/>
      <c r="L151" s="137"/>
      <c r="M151" s="138" t="s">
        <v>1</v>
      </c>
      <c r="N151" s="139" t="s">
        <v>37</v>
      </c>
      <c r="O151" s="131">
        <v>0</v>
      </c>
      <c r="P151" s="131">
        <f t="shared" si="0"/>
        <v>0</v>
      </c>
      <c r="Q151" s="131">
        <v>5.2700000000000004E-3</v>
      </c>
      <c r="R151" s="131">
        <f t="shared" si="1"/>
        <v>3.6273409999999999</v>
      </c>
      <c r="S151" s="131">
        <v>0</v>
      </c>
      <c r="T151" s="132">
        <f t="shared" si="2"/>
        <v>0</v>
      </c>
      <c r="AQ151" s="133" t="s">
        <v>142</v>
      </c>
      <c r="AS151" s="133" t="s">
        <v>139</v>
      </c>
      <c r="AT151" s="133" t="s">
        <v>124</v>
      </c>
      <c r="AX151" s="13" t="s">
        <v>117</v>
      </c>
      <c r="BD151" s="134">
        <f t="shared" si="3"/>
        <v>0</v>
      </c>
      <c r="BE151" s="134">
        <f t="shared" si="4"/>
        <v>0</v>
      </c>
      <c r="BF151" s="134">
        <f t="shared" si="5"/>
        <v>0</v>
      </c>
      <c r="BG151" s="134">
        <f t="shared" si="6"/>
        <v>0</v>
      </c>
      <c r="BH151" s="134">
        <f t="shared" si="7"/>
        <v>0</v>
      </c>
      <c r="BI151" s="13" t="s">
        <v>124</v>
      </c>
      <c r="BJ151" s="134">
        <f t="shared" si="8"/>
        <v>0</v>
      </c>
      <c r="BK151" s="13" t="s">
        <v>123</v>
      </c>
      <c r="BL151" s="133" t="s">
        <v>188</v>
      </c>
    </row>
    <row r="152" spans="2:64" s="11" customFormat="1" ht="22.9" customHeight="1" x14ac:dyDescent="0.25">
      <c r="B152" s="110"/>
      <c r="D152" s="111" t="s">
        <v>70</v>
      </c>
      <c r="E152" s="119" t="s">
        <v>130</v>
      </c>
      <c r="F152" s="119" t="s">
        <v>189</v>
      </c>
      <c r="J152" s="120">
        <f>SUM(J153:J154)</f>
        <v>0</v>
      </c>
      <c r="L152" s="110"/>
      <c r="M152" s="114"/>
      <c r="P152" s="115">
        <f>SUM(P153:P154)</f>
        <v>13.232856000000002</v>
      </c>
      <c r="R152" s="115">
        <f>SUM(R153:R154)</f>
        <v>5.3851996499999997</v>
      </c>
      <c r="T152" s="116">
        <f>SUM(T153:T154)</f>
        <v>0</v>
      </c>
      <c r="AQ152" s="111" t="s">
        <v>78</v>
      </c>
      <c r="AS152" s="117" t="s">
        <v>70</v>
      </c>
      <c r="AT152" s="117" t="s">
        <v>78</v>
      </c>
      <c r="AX152" s="111" t="s">
        <v>117</v>
      </c>
      <c r="BJ152" s="118">
        <f>SUM(BJ153:BJ154)</f>
        <v>0</v>
      </c>
    </row>
    <row r="153" spans="2:64" s="1" customFormat="1" ht="14.5" customHeight="1" x14ac:dyDescent="0.2">
      <c r="B153" s="121"/>
      <c r="C153" s="122" t="s">
        <v>190</v>
      </c>
      <c r="D153" s="122" t="s">
        <v>119</v>
      </c>
      <c r="E153" s="123" t="s">
        <v>191</v>
      </c>
      <c r="F153" s="124" t="s">
        <v>192</v>
      </c>
      <c r="G153" s="125" t="s">
        <v>122</v>
      </c>
      <c r="H153" s="126">
        <v>3.0030000000000001</v>
      </c>
      <c r="I153" s="127"/>
      <c r="J153" s="127"/>
      <c r="K153" s="128"/>
      <c r="L153" s="25"/>
      <c r="M153" s="129" t="s">
        <v>1</v>
      </c>
      <c r="N153" s="130" t="s">
        <v>37</v>
      </c>
      <c r="O153" s="131">
        <v>3.6680000000000001</v>
      </c>
      <c r="P153" s="131">
        <f>O153*H153</f>
        <v>11.015004000000001</v>
      </c>
      <c r="Q153" s="131">
        <v>1.6325499999999999</v>
      </c>
      <c r="R153" s="131">
        <f>Q153*H153</f>
        <v>4.9025476499999998</v>
      </c>
      <c r="S153" s="131">
        <v>0</v>
      </c>
      <c r="T153" s="132">
        <f>S153*H153</f>
        <v>0</v>
      </c>
      <c r="AQ153" s="133" t="s">
        <v>123</v>
      </c>
      <c r="AS153" s="133" t="s">
        <v>119</v>
      </c>
      <c r="AT153" s="133" t="s">
        <v>124</v>
      </c>
      <c r="AX153" s="13" t="s">
        <v>117</v>
      </c>
      <c r="BD153" s="134">
        <f>IF(N153="základná",J153,0)</f>
        <v>0</v>
      </c>
      <c r="BE153" s="134">
        <f>IF(N153="znížená",J153,0)</f>
        <v>0</v>
      </c>
      <c r="BF153" s="134">
        <f>IF(N153="zákl. prenesená",J153,0)</f>
        <v>0</v>
      </c>
      <c r="BG153" s="134">
        <f>IF(N153="zníž. prenesená",J153,0)</f>
        <v>0</v>
      </c>
      <c r="BH153" s="134">
        <f>IF(N153="nulová",J153,0)</f>
        <v>0</v>
      </c>
      <c r="BI153" s="13" t="s">
        <v>124</v>
      </c>
      <c r="BJ153" s="134">
        <f>ROUND(I153*H153,2)</f>
        <v>0</v>
      </c>
      <c r="BK153" s="13" t="s">
        <v>123</v>
      </c>
      <c r="BL153" s="133" t="s">
        <v>193</v>
      </c>
    </row>
    <row r="154" spans="2:64" s="1" customFormat="1" ht="14.5" customHeight="1" x14ac:dyDescent="0.2">
      <c r="B154" s="121"/>
      <c r="C154" s="122" t="s">
        <v>194</v>
      </c>
      <c r="D154" s="122" t="s">
        <v>119</v>
      </c>
      <c r="E154" s="123" t="s">
        <v>195</v>
      </c>
      <c r="F154" s="124" t="s">
        <v>196</v>
      </c>
      <c r="G154" s="125" t="s">
        <v>128</v>
      </c>
      <c r="H154" s="126">
        <v>3.6</v>
      </c>
      <c r="I154" s="127"/>
      <c r="J154" s="127"/>
      <c r="K154" s="128"/>
      <c r="L154" s="25"/>
      <c r="M154" s="129" t="s">
        <v>1</v>
      </c>
      <c r="N154" s="130" t="s">
        <v>37</v>
      </c>
      <c r="O154" s="131">
        <v>0.61607000000000001</v>
      </c>
      <c r="P154" s="131">
        <f>O154*H154</f>
        <v>2.2178520000000002</v>
      </c>
      <c r="Q154" s="131">
        <v>0.13406999999999999</v>
      </c>
      <c r="R154" s="131">
        <f>Q154*H154</f>
        <v>0.48265199999999997</v>
      </c>
      <c r="S154" s="131">
        <v>0</v>
      </c>
      <c r="T154" s="132">
        <f>S154*H154</f>
        <v>0</v>
      </c>
      <c r="AQ154" s="133" t="s">
        <v>123</v>
      </c>
      <c r="AS154" s="133" t="s">
        <v>119</v>
      </c>
      <c r="AT154" s="133" t="s">
        <v>124</v>
      </c>
      <c r="AX154" s="13" t="s">
        <v>117</v>
      </c>
      <c r="BD154" s="134">
        <f>IF(N154="základná",J154,0)</f>
        <v>0</v>
      </c>
      <c r="BE154" s="134">
        <f>IF(N154="znížená",J154,0)</f>
        <v>0</v>
      </c>
      <c r="BF154" s="134">
        <f>IF(N154="zákl. prenesená",J154,0)</f>
        <v>0</v>
      </c>
      <c r="BG154" s="134">
        <f>IF(N154="zníž. prenesená",J154,0)</f>
        <v>0</v>
      </c>
      <c r="BH154" s="134">
        <f>IF(N154="nulová",J154,0)</f>
        <v>0</v>
      </c>
      <c r="BI154" s="13" t="s">
        <v>124</v>
      </c>
      <c r="BJ154" s="134">
        <f>ROUND(I154*H154,2)</f>
        <v>0</v>
      </c>
      <c r="BK154" s="13" t="s">
        <v>123</v>
      </c>
      <c r="BL154" s="133" t="s">
        <v>197</v>
      </c>
    </row>
    <row r="155" spans="2:64" s="11" customFormat="1" ht="22.9" customHeight="1" x14ac:dyDescent="0.25">
      <c r="B155" s="110"/>
      <c r="D155" s="111" t="s">
        <v>70</v>
      </c>
      <c r="E155" s="119" t="s">
        <v>123</v>
      </c>
      <c r="F155" s="119" t="s">
        <v>198</v>
      </c>
      <c r="J155" s="120">
        <f>BJ155</f>
        <v>0</v>
      </c>
      <c r="L155" s="110"/>
      <c r="M155" s="114"/>
      <c r="P155" s="115">
        <f>SUM(P156:P163)</f>
        <v>100.02747650000001</v>
      </c>
      <c r="R155" s="115">
        <f>SUM(R156:R163)</f>
        <v>23.132439370000004</v>
      </c>
      <c r="T155" s="116">
        <f>SUM(T156:T163)</f>
        <v>0</v>
      </c>
      <c r="AQ155" s="111" t="s">
        <v>78</v>
      </c>
      <c r="AS155" s="117" t="s">
        <v>70</v>
      </c>
      <c r="AT155" s="117" t="s">
        <v>78</v>
      </c>
      <c r="AX155" s="111" t="s">
        <v>117</v>
      </c>
      <c r="BJ155" s="118">
        <f>SUM(BJ156:BJ163)</f>
        <v>0</v>
      </c>
    </row>
    <row r="156" spans="2:64" s="1" customFormat="1" ht="24.25" customHeight="1" x14ac:dyDescent="0.2">
      <c r="B156" s="121"/>
      <c r="C156" s="122" t="s">
        <v>199</v>
      </c>
      <c r="D156" s="122" t="s">
        <v>119</v>
      </c>
      <c r="E156" s="123" t="s">
        <v>200</v>
      </c>
      <c r="F156" s="124" t="s">
        <v>201</v>
      </c>
      <c r="G156" s="125" t="s">
        <v>122</v>
      </c>
      <c r="H156" s="126">
        <v>7.694</v>
      </c>
      <c r="I156" s="127"/>
      <c r="J156" s="127"/>
      <c r="K156" s="128"/>
      <c r="L156" s="25"/>
      <c r="M156" s="129" t="s">
        <v>1</v>
      </c>
      <c r="N156" s="130" t="s">
        <v>37</v>
      </c>
      <c r="O156" s="131">
        <v>1.2609999999999999</v>
      </c>
      <c r="P156" s="131">
        <f t="shared" ref="P156:P163" si="9">O156*H156</f>
        <v>9.7021339999999991</v>
      </c>
      <c r="Q156" s="131">
        <v>2.4018999999999999</v>
      </c>
      <c r="R156" s="131">
        <f t="shared" ref="R156:R163" si="10">Q156*H156</f>
        <v>18.480218600000001</v>
      </c>
      <c r="S156" s="131">
        <v>0</v>
      </c>
      <c r="T156" s="132">
        <f t="shared" ref="T156:T163" si="11">S156*H156</f>
        <v>0</v>
      </c>
      <c r="AQ156" s="133" t="s">
        <v>123</v>
      </c>
      <c r="AS156" s="133" t="s">
        <v>119</v>
      </c>
      <c r="AT156" s="133" t="s">
        <v>124</v>
      </c>
      <c r="AX156" s="13" t="s">
        <v>117</v>
      </c>
      <c r="BD156" s="134">
        <f t="shared" ref="BD156:BD163" si="12">IF(N156="základná",J156,0)</f>
        <v>0</v>
      </c>
      <c r="BE156" s="134">
        <f t="shared" ref="BE156:BE163" si="13">IF(N156="znížená",J156,0)</f>
        <v>0</v>
      </c>
      <c r="BF156" s="134">
        <f t="shared" ref="BF156:BF163" si="14">IF(N156="zákl. prenesená",J156,0)</f>
        <v>0</v>
      </c>
      <c r="BG156" s="134">
        <f t="shared" ref="BG156:BG163" si="15">IF(N156="zníž. prenesená",J156,0)</f>
        <v>0</v>
      </c>
      <c r="BH156" s="134">
        <f t="shared" ref="BH156:BH163" si="16">IF(N156="nulová",J156,0)</f>
        <v>0</v>
      </c>
      <c r="BI156" s="13" t="s">
        <v>124</v>
      </c>
      <c r="BJ156" s="134">
        <f t="shared" ref="BJ156:BJ163" si="17">ROUND(I156*H156,2)</f>
        <v>0</v>
      </c>
      <c r="BK156" s="13" t="s">
        <v>123</v>
      </c>
      <c r="BL156" s="133" t="s">
        <v>202</v>
      </c>
    </row>
    <row r="157" spans="2:64" s="1" customFormat="1" ht="14.5" customHeight="1" x14ac:dyDescent="0.2">
      <c r="B157" s="121"/>
      <c r="C157" s="122" t="s">
        <v>7</v>
      </c>
      <c r="D157" s="122" t="s">
        <v>119</v>
      </c>
      <c r="E157" s="123" t="s">
        <v>203</v>
      </c>
      <c r="F157" s="124" t="s">
        <v>204</v>
      </c>
      <c r="G157" s="125" t="s">
        <v>128</v>
      </c>
      <c r="H157" s="126">
        <v>51.29</v>
      </c>
      <c r="I157" s="127"/>
      <c r="J157" s="127"/>
      <c r="K157" s="128"/>
      <c r="L157" s="25"/>
      <c r="M157" s="129" t="s">
        <v>1</v>
      </c>
      <c r="N157" s="130" t="s">
        <v>37</v>
      </c>
      <c r="O157" s="131">
        <v>0.37741000000000002</v>
      </c>
      <c r="P157" s="131">
        <f t="shared" si="9"/>
        <v>19.357358900000001</v>
      </c>
      <c r="Q157" s="131">
        <v>1.1299999999999999E-3</v>
      </c>
      <c r="R157" s="131">
        <f t="shared" si="10"/>
        <v>5.7957699999999994E-2</v>
      </c>
      <c r="S157" s="131">
        <v>0</v>
      </c>
      <c r="T157" s="132">
        <f t="shared" si="11"/>
        <v>0</v>
      </c>
      <c r="AQ157" s="133" t="s">
        <v>123</v>
      </c>
      <c r="AS157" s="133" t="s">
        <v>119</v>
      </c>
      <c r="AT157" s="133" t="s">
        <v>124</v>
      </c>
      <c r="AX157" s="13" t="s">
        <v>117</v>
      </c>
      <c r="BD157" s="134">
        <f t="shared" si="12"/>
        <v>0</v>
      </c>
      <c r="BE157" s="134">
        <f t="shared" si="13"/>
        <v>0</v>
      </c>
      <c r="BF157" s="134">
        <f t="shared" si="14"/>
        <v>0</v>
      </c>
      <c r="BG157" s="134">
        <f t="shared" si="15"/>
        <v>0</v>
      </c>
      <c r="BH157" s="134">
        <f t="shared" si="16"/>
        <v>0</v>
      </c>
      <c r="BI157" s="13" t="s">
        <v>124</v>
      </c>
      <c r="BJ157" s="134">
        <f t="shared" si="17"/>
        <v>0</v>
      </c>
      <c r="BK157" s="13" t="s">
        <v>123</v>
      </c>
      <c r="BL157" s="133" t="s">
        <v>205</v>
      </c>
    </row>
    <row r="158" spans="2:64" s="1" customFormat="1" ht="14.5" customHeight="1" x14ac:dyDescent="0.2">
      <c r="B158" s="121"/>
      <c r="C158" s="122" t="s">
        <v>206</v>
      </c>
      <c r="D158" s="122" t="s">
        <v>119</v>
      </c>
      <c r="E158" s="123" t="s">
        <v>207</v>
      </c>
      <c r="F158" s="124" t="s">
        <v>208</v>
      </c>
      <c r="G158" s="125" t="s">
        <v>128</v>
      </c>
      <c r="H158" s="126">
        <v>51.29</v>
      </c>
      <c r="I158" s="127"/>
      <c r="J158" s="127"/>
      <c r="K158" s="128"/>
      <c r="L158" s="25"/>
      <c r="M158" s="129" t="s">
        <v>1</v>
      </c>
      <c r="N158" s="130" t="s">
        <v>37</v>
      </c>
      <c r="O158" s="131">
        <v>0.26600000000000001</v>
      </c>
      <c r="P158" s="131">
        <f t="shared" si="9"/>
        <v>13.643140000000001</v>
      </c>
      <c r="Q158" s="131">
        <v>0</v>
      </c>
      <c r="R158" s="131">
        <f t="shared" si="10"/>
        <v>0</v>
      </c>
      <c r="S158" s="131">
        <v>0</v>
      </c>
      <c r="T158" s="132">
        <f t="shared" si="11"/>
        <v>0</v>
      </c>
      <c r="AQ158" s="133" t="s">
        <v>123</v>
      </c>
      <c r="AS158" s="133" t="s">
        <v>119</v>
      </c>
      <c r="AT158" s="133" t="s">
        <v>124</v>
      </c>
      <c r="AX158" s="13" t="s">
        <v>117</v>
      </c>
      <c r="BD158" s="134">
        <f t="shared" si="12"/>
        <v>0</v>
      </c>
      <c r="BE158" s="134">
        <f t="shared" si="13"/>
        <v>0</v>
      </c>
      <c r="BF158" s="134">
        <f t="shared" si="14"/>
        <v>0</v>
      </c>
      <c r="BG158" s="134">
        <f t="shared" si="15"/>
        <v>0</v>
      </c>
      <c r="BH158" s="134">
        <f t="shared" si="16"/>
        <v>0</v>
      </c>
      <c r="BI158" s="13" t="s">
        <v>124</v>
      </c>
      <c r="BJ158" s="134">
        <f t="shared" si="17"/>
        <v>0</v>
      </c>
      <c r="BK158" s="13" t="s">
        <v>123</v>
      </c>
      <c r="BL158" s="133" t="s">
        <v>209</v>
      </c>
    </row>
    <row r="159" spans="2:64" s="1" customFormat="1" ht="24.25" customHeight="1" x14ac:dyDescent="0.2">
      <c r="B159" s="121"/>
      <c r="C159" s="122" t="s">
        <v>210</v>
      </c>
      <c r="D159" s="122" t="s">
        <v>119</v>
      </c>
      <c r="E159" s="123" t="s">
        <v>211</v>
      </c>
      <c r="F159" s="124" t="s">
        <v>212</v>
      </c>
      <c r="G159" s="125" t="s">
        <v>128</v>
      </c>
      <c r="H159" s="126">
        <v>51.29</v>
      </c>
      <c r="I159" s="127"/>
      <c r="J159" s="127"/>
      <c r="K159" s="128"/>
      <c r="L159" s="25"/>
      <c r="M159" s="129" t="s">
        <v>1</v>
      </c>
      <c r="N159" s="130" t="s">
        <v>37</v>
      </c>
      <c r="O159" s="131">
        <v>0.47733999999999999</v>
      </c>
      <c r="P159" s="131">
        <f t="shared" si="9"/>
        <v>24.4827686</v>
      </c>
      <c r="Q159" s="131">
        <v>3.8700000000000002E-3</v>
      </c>
      <c r="R159" s="131">
        <f t="shared" si="10"/>
        <v>0.19849230000000001</v>
      </c>
      <c r="S159" s="131">
        <v>0</v>
      </c>
      <c r="T159" s="132">
        <f t="shared" si="11"/>
        <v>0</v>
      </c>
      <c r="AQ159" s="133" t="s">
        <v>123</v>
      </c>
      <c r="AS159" s="133" t="s">
        <v>119</v>
      </c>
      <c r="AT159" s="133" t="s">
        <v>124</v>
      </c>
      <c r="AX159" s="13" t="s">
        <v>117</v>
      </c>
      <c r="BD159" s="134">
        <f t="shared" si="12"/>
        <v>0</v>
      </c>
      <c r="BE159" s="134">
        <f t="shared" si="13"/>
        <v>0</v>
      </c>
      <c r="BF159" s="134">
        <f t="shared" si="14"/>
        <v>0</v>
      </c>
      <c r="BG159" s="134">
        <f t="shared" si="15"/>
        <v>0</v>
      </c>
      <c r="BH159" s="134">
        <f t="shared" si="16"/>
        <v>0</v>
      </c>
      <c r="BI159" s="13" t="s">
        <v>124</v>
      </c>
      <c r="BJ159" s="134">
        <f t="shared" si="17"/>
        <v>0</v>
      </c>
      <c r="BK159" s="13" t="s">
        <v>123</v>
      </c>
      <c r="BL159" s="133" t="s">
        <v>213</v>
      </c>
    </row>
    <row r="160" spans="2:64" s="1" customFormat="1" ht="24.25" customHeight="1" x14ac:dyDescent="0.2">
      <c r="B160" s="121"/>
      <c r="C160" s="122" t="s">
        <v>214</v>
      </c>
      <c r="D160" s="122" t="s">
        <v>119</v>
      </c>
      <c r="E160" s="123" t="s">
        <v>215</v>
      </c>
      <c r="F160" s="124" t="s">
        <v>216</v>
      </c>
      <c r="G160" s="125" t="s">
        <v>128</v>
      </c>
      <c r="H160" s="126">
        <v>51.29</v>
      </c>
      <c r="I160" s="127"/>
      <c r="J160" s="127"/>
      <c r="K160" s="128"/>
      <c r="L160" s="25"/>
      <c r="M160" s="129" t="s">
        <v>1</v>
      </c>
      <c r="N160" s="130" t="s">
        <v>37</v>
      </c>
      <c r="O160" s="131">
        <v>0.158</v>
      </c>
      <c r="P160" s="131">
        <f t="shared" si="9"/>
        <v>8.1038200000000007</v>
      </c>
      <c r="Q160" s="131">
        <v>0</v>
      </c>
      <c r="R160" s="131">
        <f t="shared" si="10"/>
        <v>0</v>
      </c>
      <c r="S160" s="131">
        <v>0</v>
      </c>
      <c r="T160" s="132">
        <f t="shared" si="11"/>
        <v>0</v>
      </c>
      <c r="AQ160" s="133" t="s">
        <v>123</v>
      </c>
      <c r="AS160" s="133" t="s">
        <v>119</v>
      </c>
      <c r="AT160" s="133" t="s">
        <v>124</v>
      </c>
      <c r="AX160" s="13" t="s">
        <v>117</v>
      </c>
      <c r="BD160" s="134">
        <f t="shared" si="12"/>
        <v>0</v>
      </c>
      <c r="BE160" s="134">
        <f t="shared" si="13"/>
        <v>0</v>
      </c>
      <c r="BF160" s="134">
        <f t="shared" si="14"/>
        <v>0</v>
      </c>
      <c r="BG160" s="134">
        <f t="shared" si="15"/>
        <v>0</v>
      </c>
      <c r="BH160" s="134">
        <f t="shared" si="16"/>
        <v>0</v>
      </c>
      <c r="BI160" s="13" t="s">
        <v>124</v>
      </c>
      <c r="BJ160" s="134">
        <f t="shared" si="17"/>
        <v>0</v>
      </c>
      <c r="BK160" s="13" t="s">
        <v>123</v>
      </c>
      <c r="BL160" s="133" t="s">
        <v>217</v>
      </c>
    </row>
    <row r="161" spans="2:64" s="1" customFormat="1" ht="14.5" customHeight="1" x14ac:dyDescent="0.2">
      <c r="B161" s="121"/>
      <c r="C161" s="122" t="s">
        <v>218</v>
      </c>
      <c r="D161" s="122" t="s">
        <v>119</v>
      </c>
      <c r="E161" s="123" t="s">
        <v>219</v>
      </c>
      <c r="F161" s="124" t="s">
        <v>220</v>
      </c>
      <c r="G161" s="125" t="s">
        <v>122</v>
      </c>
      <c r="H161" s="126">
        <v>1.7869999999999999</v>
      </c>
      <c r="I161" s="127"/>
      <c r="J161" s="127"/>
      <c r="K161" s="128"/>
      <c r="L161" s="25"/>
      <c r="M161" s="129" t="s">
        <v>1</v>
      </c>
      <c r="N161" s="130" t="s">
        <v>37</v>
      </c>
      <c r="O161" s="131">
        <v>1.58</v>
      </c>
      <c r="P161" s="131">
        <f t="shared" si="9"/>
        <v>2.8234599999999999</v>
      </c>
      <c r="Q161" s="131">
        <v>2.4018600000000001</v>
      </c>
      <c r="R161" s="131">
        <f t="shared" si="10"/>
        <v>4.2921238199999996</v>
      </c>
      <c r="S161" s="131">
        <v>0</v>
      </c>
      <c r="T161" s="132">
        <f t="shared" si="11"/>
        <v>0</v>
      </c>
      <c r="AQ161" s="133" t="s">
        <v>123</v>
      </c>
      <c r="AS161" s="133" t="s">
        <v>119</v>
      </c>
      <c r="AT161" s="133" t="s">
        <v>124</v>
      </c>
      <c r="AX161" s="13" t="s">
        <v>117</v>
      </c>
      <c r="BD161" s="134">
        <f t="shared" si="12"/>
        <v>0</v>
      </c>
      <c r="BE161" s="134">
        <f t="shared" si="13"/>
        <v>0</v>
      </c>
      <c r="BF161" s="134">
        <f t="shared" si="14"/>
        <v>0</v>
      </c>
      <c r="BG161" s="134">
        <f t="shared" si="15"/>
        <v>0</v>
      </c>
      <c r="BH161" s="134">
        <f t="shared" si="16"/>
        <v>0</v>
      </c>
      <c r="BI161" s="13" t="s">
        <v>124</v>
      </c>
      <c r="BJ161" s="134">
        <f t="shared" si="17"/>
        <v>0</v>
      </c>
      <c r="BK161" s="13" t="s">
        <v>123</v>
      </c>
      <c r="BL161" s="133" t="s">
        <v>221</v>
      </c>
    </row>
    <row r="162" spans="2:64" s="1" customFormat="1" ht="24.25" customHeight="1" x14ac:dyDescent="0.2">
      <c r="B162" s="121"/>
      <c r="C162" s="122" t="s">
        <v>222</v>
      </c>
      <c r="D162" s="122" t="s">
        <v>119</v>
      </c>
      <c r="E162" s="123" t="s">
        <v>223</v>
      </c>
      <c r="F162" s="124" t="s">
        <v>224</v>
      </c>
      <c r="G162" s="125" t="s">
        <v>128</v>
      </c>
      <c r="H162" s="126">
        <v>30.395</v>
      </c>
      <c r="I162" s="127"/>
      <c r="J162" s="127"/>
      <c r="K162" s="128"/>
      <c r="L162" s="25"/>
      <c r="M162" s="129" t="s">
        <v>1</v>
      </c>
      <c r="N162" s="130" t="s">
        <v>37</v>
      </c>
      <c r="O162" s="131">
        <v>0.48199999999999998</v>
      </c>
      <c r="P162" s="131">
        <f t="shared" si="9"/>
        <v>14.65039</v>
      </c>
      <c r="Q162" s="131">
        <v>3.4099999999999998E-3</v>
      </c>
      <c r="R162" s="131">
        <f t="shared" si="10"/>
        <v>0.10364694999999999</v>
      </c>
      <c r="S162" s="131">
        <v>0</v>
      </c>
      <c r="T162" s="132">
        <f t="shared" si="11"/>
        <v>0</v>
      </c>
      <c r="AQ162" s="133" t="s">
        <v>123</v>
      </c>
      <c r="AS162" s="133" t="s">
        <v>119</v>
      </c>
      <c r="AT162" s="133" t="s">
        <v>124</v>
      </c>
      <c r="AX162" s="13" t="s">
        <v>117</v>
      </c>
      <c r="BD162" s="134">
        <f t="shared" si="12"/>
        <v>0</v>
      </c>
      <c r="BE162" s="134">
        <f t="shared" si="13"/>
        <v>0</v>
      </c>
      <c r="BF162" s="134">
        <f t="shared" si="14"/>
        <v>0</v>
      </c>
      <c r="BG162" s="134">
        <f t="shared" si="15"/>
        <v>0</v>
      </c>
      <c r="BH162" s="134">
        <f t="shared" si="16"/>
        <v>0</v>
      </c>
      <c r="BI162" s="13" t="s">
        <v>124</v>
      </c>
      <c r="BJ162" s="134">
        <f t="shared" si="17"/>
        <v>0</v>
      </c>
      <c r="BK162" s="13" t="s">
        <v>123</v>
      </c>
      <c r="BL162" s="133" t="s">
        <v>225</v>
      </c>
    </row>
    <row r="163" spans="2:64" s="1" customFormat="1" ht="24.25" customHeight="1" x14ac:dyDescent="0.2">
      <c r="B163" s="121"/>
      <c r="C163" s="122" t="s">
        <v>226</v>
      </c>
      <c r="D163" s="122" t="s">
        <v>119</v>
      </c>
      <c r="E163" s="123" t="s">
        <v>227</v>
      </c>
      <c r="F163" s="124" t="s">
        <v>228</v>
      </c>
      <c r="G163" s="125" t="s">
        <v>128</v>
      </c>
      <c r="H163" s="126">
        <v>30.395</v>
      </c>
      <c r="I163" s="127"/>
      <c r="J163" s="127"/>
      <c r="K163" s="128"/>
      <c r="L163" s="25"/>
      <c r="M163" s="129" t="s">
        <v>1</v>
      </c>
      <c r="N163" s="130" t="s">
        <v>37</v>
      </c>
      <c r="O163" s="131">
        <v>0.23899999999999999</v>
      </c>
      <c r="P163" s="131">
        <f t="shared" si="9"/>
        <v>7.264405</v>
      </c>
      <c r="Q163" s="131">
        <v>0</v>
      </c>
      <c r="R163" s="131">
        <f t="shared" si="10"/>
        <v>0</v>
      </c>
      <c r="S163" s="131">
        <v>0</v>
      </c>
      <c r="T163" s="132">
        <f t="shared" si="11"/>
        <v>0</v>
      </c>
      <c r="AQ163" s="133" t="s">
        <v>123</v>
      </c>
      <c r="AS163" s="133" t="s">
        <v>119</v>
      </c>
      <c r="AT163" s="133" t="s">
        <v>124</v>
      </c>
      <c r="AX163" s="13" t="s">
        <v>117</v>
      </c>
      <c r="BD163" s="134">
        <f t="shared" si="12"/>
        <v>0</v>
      </c>
      <c r="BE163" s="134">
        <f t="shared" si="13"/>
        <v>0</v>
      </c>
      <c r="BF163" s="134">
        <f t="shared" si="14"/>
        <v>0</v>
      </c>
      <c r="BG163" s="134">
        <f t="shared" si="15"/>
        <v>0</v>
      </c>
      <c r="BH163" s="134">
        <f t="shared" si="16"/>
        <v>0</v>
      </c>
      <c r="BI163" s="13" t="s">
        <v>124</v>
      </c>
      <c r="BJ163" s="134">
        <f t="shared" si="17"/>
        <v>0</v>
      </c>
      <c r="BK163" s="13" t="s">
        <v>123</v>
      </c>
      <c r="BL163" s="133" t="s">
        <v>229</v>
      </c>
    </row>
    <row r="164" spans="2:64" s="11" customFormat="1" ht="22.9" customHeight="1" x14ac:dyDescent="0.25">
      <c r="B164" s="110"/>
      <c r="D164" s="111" t="s">
        <v>70</v>
      </c>
      <c r="E164" s="119" t="s">
        <v>144</v>
      </c>
      <c r="F164" s="119" t="s">
        <v>230</v>
      </c>
      <c r="J164" s="120">
        <f>BJ164</f>
        <v>0</v>
      </c>
      <c r="L164" s="110"/>
      <c r="M164" s="114"/>
      <c r="P164" s="115">
        <f>P165</f>
        <v>16.343268000000002</v>
      </c>
      <c r="R164" s="115">
        <f>R165</f>
        <v>4.66039856</v>
      </c>
      <c r="T164" s="116">
        <f>T165</f>
        <v>0</v>
      </c>
      <c r="AQ164" s="111" t="s">
        <v>78</v>
      </c>
      <c r="AS164" s="117" t="s">
        <v>70</v>
      </c>
      <c r="AT164" s="117" t="s">
        <v>78</v>
      </c>
      <c r="AX164" s="111" t="s">
        <v>117</v>
      </c>
      <c r="BJ164" s="118">
        <f>BJ165</f>
        <v>0</v>
      </c>
    </row>
    <row r="165" spans="2:64" s="1" customFormat="1" ht="24.25" customHeight="1" x14ac:dyDescent="0.2">
      <c r="B165" s="121"/>
      <c r="C165" s="122" t="s">
        <v>231</v>
      </c>
      <c r="D165" s="122" t="s">
        <v>119</v>
      </c>
      <c r="E165" s="123" t="s">
        <v>232</v>
      </c>
      <c r="F165" s="124" t="s">
        <v>233</v>
      </c>
      <c r="G165" s="125" t="s">
        <v>122</v>
      </c>
      <c r="H165" s="126">
        <v>6.6680000000000001</v>
      </c>
      <c r="I165" s="127"/>
      <c r="J165" s="127"/>
      <c r="K165" s="128"/>
      <c r="L165" s="25"/>
      <c r="M165" s="129" t="s">
        <v>1</v>
      </c>
      <c r="N165" s="130" t="s">
        <v>37</v>
      </c>
      <c r="O165" s="131">
        <v>2.4510000000000001</v>
      </c>
      <c r="P165" s="131">
        <f>O165*H165</f>
        <v>16.343268000000002</v>
      </c>
      <c r="Q165" s="131">
        <v>0.69891999999999999</v>
      </c>
      <c r="R165" s="131">
        <f>Q165*H165</f>
        <v>4.66039856</v>
      </c>
      <c r="S165" s="131">
        <v>0</v>
      </c>
      <c r="T165" s="132">
        <f>S165*H165</f>
        <v>0</v>
      </c>
      <c r="AQ165" s="133" t="s">
        <v>123</v>
      </c>
      <c r="AS165" s="133" t="s">
        <v>119</v>
      </c>
      <c r="AT165" s="133" t="s">
        <v>124</v>
      </c>
      <c r="AX165" s="13" t="s">
        <v>117</v>
      </c>
      <c r="BD165" s="134">
        <f>IF(N165="základná",J165,0)</f>
        <v>0</v>
      </c>
      <c r="BE165" s="134">
        <f>IF(N165="znížená",J165,0)</f>
        <v>0</v>
      </c>
      <c r="BF165" s="134">
        <f>IF(N165="zákl. prenesená",J165,0)</f>
        <v>0</v>
      </c>
      <c r="BG165" s="134">
        <f>IF(N165="zníž. prenesená",J165,0)</f>
        <v>0</v>
      </c>
      <c r="BH165" s="134">
        <f>IF(N165="nulová",J165,0)</f>
        <v>0</v>
      </c>
      <c r="BI165" s="13" t="s">
        <v>124</v>
      </c>
      <c r="BJ165" s="134">
        <f>ROUND(I165*H165,2)</f>
        <v>0</v>
      </c>
      <c r="BK165" s="13" t="s">
        <v>123</v>
      </c>
      <c r="BL165" s="133" t="s">
        <v>234</v>
      </c>
    </row>
    <row r="166" spans="2:64" s="11" customFormat="1" ht="22.9" customHeight="1" x14ac:dyDescent="0.25">
      <c r="B166" s="110"/>
      <c r="D166" s="111" t="s">
        <v>70</v>
      </c>
      <c r="E166" s="119" t="s">
        <v>156</v>
      </c>
      <c r="F166" s="119" t="s">
        <v>235</v>
      </c>
      <c r="J166" s="120">
        <f>BJ166</f>
        <v>0</v>
      </c>
      <c r="L166" s="110"/>
      <c r="M166" s="114"/>
      <c r="P166" s="115">
        <f>SUM(P167:P169)</f>
        <v>77.037171000000001</v>
      </c>
      <c r="R166" s="115">
        <f>SUM(R167:R169)</f>
        <v>0</v>
      </c>
      <c r="T166" s="116">
        <f>SUM(T167:T169)</f>
        <v>41.204265000000007</v>
      </c>
      <c r="AQ166" s="111" t="s">
        <v>78</v>
      </c>
      <c r="AS166" s="117" t="s">
        <v>70</v>
      </c>
      <c r="AT166" s="117" t="s">
        <v>78</v>
      </c>
      <c r="AX166" s="111" t="s">
        <v>117</v>
      </c>
      <c r="BJ166" s="118">
        <f>SUM(BJ167:BJ169)</f>
        <v>0</v>
      </c>
    </row>
    <row r="167" spans="2:64" s="1" customFormat="1" ht="37.9" customHeight="1" x14ac:dyDescent="0.2">
      <c r="B167" s="121"/>
      <c r="C167" s="122" t="s">
        <v>236</v>
      </c>
      <c r="D167" s="122" t="s">
        <v>119</v>
      </c>
      <c r="E167" s="123" t="s">
        <v>237</v>
      </c>
      <c r="F167" s="124" t="s">
        <v>238</v>
      </c>
      <c r="G167" s="125" t="s">
        <v>122</v>
      </c>
      <c r="H167" s="126">
        <v>13.073</v>
      </c>
      <c r="I167" s="127"/>
      <c r="J167" s="127"/>
      <c r="K167" s="128"/>
      <c r="L167" s="25"/>
      <c r="M167" s="129" t="s">
        <v>1</v>
      </c>
      <c r="N167" s="130" t="s">
        <v>37</v>
      </c>
      <c r="O167" s="131">
        <v>1.4550000000000001</v>
      </c>
      <c r="P167" s="131">
        <f t="shared" ref="P167:P169" si="18">O167*H167</f>
        <v>19.021215000000002</v>
      </c>
      <c r="Q167" s="131">
        <v>0</v>
      </c>
      <c r="R167" s="131">
        <f t="shared" ref="R167:R169" si="19">Q167*H167</f>
        <v>0</v>
      </c>
      <c r="S167" s="131">
        <v>1.905</v>
      </c>
      <c r="T167" s="132">
        <f t="shared" ref="T167:T169" si="20">S167*H167</f>
        <v>24.904065000000003</v>
      </c>
      <c r="AQ167" s="133" t="s">
        <v>123</v>
      </c>
      <c r="AS167" s="133" t="s">
        <v>119</v>
      </c>
      <c r="AT167" s="133" t="s">
        <v>124</v>
      </c>
      <c r="AX167" s="13" t="s">
        <v>117</v>
      </c>
      <c r="BD167" s="134">
        <f t="shared" ref="BD167:BD169" si="21">IF(N167="základná",J167,0)</f>
        <v>0</v>
      </c>
      <c r="BE167" s="134">
        <f t="shared" ref="BE167:BE169" si="22">IF(N167="znížená",J167,0)</f>
        <v>0</v>
      </c>
      <c r="BF167" s="134">
        <f t="shared" ref="BF167:BF169" si="23">IF(N167="zákl. prenesená",J167,0)</f>
        <v>0</v>
      </c>
      <c r="BG167" s="134">
        <f t="shared" ref="BG167:BG169" si="24">IF(N167="zníž. prenesená",J167,0)</f>
        <v>0</v>
      </c>
      <c r="BH167" s="134">
        <f t="shared" ref="BH167:BH169" si="25">IF(N167="nulová",J167,0)</f>
        <v>0</v>
      </c>
      <c r="BI167" s="13" t="s">
        <v>124</v>
      </c>
      <c r="BJ167" s="134">
        <f t="shared" ref="BJ167:BJ169" si="26">ROUND(I167*H167,2)</f>
        <v>0</v>
      </c>
      <c r="BK167" s="13" t="s">
        <v>123</v>
      </c>
      <c r="BL167" s="133" t="s">
        <v>239</v>
      </c>
    </row>
    <row r="168" spans="2:64" s="1" customFormat="1" ht="37.9" customHeight="1" x14ac:dyDescent="0.2">
      <c r="B168" s="121"/>
      <c r="C168" s="122" t="s">
        <v>240</v>
      </c>
      <c r="D168" s="122" t="s">
        <v>119</v>
      </c>
      <c r="E168" s="123" t="s">
        <v>241</v>
      </c>
      <c r="F168" s="124" t="s">
        <v>242</v>
      </c>
      <c r="G168" s="125" t="s">
        <v>122</v>
      </c>
      <c r="H168" s="126">
        <v>7.7619999999999996</v>
      </c>
      <c r="I168" s="127"/>
      <c r="J168" s="127"/>
      <c r="K168" s="128"/>
      <c r="L168" s="25"/>
      <c r="M168" s="129" t="s">
        <v>1</v>
      </c>
      <c r="N168" s="130" t="s">
        <v>37</v>
      </c>
      <c r="O168" s="131">
        <v>6.4480000000000004</v>
      </c>
      <c r="P168" s="131">
        <f t="shared" si="18"/>
        <v>50.049376000000002</v>
      </c>
      <c r="Q168" s="131">
        <v>0</v>
      </c>
      <c r="R168" s="131">
        <f t="shared" si="19"/>
        <v>0</v>
      </c>
      <c r="S168" s="131">
        <v>2.1</v>
      </c>
      <c r="T168" s="132">
        <f t="shared" si="20"/>
        <v>16.3002</v>
      </c>
      <c r="AQ168" s="133" t="s">
        <v>123</v>
      </c>
      <c r="AS168" s="133" t="s">
        <v>119</v>
      </c>
      <c r="AT168" s="133" t="s">
        <v>124</v>
      </c>
      <c r="AX168" s="13" t="s">
        <v>117</v>
      </c>
      <c r="BD168" s="134">
        <f t="shared" si="21"/>
        <v>0</v>
      </c>
      <c r="BE168" s="134">
        <f t="shared" si="22"/>
        <v>0</v>
      </c>
      <c r="BF168" s="134">
        <f t="shared" si="23"/>
        <v>0</v>
      </c>
      <c r="BG168" s="134">
        <f t="shared" si="24"/>
        <v>0</v>
      </c>
      <c r="BH168" s="134">
        <f t="shared" si="25"/>
        <v>0</v>
      </c>
      <c r="BI168" s="13" t="s">
        <v>124</v>
      </c>
      <c r="BJ168" s="134">
        <f t="shared" si="26"/>
        <v>0</v>
      </c>
      <c r="BK168" s="13" t="s">
        <v>123</v>
      </c>
      <c r="BL168" s="133" t="s">
        <v>243</v>
      </c>
    </row>
    <row r="169" spans="2:64" s="1" customFormat="1" ht="24.25" customHeight="1" x14ac:dyDescent="0.2">
      <c r="B169" s="121"/>
      <c r="C169" s="122" t="s">
        <v>245</v>
      </c>
      <c r="D169" s="122" t="s">
        <v>119</v>
      </c>
      <c r="E169" s="123" t="s">
        <v>246</v>
      </c>
      <c r="F169" s="124" t="s">
        <v>247</v>
      </c>
      <c r="G169" s="125" t="s">
        <v>147</v>
      </c>
      <c r="H169" s="126">
        <v>7.58</v>
      </c>
      <c r="I169" s="127"/>
      <c r="J169" s="127"/>
      <c r="K169" s="128"/>
      <c r="L169" s="25"/>
      <c r="M169" s="129" t="s">
        <v>1</v>
      </c>
      <c r="N169" s="130" t="s">
        <v>37</v>
      </c>
      <c r="O169" s="131">
        <v>1.0509999999999999</v>
      </c>
      <c r="P169" s="131">
        <f t="shared" si="18"/>
        <v>7.9665799999999996</v>
      </c>
      <c r="Q169" s="131">
        <v>0</v>
      </c>
      <c r="R169" s="131">
        <f t="shared" si="19"/>
        <v>0</v>
      </c>
      <c r="S169" s="131">
        <v>0</v>
      </c>
      <c r="T169" s="132">
        <f t="shared" si="20"/>
        <v>0</v>
      </c>
      <c r="AQ169" s="133" t="s">
        <v>123</v>
      </c>
      <c r="AS169" s="133" t="s">
        <v>119</v>
      </c>
      <c r="AT169" s="133" t="s">
        <v>124</v>
      </c>
      <c r="AX169" s="13" t="s">
        <v>117</v>
      </c>
      <c r="BD169" s="134">
        <f t="shared" si="21"/>
        <v>0</v>
      </c>
      <c r="BE169" s="134">
        <f t="shared" si="22"/>
        <v>0</v>
      </c>
      <c r="BF169" s="134">
        <f t="shared" si="23"/>
        <v>0</v>
      </c>
      <c r="BG169" s="134">
        <f t="shared" si="24"/>
        <v>0</v>
      </c>
      <c r="BH169" s="134">
        <f t="shared" si="25"/>
        <v>0</v>
      </c>
      <c r="BI169" s="13" t="s">
        <v>124</v>
      </c>
      <c r="BJ169" s="134">
        <f t="shared" si="26"/>
        <v>0</v>
      </c>
      <c r="BK169" s="13" t="s">
        <v>123</v>
      </c>
      <c r="BL169" s="133" t="s">
        <v>248</v>
      </c>
    </row>
    <row r="170" spans="2:64" s="11" customFormat="1" ht="22.9" customHeight="1" x14ac:dyDescent="0.25">
      <c r="B170" s="110"/>
      <c r="D170" s="111" t="s">
        <v>70</v>
      </c>
      <c r="E170" s="119" t="s">
        <v>249</v>
      </c>
      <c r="F170" s="119" t="s">
        <v>250</v>
      </c>
      <c r="J170" s="120">
        <f>BJ170</f>
        <v>0</v>
      </c>
      <c r="L170" s="110"/>
      <c r="M170" s="114"/>
      <c r="P170" s="115">
        <f>P171</f>
        <v>173.35530800000001</v>
      </c>
      <c r="R170" s="115">
        <f>R171</f>
        <v>0</v>
      </c>
      <c r="T170" s="116">
        <f>T171</f>
        <v>0</v>
      </c>
      <c r="AQ170" s="111" t="s">
        <v>78</v>
      </c>
      <c r="AS170" s="117" t="s">
        <v>70</v>
      </c>
      <c r="AT170" s="117" t="s">
        <v>78</v>
      </c>
      <c r="AX170" s="111" t="s">
        <v>117</v>
      </c>
      <c r="BJ170" s="118">
        <f>BJ171</f>
        <v>0</v>
      </c>
    </row>
    <row r="171" spans="2:64" s="1" customFormat="1" ht="24.25" customHeight="1" x14ac:dyDescent="0.2">
      <c r="B171" s="121"/>
      <c r="C171" s="122" t="s">
        <v>251</v>
      </c>
      <c r="D171" s="122" t="s">
        <v>119</v>
      </c>
      <c r="E171" s="123" t="s">
        <v>252</v>
      </c>
      <c r="F171" s="124" t="s">
        <v>253</v>
      </c>
      <c r="G171" s="125" t="s">
        <v>147</v>
      </c>
      <c r="H171" s="126">
        <v>193.04599999999999</v>
      </c>
      <c r="I171" s="127"/>
      <c r="J171" s="127"/>
      <c r="K171" s="128"/>
      <c r="L171" s="25"/>
      <c r="M171" s="129" t="s">
        <v>1</v>
      </c>
      <c r="N171" s="130" t="s">
        <v>37</v>
      </c>
      <c r="O171" s="131">
        <v>0.89800000000000002</v>
      </c>
      <c r="P171" s="131">
        <f>O171*H171</f>
        <v>173.35530800000001</v>
      </c>
      <c r="Q171" s="131">
        <v>0</v>
      </c>
      <c r="R171" s="131">
        <f>Q171*H171</f>
        <v>0</v>
      </c>
      <c r="S171" s="131">
        <v>0</v>
      </c>
      <c r="T171" s="132">
        <f>S171*H171</f>
        <v>0</v>
      </c>
      <c r="AQ171" s="133" t="s">
        <v>123</v>
      </c>
      <c r="AS171" s="133" t="s">
        <v>119</v>
      </c>
      <c r="AT171" s="133" t="s">
        <v>124</v>
      </c>
      <c r="AX171" s="13" t="s">
        <v>117</v>
      </c>
      <c r="BD171" s="134">
        <f>IF(N171="základná",J171,0)</f>
        <v>0</v>
      </c>
      <c r="BE171" s="134">
        <f>IF(N171="znížená",J171,0)</f>
        <v>0</v>
      </c>
      <c r="BF171" s="134">
        <f>IF(N171="zákl. prenesená",J171,0)</f>
        <v>0</v>
      </c>
      <c r="BG171" s="134">
        <f>IF(N171="zníž. prenesená",J171,0)</f>
        <v>0</v>
      </c>
      <c r="BH171" s="134">
        <f>IF(N171="nulová",J171,0)</f>
        <v>0</v>
      </c>
      <c r="BI171" s="13" t="s">
        <v>124</v>
      </c>
      <c r="BJ171" s="134">
        <f>ROUND(I171*H171,2)</f>
        <v>0</v>
      </c>
      <c r="BK171" s="13" t="s">
        <v>123</v>
      </c>
      <c r="BL171" s="133" t="s">
        <v>254</v>
      </c>
    </row>
    <row r="172" spans="2:64" s="11" customFormat="1" ht="25.9" customHeight="1" x14ac:dyDescent="0.35">
      <c r="B172" s="110"/>
      <c r="D172" s="111" t="s">
        <v>70</v>
      </c>
      <c r="E172" s="112" t="s">
        <v>255</v>
      </c>
      <c r="F172" s="112" t="s">
        <v>256</v>
      </c>
      <c r="J172" s="113">
        <f>BJ172</f>
        <v>0</v>
      </c>
      <c r="L172" s="110"/>
      <c r="M172" s="114"/>
      <c r="P172" s="115">
        <f>P173+P176+P182+P196+P199</f>
        <v>1223.9079570000001</v>
      </c>
      <c r="R172" s="115">
        <f>R173+R176+R182+R196+R199</f>
        <v>7.9349414700000009</v>
      </c>
      <c r="T172" s="116">
        <f>T173+T176+T182+T196+T199</f>
        <v>8.1030849999999983</v>
      </c>
      <c r="AQ172" s="111" t="s">
        <v>124</v>
      </c>
      <c r="AS172" s="117" t="s">
        <v>70</v>
      </c>
      <c r="AT172" s="117" t="s">
        <v>71</v>
      </c>
      <c r="AX172" s="111" t="s">
        <v>117</v>
      </c>
      <c r="BJ172" s="118">
        <f>BJ173+BJ176+BJ182+BJ196+BJ199</f>
        <v>0</v>
      </c>
    </row>
    <row r="173" spans="2:64" s="11" customFormat="1" ht="22.9" customHeight="1" x14ac:dyDescent="0.25">
      <c r="B173" s="110"/>
      <c r="D173" s="111" t="s">
        <v>70</v>
      </c>
      <c r="E173" s="119" t="s">
        <v>257</v>
      </c>
      <c r="F173" s="119" t="s">
        <v>258</v>
      </c>
      <c r="J173" s="120">
        <f>BJ173</f>
        <v>0</v>
      </c>
      <c r="L173" s="110"/>
      <c r="M173" s="114"/>
      <c r="P173" s="115">
        <f>SUM(P174:P175)</f>
        <v>11.574499999999999</v>
      </c>
      <c r="R173" s="115">
        <f>SUM(R174:R175)</f>
        <v>0.1445159</v>
      </c>
      <c r="T173" s="116">
        <f>SUM(T174:T175)</f>
        <v>0</v>
      </c>
      <c r="AQ173" s="111" t="s">
        <v>124</v>
      </c>
      <c r="AS173" s="117" t="s">
        <v>70</v>
      </c>
      <c r="AT173" s="117" t="s">
        <v>78</v>
      </c>
      <c r="AX173" s="111" t="s">
        <v>117</v>
      </c>
      <c r="BJ173" s="118">
        <f>SUM(BJ174:BJ175)</f>
        <v>0</v>
      </c>
    </row>
    <row r="174" spans="2:64" s="1" customFormat="1" ht="24.25" customHeight="1" x14ac:dyDescent="0.2">
      <c r="B174" s="121"/>
      <c r="C174" s="122" t="s">
        <v>259</v>
      </c>
      <c r="D174" s="122" t="s">
        <v>119</v>
      </c>
      <c r="E174" s="123" t="s">
        <v>260</v>
      </c>
      <c r="F174" s="124" t="s">
        <v>261</v>
      </c>
      <c r="G174" s="125" t="s">
        <v>128</v>
      </c>
      <c r="H174" s="126">
        <v>66.14</v>
      </c>
      <c r="I174" s="127"/>
      <c r="J174" s="127"/>
      <c r="K174" s="128"/>
      <c r="L174" s="25"/>
      <c r="M174" s="129" t="s">
        <v>1</v>
      </c>
      <c r="N174" s="130" t="s">
        <v>37</v>
      </c>
      <c r="O174" s="131">
        <v>0.17499999999999999</v>
      </c>
      <c r="P174" s="131">
        <f>O174*H174</f>
        <v>11.574499999999999</v>
      </c>
      <c r="Q174" s="131">
        <v>0</v>
      </c>
      <c r="R174" s="131">
        <f>Q174*H174</f>
        <v>0</v>
      </c>
      <c r="S174" s="131">
        <v>0</v>
      </c>
      <c r="T174" s="132">
        <f>S174*H174</f>
        <v>0</v>
      </c>
      <c r="AQ174" s="133" t="s">
        <v>185</v>
      </c>
      <c r="AS174" s="133" t="s">
        <v>119</v>
      </c>
      <c r="AT174" s="133" t="s">
        <v>124</v>
      </c>
      <c r="AX174" s="13" t="s">
        <v>117</v>
      </c>
      <c r="BD174" s="134">
        <f>IF(N174="základná",J174,0)</f>
        <v>0</v>
      </c>
      <c r="BE174" s="134">
        <f>IF(N174="znížená",J174,0)</f>
        <v>0</v>
      </c>
      <c r="BF174" s="134">
        <f>IF(N174="zákl. prenesená",J174,0)</f>
        <v>0</v>
      </c>
      <c r="BG174" s="134">
        <f>IF(N174="zníž. prenesená",J174,0)</f>
        <v>0</v>
      </c>
      <c r="BH174" s="134">
        <f>IF(N174="nulová",J174,0)</f>
        <v>0</v>
      </c>
      <c r="BI174" s="13" t="s">
        <v>124</v>
      </c>
      <c r="BJ174" s="134">
        <f>ROUND(I174*H174,2)</f>
        <v>0</v>
      </c>
      <c r="BK174" s="13" t="s">
        <v>185</v>
      </c>
      <c r="BL174" s="133" t="s">
        <v>262</v>
      </c>
    </row>
    <row r="175" spans="2:64" s="1" customFormat="1" ht="14.5" customHeight="1" x14ac:dyDescent="0.2">
      <c r="B175" s="121"/>
      <c r="C175" s="145" t="s">
        <v>263</v>
      </c>
      <c r="D175" s="145" t="s">
        <v>139</v>
      </c>
      <c r="E175" s="146" t="s">
        <v>264</v>
      </c>
      <c r="F175" s="147" t="s">
        <v>265</v>
      </c>
      <c r="G175" s="148" t="s">
        <v>128</v>
      </c>
      <c r="H175" s="149">
        <v>76.061000000000007</v>
      </c>
      <c r="I175" s="135"/>
      <c r="J175" s="135"/>
      <c r="K175" s="136"/>
      <c r="L175" s="137"/>
      <c r="M175" s="138" t="s">
        <v>1</v>
      </c>
      <c r="N175" s="139" t="s">
        <v>37</v>
      </c>
      <c r="O175" s="131">
        <v>0</v>
      </c>
      <c r="P175" s="131">
        <f>O175*H175</f>
        <v>0</v>
      </c>
      <c r="Q175" s="131">
        <v>1.9E-3</v>
      </c>
      <c r="R175" s="131">
        <f>Q175*H175</f>
        <v>0.1445159</v>
      </c>
      <c r="S175" s="131">
        <v>0</v>
      </c>
      <c r="T175" s="132">
        <f>S175*H175</f>
        <v>0</v>
      </c>
      <c r="AQ175" s="133" t="s">
        <v>244</v>
      </c>
      <c r="AS175" s="133" t="s">
        <v>139</v>
      </c>
      <c r="AT175" s="133" t="s">
        <v>124</v>
      </c>
      <c r="AX175" s="13" t="s">
        <v>117</v>
      </c>
      <c r="BD175" s="134">
        <f>IF(N175="základná",J175,0)</f>
        <v>0</v>
      </c>
      <c r="BE175" s="134">
        <f>IF(N175="znížená",J175,0)</f>
        <v>0</v>
      </c>
      <c r="BF175" s="134">
        <f>IF(N175="zákl. prenesená",J175,0)</f>
        <v>0</v>
      </c>
      <c r="BG175" s="134">
        <f>IF(N175="zníž. prenesená",J175,0)</f>
        <v>0</v>
      </c>
      <c r="BH175" s="134">
        <f>IF(N175="nulová",J175,0)</f>
        <v>0</v>
      </c>
      <c r="BI175" s="13" t="s">
        <v>124</v>
      </c>
      <c r="BJ175" s="134">
        <f>ROUND(I175*H175,2)</f>
        <v>0</v>
      </c>
      <c r="BK175" s="13" t="s">
        <v>185</v>
      </c>
      <c r="BL175" s="133" t="s">
        <v>266</v>
      </c>
    </row>
    <row r="176" spans="2:64" s="11" customFormat="1" ht="22.9" customHeight="1" x14ac:dyDescent="0.25">
      <c r="B176" s="110"/>
      <c r="D176" s="111" t="s">
        <v>70</v>
      </c>
      <c r="E176" s="119" t="s">
        <v>267</v>
      </c>
      <c r="F176" s="119" t="s">
        <v>268</v>
      </c>
      <c r="J176" s="120">
        <f>BJ176</f>
        <v>0</v>
      </c>
      <c r="L176" s="110"/>
      <c r="M176" s="114"/>
      <c r="P176" s="115">
        <f>SUM(P177:P181)</f>
        <v>325.92751999999996</v>
      </c>
      <c r="R176" s="115">
        <f>SUM(R177:R181)</f>
        <v>1.7481600000000002</v>
      </c>
      <c r="T176" s="116">
        <f>SUM(T177:T181)</f>
        <v>0.5232</v>
      </c>
      <c r="AQ176" s="111" t="s">
        <v>124</v>
      </c>
      <c r="AS176" s="117" t="s">
        <v>70</v>
      </c>
      <c r="AT176" s="117" t="s">
        <v>78</v>
      </c>
      <c r="AX176" s="111" t="s">
        <v>117</v>
      </c>
      <c r="BJ176" s="118">
        <f>SUM(BJ177:BJ181)</f>
        <v>0</v>
      </c>
    </row>
    <row r="177" spans="2:64" s="1" customFormat="1" ht="14.5" customHeight="1" x14ac:dyDescent="0.2">
      <c r="B177" s="121"/>
      <c r="C177" s="122" t="s">
        <v>269</v>
      </c>
      <c r="D177" s="122" t="s">
        <v>119</v>
      </c>
      <c r="E177" s="123" t="s">
        <v>270</v>
      </c>
      <c r="F177" s="124" t="s">
        <v>271</v>
      </c>
      <c r="G177" s="125" t="s">
        <v>176</v>
      </c>
      <c r="H177" s="126">
        <v>944</v>
      </c>
      <c r="I177" s="127"/>
      <c r="J177" s="127"/>
      <c r="K177" s="128"/>
      <c r="L177" s="25"/>
      <c r="M177" s="129" t="s">
        <v>1</v>
      </c>
      <c r="N177" s="130" t="s">
        <v>37</v>
      </c>
      <c r="O177" s="131">
        <v>0.32488</v>
      </c>
      <c r="P177" s="131">
        <f>O177*H177</f>
        <v>306.68671999999998</v>
      </c>
      <c r="Q177" s="131">
        <v>9.0000000000000006E-5</v>
      </c>
      <c r="R177" s="131">
        <f>Q177*H177</f>
        <v>8.4960000000000008E-2</v>
      </c>
      <c r="S177" s="131">
        <v>0</v>
      </c>
      <c r="T177" s="132">
        <f>S177*H177</f>
        <v>0</v>
      </c>
      <c r="AQ177" s="133" t="s">
        <v>185</v>
      </c>
      <c r="AS177" s="133" t="s">
        <v>119</v>
      </c>
      <c r="AT177" s="133" t="s">
        <v>124</v>
      </c>
      <c r="AX177" s="13" t="s">
        <v>117</v>
      </c>
      <c r="BD177" s="134">
        <f>IF(N177="základná",J177,0)</f>
        <v>0</v>
      </c>
      <c r="BE177" s="134">
        <f>IF(N177="znížená",J177,0)</f>
        <v>0</v>
      </c>
      <c r="BF177" s="134">
        <f>IF(N177="zákl. prenesená",J177,0)</f>
        <v>0</v>
      </c>
      <c r="BG177" s="134">
        <f>IF(N177="zníž. prenesená",J177,0)</f>
        <v>0</v>
      </c>
      <c r="BH177" s="134">
        <f>IF(N177="nulová",J177,0)</f>
        <v>0</v>
      </c>
      <c r="BI177" s="13" t="s">
        <v>124</v>
      </c>
      <c r="BJ177" s="134">
        <f>ROUND(I177*H177,2)</f>
        <v>0</v>
      </c>
      <c r="BK177" s="13" t="s">
        <v>185</v>
      </c>
      <c r="BL177" s="133" t="s">
        <v>272</v>
      </c>
    </row>
    <row r="178" spans="2:64" s="1" customFormat="1" ht="14.5" customHeight="1" x14ac:dyDescent="0.2">
      <c r="B178" s="121"/>
      <c r="C178" s="122" t="s">
        <v>273</v>
      </c>
      <c r="D178" s="122" t="s">
        <v>119</v>
      </c>
      <c r="E178" s="123" t="s">
        <v>274</v>
      </c>
      <c r="F178" s="124" t="s">
        <v>275</v>
      </c>
      <c r="G178" s="125" t="s">
        <v>176</v>
      </c>
      <c r="H178" s="126">
        <v>280</v>
      </c>
      <c r="I178" s="127"/>
      <c r="J178" s="127"/>
      <c r="K178" s="128"/>
      <c r="L178" s="25"/>
      <c r="M178" s="129" t="s">
        <v>1</v>
      </c>
      <c r="N178" s="130" t="s">
        <v>37</v>
      </c>
      <c r="O178" s="131">
        <v>4.5999999999999999E-2</v>
      </c>
      <c r="P178" s="131">
        <f>O178*H178</f>
        <v>12.879999999999999</v>
      </c>
      <c r="Q178" s="131">
        <v>0</v>
      </c>
      <c r="R178" s="131">
        <f>Q178*H178</f>
        <v>0</v>
      </c>
      <c r="S178" s="131">
        <v>0</v>
      </c>
      <c r="T178" s="132">
        <f>S178*H178</f>
        <v>0</v>
      </c>
      <c r="AQ178" s="133" t="s">
        <v>185</v>
      </c>
      <c r="AS178" s="133" t="s">
        <v>119</v>
      </c>
      <c r="AT178" s="133" t="s">
        <v>124</v>
      </c>
      <c r="AX178" s="13" t="s">
        <v>117</v>
      </c>
      <c r="BD178" s="134">
        <f>IF(N178="základná",J178,0)</f>
        <v>0</v>
      </c>
      <c r="BE178" s="134">
        <f>IF(N178="znížená",J178,0)</f>
        <v>0</v>
      </c>
      <c r="BF178" s="134">
        <f>IF(N178="zákl. prenesená",J178,0)</f>
        <v>0</v>
      </c>
      <c r="BG178" s="134">
        <f>IF(N178="zníž. prenesená",J178,0)</f>
        <v>0</v>
      </c>
      <c r="BH178" s="134">
        <f>IF(N178="nulová",J178,0)</f>
        <v>0</v>
      </c>
      <c r="BI178" s="13" t="s">
        <v>124</v>
      </c>
      <c r="BJ178" s="134">
        <f>ROUND(I178*H178,2)</f>
        <v>0</v>
      </c>
      <c r="BK178" s="13" t="s">
        <v>185</v>
      </c>
      <c r="BL178" s="133" t="s">
        <v>276</v>
      </c>
    </row>
    <row r="179" spans="2:64" s="1" customFormat="1" ht="24.25" customHeight="1" x14ac:dyDescent="0.2">
      <c r="B179" s="121"/>
      <c r="C179" s="145" t="s">
        <v>277</v>
      </c>
      <c r="D179" s="145" t="s">
        <v>139</v>
      </c>
      <c r="E179" s="146" t="s">
        <v>278</v>
      </c>
      <c r="F179" s="147" t="s">
        <v>279</v>
      </c>
      <c r="G179" s="148" t="s">
        <v>122</v>
      </c>
      <c r="H179" s="149">
        <v>3.024</v>
      </c>
      <c r="I179" s="150"/>
      <c r="J179" s="150"/>
      <c r="K179" s="136"/>
      <c r="L179" s="137"/>
      <c r="M179" s="138" t="s">
        <v>1</v>
      </c>
      <c r="N179" s="139" t="s">
        <v>37</v>
      </c>
      <c r="O179" s="131">
        <v>0</v>
      </c>
      <c r="P179" s="131">
        <f>O179*H179</f>
        <v>0</v>
      </c>
      <c r="Q179" s="131">
        <v>0.55000000000000004</v>
      </c>
      <c r="R179" s="131">
        <f>Q179*H179</f>
        <v>1.6632000000000002</v>
      </c>
      <c r="S179" s="131">
        <v>0</v>
      </c>
      <c r="T179" s="132">
        <f>S179*H179</f>
        <v>0</v>
      </c>
      <c r="AQ179" s="133" t="s">
        <v>244</v>
      </c>
      <c r="AS179" s="133" t="s">
        <v>139</v>
      </c>
      <c r="AT179" s="133" t="s">
        <v>124</v>
      </c>
      <c r="AX179" s="13" t="s">
        <v>117</v>
      </c>
      <c r="BD179" s="134">
        <f>IF(N179="základná",J179,0)</f>
        <v>0</v>
      </c>
      <c r="BE179" s="134">
        <f>IF(N179="znížená",J179,0)</f>
        <v>0</v>
      </c>
      <c r="BF179" s="134">
        <f>IF(N179="zákl. prenesená",J179,0)</f>
        <v>0</v>
      </c>
      <c r="BG179" s="134">
        <f>IF(N179="zníž. prenesená",J179,0)</f>
        <v>0</v>
      </c>
      <c r="BH179" s="134">
        <f>IF(N179="nulová",J179,0)</f>
        <v>0</v>
      </c>
      <c r="BI179" s="13" t="s">
        <v>124</v>
      </c>
      <c r="BJ179" s="134">
        <f>ROUND(I179*H179,2)</f>
        <v>0</v>
      </c>
      <c r="BK179" s="13" t="s">
        <v>185</v>
      </c>
      <c r="BL179" s="133" t="s">
        <v>280</v>
      </c>
    </row>
    <row r="180" spans="2:64" s="1" customFormat="1" ht="24.25" customHeight="1" x14ac:dyDescent="0.2">
      <c r="B180" s="121"/>
      <c r="C180" s="122" t="s">
        <v>281</v>
      </c>
      <c r="D180" s="122" t="s">
        <v>119</v>
      </c>
      <c r="E180" s="123" t="s">
        <v>282</v>
      </c>
      <c r="F180" s="124" t="s">
        <v>283</v>
      </c>
      <c r="G180" s="125" t="s">
        <v>128</v>
      </c>
      <c r="H180" s="126">
        <v>17.600000000000001</v>
      </c>
      <c r="I180" s="127"/>
      <c r="J180" s="127"/>
      <c r="K180" s="128"/>
      <c r="L180" s="25"/>
      <c r="M180" s="129" t="s">
        <v>1</v>
      </c>
      <c r="N180" s="130" t="s">
        <v>37</v>
      </c>
      <c r="O180" s="131">
        <v>0.13300000000000001</v>
      </c>
      <c r="P180" s="131">
        <f>O180*H180</f>
        <v>2.3408000000000002</v>
      </c>
      <c r="Q180" s="131">
        <v>0</v>
      </c>
      <c r="R180" s="131">
        <f>Q180*H180</f>
        <v>0</v>
      </c>
      <c r="S180" s="131">
        <v>7.0000000000000001E-3</v>
      </c>
      <c r="T180" s="132">
        <f>S180*H180</f>
        <v>0.12320000000000002</v>
      </c>
      <c r="AQ180" s="133" t="s">
        <v>185</v>
      </c>
      <c r="AS180" s="133" t="s">
        <v>119</v>
      </c>
      <c r="AT180" s="133" t="s">
        <v>124</v>
      </c>
      <c r="AX180" s="13" t="s">
        <v>117</v>
      </c>
      <c r="BD180" s="134">
        <f>IF(N180="základná",J180,0)</f>
        <v>0</v>
      </c>
      <c r="BE180" s="134">
        <f>IF(N180="znížená",J180,0)</f>
        <v>0</v>
      </c>
      <c r="BF180" s="134">
        <f>IF(N180="zákl. prenesená",J180,0)</f>
        <v>0</v>
      </c>
      <c r="BG180" s="134">
        <f>IF(N180="zníž. prenesená",J180,0)</f>
        <v>0</v>
      </c>
      <c r="BH180" s="134">
        <f>IF(N180="nulová",J180,0)</f>
        <v>0</v>
      </c>
      <c r="BI180" s="13" t="s">
        <v>124</v>
      </c>
      <c r="BJ180" s="134">
        <f>ROUND(I180*H180,2)</f>
        <v>0</v>
      </c>
      <c r="BK180" s="13" t="s">
        <v>185</v>
      </c>
      <c r="BL180" s="133" t="s">
        <v>284</v>
      </c>
    </row>
    <row r="181" spans="2:64" s="1" customFormat="1" ht="24.25" customHeight="1" x14ac:dyDescent="0.2">
      <c r="B181" s="121"/>
      <c r="C181" s="122" t="s">
        <v>285</v>
      </c>
      <c r="D181" s="122" t="s">
        <v>119</v>
      </c>
      <c r="E181" s="123" t="s">
        <v>286</v>
      </c>
      <c r="F181" s="124" t="s">
        <v>287</v>
      </c>
      <c r="G181" s="125" t="s">
        <v>167</v>
      </c>
      <c r="H181" s="126">
        <v>2</v>
      </c>
      <c r="I181" s="127"/>
      <c r="J181" s="127"/>
      <c r="K181" s="128"/>
      <c r="L181" s="25"/>
      <c r="M181" s="129" t="s">
        <v>1</v>
      </c>
      <c r="N181" s="130" t="s">
        <v>37</v>
      </c>
      <c r="O181" s="131">
        <v>2.0099999999999998</v>
      </c>
      <c r="P181" s="131">
        <f>O181*H181</f>
        <v>4.0199999999999996</v>
      </c>
      <c r="Q181" s="131">
        <v>0</v>
      </c>
      <c r="R181" s="131">
        <f>Q181*H181</f>
        <v>0</v>
      </c>
      <c r="S181" s="131">
        <v>0.2</v>
      </c>
      <c r="T181" s="132">
        <f>S181*H181</f>
        <v>0.4</v>
      </c>
      <c r="AQ181" s="133" t="s">
        <v>185</v>
      </c>
      <c r="AS181" s="133" t="s">
        <v>119</v>
      </c>
      <c r="AT181" s="133" t="s">
        <v>124</v>
      </c>
      <c r="AX181" s="13" t="s">
        <v>117</v>
      </c>
      <c r="BD181" s="134">
        <f>IF(N181="základná",J181,0)</f>
        <v>0</v>
      </c>
      <c r="BE181" s="134">
        <f>IF(N181="znížená",J181,0)</f>
        <v>0</v>
      </c>
      <c r="BF181" s="134">
        <f>IF(N181="zákl. prenesená",J181,0)</f>
        <v>0</v>
      </c>
      <c r="BG181" s="134">
        <f>IF(N181="zníž. prenesená",J181,0)</f>
        <v>0</v>
      </c>
      <c r="BH181" s="134">
        <f>IF(N181="nulová",J181,0)</f>
        <v>0</v>
      </c>
      <c r="BI181" s="13" t="s">
        <v>124</v>
      </c>
      <c r="BJ181" s="134">
        <f>ROUND(I181*H181,2)</f>
        <v>0</v>
      </c>
      <c r="BK181" s="13" t="s">
        <v>185</v>
      </c>
      <c r="BL181" s="133" t="s">
        <v>288</v>
      </c>
    </row>
    <row r="182" spans="2:64" s="11" customFormat="1" ht="22.9" customHeight="1" x14ac:dyDescent="0.25">
      <c r="B182" s="110"/>
      <c r="D182" s="111" t="s">
        <v>70</v>
      </c>
      <c r="E182" s="119" t="s">
        <v>289</v>
      </c>
      <c r="F182" s="119" t="s">
        <v>290</v>
      </c>
      <c r="J182" s="120">
        <f>SUM(J195+J194+J193+J192+J191+J190+J189+J188+J187+J186+J185+J184+J183)</f>
        <v>0</v>
      </c>
      <c r="L182" s="110"/>
      <c r="M182" s="114"/>
      <c r="P182" s="115">
        <f>SUM(P183:P195)</f>
        <v>682.74511600000005</v>
      </c>
      <c r="R182" s="115">
        <f>SUM(R183:R195)</f>
        <v>5.9420391000000006</v>
      </c>
      <c r="T182" s="116">
        <f>SUM(T183:T195)</f>
        <v>0</v>
      </c>
      <c r="AQ182" s="111" t="s">
        <v>124</v>
      </c>
      <c r="AS182" s="117" t="s">
        <v>70</v>
      </c>
      <c r="AT182" s="117" t="s">
        <v>78</v>
      </c>
      <c r="AX182" s="111" t="s">
        <v>117</v>
      </c>
      <c r="BJ182" s="118">
        <f>SUM(BJ183:BJ195)</f>
        <v>0</v>
      </c>
    </row>
    <row r="183" spans="2:64" s="1" customFormat="1" ht="29.25" customHeight="1" x14ac:dyDescent="0.2">
      <c r="B183" s="121"/>
      <c r="C183" s="122" t="s">
        <v>291</v>
      </c>
      <c r="D183" s="122" t="s">
        <v>119</v>
      </c>
      <c r="E183" s="123" t="s">
        <v>292</v>
      </c>
      <c r="F183" s="124" t="s">
        <v>362</v>
      </c>
      <c r="G183" s="125" t="s">
        <v>128</v>
      </c>
      <c r="H183" s="126">
        <v>488.51600000000002</v>
      </c>
      <c r="I183" s="127"/>
      <c r="J183" s="127"/>
      <c r="K183" s="128"/>
      <c r="L183" s="25"/>
      <c r="M183" s="129" t="s">
        <v>1</v>
      </c>
      <c r="N183" s="130" t="s">
        <v>37</v>
      </c>
      <c r="O183" s="131">
        <v>0.61499999999999999</v>
      </c>
      <c r="P183" s="131">
        <f t="shared" ref="P183:P195" si="27">O183*H183</f>
        <v>300.43734000000001</v>
      </c>
      <c r="Q183" s="131">
        <v>6.3E-3</v>
      </c>
      <c r="R183" s="131">
        <f t="shared" ref="R183:R195" si="28">Q183*H183</f>
        <v>3.0776508000000002</v>
      </c>
      <c r="S183" s="131">
        <v>0</v>
      </c>
      <c r="T183" s="132">
        <f t="shared" ref="T183:T195" si="29">S183*H183</f>
        <v>0</v>
      </c>
      <c r="AQ183" s="133" t="s">
        <v>185</v>
      </c>
      <c r="AS183" s="133" t="s">
        <v>119</v>
      </c>
      <c r="AT183" s="133" t="s">
        <v>124</v>
      </c>
      <c r="AX183" s="13" t="s">
        <v>117</v>
      </c>
      <c r="BD183" s="134">
        <f t="shared" ref="BD183:BD195" si="30">IF(N183="základná",J183,0)</f>
        <v>0</v>
      </c>
      <c r="BE183" s="134">
        <f t="shared" ref="BE183:BE195" si="31">IF(N183="znížená",J183,0)</f>
        <v>0</v>
      </c>
      <c r="BF183" s="134">
        <f t="shared" ref="BF183:BF195" si="32">IF(N183="zákl. prenesená",J183,0)</f>
        <v>0</v>
      </c>
      <c r="BG183" s="134">
        <f t="shared" ref="BG183:BG195" si="33">IF(N183="zníž. prenesená",J183,0)</f>
        <v>0</v>
      </c>
      <c r="BH183" s="134">
        <f t="shared" ref="BH183:BH195" si="34">IF(N183="nulová",J183,0)</f>
        <v>0</v>
      </c>
      <c r="BI183" s="13" t="s">
        <v>124</v>
      </c>
      <c r="BJ183" s="134">
        <f t="shared" ref="BJ183:BJ195" si="35">ROUND(I183*H183,2)</f>
        <v>0</v>
      </c>
      <c r="BK183" s="13" t="s">
        <v>185</v>
      </c>
      <c r="BL183" s="133" t="s">
        <v>293</v>
      </c>
    </row>
    <row r="184" spans="2:64" s="1" customFormat="1" ht="14.5" customHeight="1" x14ac:dyDescent="0.2">
      <c r="B184" s="121"/>
      <c r="C184" s="145" t="s">
        <v>294</v>
      </c>
      <c r="D184" s="145" t="s">
        <v>139</v>
      </c>
      <c r="E184" s="146" t="s">
        <v>295</v>
      </c>
      <c r="F184" s="147" t="s">
        <v>363</v>
      </c>
      <c r="G184" s="148" t="s">
        <v>128</v>
      </c>
      <c r="H184" s="149">
        <v>488.51600000000002</v>
      </c>
      <c r="I184" s="135"/>
      <c r="J184" s="135"/>
      <c r="K184" s="136"/>
      <c r="L184" s="137"/>
      <c r="M184" s="138" t="s">
        <v>1</v>
      </c>
      <c r="N184" s="139" t="s">
        <v>37</v>
      </c>
      <c r="O184" s="131">
        <v>0</v>
      </c>
      <c r="P184" s="131">
        <f t="shared" si="27"/>
        <v>0</v>
      </c>
      <c r="Q184" s="131">
        <v>3.0000000000000001E-3</v>
      </c>
      <c r="R184" s="131">
        <f t="shared" si="28"/>
        <v>1.4655480000000001</v>
      </c>
      <c r="S184" s="131">
        <v>0</v>
      </c>
      <c r="T184" s="132">
        <f t="shared" si="29"/>
        <v>0</v>
      </c>
      <c r="AQ184" s="133" t="s">
        <v>296</v>
      </c>
      <c r="AS184" s="133" t="s">
        <v>139</v>
      </c>
      <c r="AT184" s="133" t="s">
        <v>124</v>
      </c>
      <c r="AX184" s="13" t="s">
        <v>117</v>
      </c>
      <c r="BD184" s="134">
        <f t="shared" si="30"/>
        <v>0</v>
      </c>
      <c r="BE184" s="134">
        <f t="shared" si="31"/>
        <v>0</v>
      </c>
      <c r="BF184" s="134">
        <f t="shared" si="32"/>
        <v>0</v>
      </c>
      <c r="BG184" s="134">
        <f t="shared" si="33"/>
        <v>0</v>
      </c>
      <c r="BH184" s="134">
        <f t="shared" si="34"/>
        <v>0</v>
      </c>
      <c r="BI184" s="13" t="s">
        <v>124</v>
      </c>
      <c r="BJ184" s="134">
        <f t="shared" si="35"/>
        <v>0</v>
      </c>
      <c r="BK184" s="13" t="s">
        <v>296</v>
      </c>
      <c r="BL184" s="133" t="s">
        <v>297</v>
      </c>
    </row>
    <row r="185" spans="2:64" s="1" customFormat="1" ht="24.25" customHeight="1" x14ac:dyDescent="0.2">
      <c r="B185" s="121"/>
      <c r="C185" s="122" t="s">
        <v>298</v>
      </c>
      <c r="D185" s="122" t="s">
        <v>119</v>
      </c>
      <c r="E185" s="123" t="s">
        <v>299</v>
      </c>
      <c r="F185" s="124" t="s">
        <v>364</v>
      </c>
      <c r="G185" s="125" t="s">
        <v>128</v>
      </c>
      <c r="H185" s="126">
        <v>225</v>
      </c>
      <c r="I185" s="127"/>
      <c r="J185" s="127"/>
      <c r="K185" s="128"/>
      <c r="L185" s="25"/>
      <c r="M185" s="129" t="s">
        <v>1</v>
      </c>
      <c r="N185" s="130" t="s">
        <v>37</v>
      </c>
      <c r="O185" s="131">
        <v>1.0840000000000001</v>
      </c>
      <c r="P185" s="131">
        <f t="shared" si="27"/>
        <v>243.9</v>
      </c>
      <c r="Q185" s="131">
        <v>3.5E-4</v>
      </c>
      <c r="R185" s="131">
        <f t="shared" si="28"/>
        <v>7.8750000000000001E-2</v>
      </c>
      <c r="S185" s="131">
        <v>0</v>
      </c>
      <c r="T185" s="132">
        <f t="shared" si="29"/>
        <v>0</v>
      </c>
      <c r="AQ185" s="133" t="s">
        <v>185</v>
      </c>
      <c r="AS185" s="133" t="s">
        <v>119</v>
      </c>
      <c r="AT185" s="133" t="s">
        <v>124</v>
      </c>
      <c r="AX185" s="13" t="s">
        <v>117</v>
      </c>
      <c r="BD185" s="134">
        <f t="shared" si="30"/>
        <v>0</v>
      </c>
      <c r="BE185" s="134">
        <f t="shared" si="31"/>
        <v>0</v>
      </c>
      <c r="BF185" s="134">
        <f t="shared" si="32"/>
        <v>0</v>
      </c>
      <c r="BG185" s="134">
        <f t="shared" si="33"/>
        <v>0</v>
      </c>
      <c r="BH185" s="134">
        <f t="shared" si="34"/>
        <v>0</v>
      </c>
      <c r="BI185" s="13" t="s">
        <v>124</v>
      </c>
      <c r="BJ185" s="134">
        <f t="shared" si="35"/>
        <v>0</v>
      </c>
      <c r="BK185" s="13" t="s">
        <v>185</v>
      </c>
      <c r="BL185" s="133" t="s">
        <v>300</v>
      </c>
    </row>
    <row r="186" spans="2:64" s="1" customFormat="1" ht="14.5" customHeight="1" x14ac:dyDescent="0.2">
      <c r="B186" s="121"/>
      <c r="C186" s="145" t="s">
        <v>301</v>
      </c>
      <c r="D186" s="145" t="s">
        <v>139</v>
      </c>
      <c r="E186" s="146" t="s">
        <v>302</v>
      </c>
      <c r="F186" s="147" t="s">
        <v>363</v>
      </c>
      <c r="G186" s="148" t="s">
        <v>128</v>
      </c>
      <c r="H186" s="149">
        <v>225</v>
      </c>
      <c r="I186" s="135"/>
      <c r="J186" s="135"/>
      <c r="K186" s="136"/>
      <c r="L186" s="137"/>
      <c r="M186" s="138" t="s">
        <v>1</v>
      </c>
      <c r="N186" s="139" t="s">
        <v>37</v>
      </c>
      <c r="O186" s="131">
        <v>0</v>
      </c>
      <c r="P186" s="131">
        <f t="shared" si="27"/>
        <v>0</v>
      </c>
      <c r="Q186" s="131">
        <v>4.7000000000000002E-3</v>
      </c>
      <c r="R186" s="131">
        <f t="shared" si="28"/>
        <v>1.0575000000000001</v>
      </c>
      <c r="S186" s="131">
        <v>0</v>
      </c>
      <c r="T186" s="132">
        <f t="shared" si="29"/>
        <v>0</v>
      </c>
      <c r="AQ186" s="133" t="s">
        <v>244</v>
      </c>
      <c r="AS186" s="133" t="s">
        <v>139</v>
      </c>
      <c r="AT186" s="133" t="s">
        <v>124</v>
      </c>
      <c r="AX186" s="13" t="s">
        <v>117</v>
      </c>
      <c r="BD186" s="134">
        <f t="shared" si="30"/>
        <v>0</v>
      </c>
      <c r="BE186" s="134">
        <f t="shared" si="31"/>
        <v>0</v>
      </c>
      <c r="BF186" s="134">
        <f t="shared" si="32"/>
        <v>0</v>
      </c>
      <c r="BG186" s="134">
        <f t="shared" si="33"/>
        <v>0</v>
      </c>
      <c r="BH186" s="134">
        <f t="shared" si="34"/>
        <v>0</v>
      </c>
      <c r="BI186" s="13" t="s">
        <v>124</v>
      </c>
      <c r="BJ186" s="134">
        <f t="shared" si="35"/>
        <v>0</v>
      </c>
      <c r="BK186" s="13" t="s">
        <v>185</v>
      </c>
      <c r="BL186" s="133" t="s">
        <v>303</v>
      </c>
    </row>
    <row r="187" spans="2:64" s="1" customFormat="1" ht="29.25" customHeight="1" x14ac:dyDescent="0.2">
      <c r="B187" s="121"/>
      <c r="C187" s="145" t="s">
        <v>304</v>
      </c>
      <c r="D187" s="145" t="s">
        <v>139</v>
      </c>
      <c r="E187" s="146" t="s">
        <v>305</v>
      </c>
      <c r="F187" s="147" t="s">
        <v>365</v>
      </c>
      <c r="G187" s="148" t="s">
        <v>122</v>
      </c>
      <c r="H187" s="149">
        <v>1.55</v>
      </c>
      <c r="I187" s="135"/>
      <c r="J187" s="135"/>
      <c r="K187" s="136"/>
      <c r="L187" s="137"/>
      <c r="M187" s="138" t="s">
        <v>1</v>
      </c>
      <c r="N187" s="139" t="s">
        <v>37</v>
      </c>
      <c r="O187" s="131">
        <v>0</v>
      </c>
      <c r="P187" s="131">
        <f t="shared" si="27"/>
        <v>0</v>
      </c>
      <c r="Q187" s="131">
        <v>4.4999999999999999E-4</v>
      </c>
      <c r="R187" s="131">
        <f t="shared" si="28"/>
        <v>6.9749999999999999E-4</v>
      </c>
      <c r="S187" s="131">
        <v>0</v>
      </c>
      <c r="T187" s="132">
        <f t="shared" si="29"/>
        <v>0</v>
      </c>
      <c r="AQ187" s="133" t="s">
        <v>244</v>
      </c>
      <c r="AS187" s="133" t="s">
        <v>139</v>
      </c>
      <c r="AT187" s="133" t="s">
        <v>124</v>
      </c>
      <c r="AX187" s="13" t="s">
        <v>117</v>
      </c>
      <c r="BD187" s="134">
        <f t="shared" si="30"/>
        <v>0</v>
      </c>
      <c r="BE187" s="134">
        <f t="shared" si="31"/>
        <v>0</v>
      </c>
      <c r="BF187" s="134">
        <f t="shared" si="32"/>
        <v>0</v>
      </c>
      <c r="BG187" s="134">
        <f t="shared" si="33"/>
        <v>0</v>
      </c>
      <c r="BH187" s="134">
        <f t="shared" si="34"/>
        <v>0</v>
      </c>
      <c r="BI187" s="13" t="s">
        <v>124</v>
      </c>
      <c r="BJ187" s="134">
        <f t="shared" si="35"/>
        <v>0</v>
      </c>
      <c r="BK187" s="13" t="s">
        <v>185</v>
      </c>
      <c r="BL187" s="133" t="s">
        <v>306</v>
      </c>
    </row>
    <row r="188" spans="2:64" s="1" customFormat="1" ht="30.75" customHeight="1" x14ac:dyDescent="0.2">
      <c r="B188" s="121"/>
      <c r="C188" s="145" t="s">
        <v>307</v>
      </c>
      <c r="D188" s="145" t="s">
        <v>139</v>
      </c>
      <c r="E188" s="146" t="s">
        <v>308</v>
      </c>
      <c r="F188" s="147" t="s">
        <v>279</v>
      </c>
      <c r="G188" s="148" t="s">
        <v>122</v>
      </c>
      <c r="H188" s="149">
        <v>1.008</v>
      </c>
      <c r="I188" s="135"/>
      <c r="J188" s="135"/>
      <c r="K188" s="136"/>
      <c r="L188" s="137"/>
      <c r="M188" s="138" t="s">
        <v>1</v>
      </c>
      <c r="N188" s="139" t="s">
        <v>37</v>
      </c>
      <c r="O188" s="131">
        <v>0</v>
      </c>
      <c r="P188" s="131">
        <f t="shared" si="27"/>
        <v>0</v>
      </c>
      <c r="Q188" s="131">
        <v>4.0000000000000003E-5</v>
      </c>
      <c r="R188" s="131">
        <f t="shared" si="28"/>
        <v>4.032E-5</v>
      </c>
      <c r="S188" s="131">
        <v>0</v>
      </c>
      <c r="T188" s="132">
        <f t="shared" si="29"/>
        <v>0</v>
      </c>
      <c r="AQ188" s="133" t="s">
        <v>244</v>
      </c>
      <c r="AS188" s="133" t="s">
        <v>139</v>
      </c>
      <c r="AT188" s="133" t="s">
        <v>124</v>
      </c>
      <c r="AX188" s="13" t="s">
        <v>117</v>
      </c>
      <c r="BD188" s="134">
        <f t="shared" si="30"/>
        <v>0</v>
      </c>
      <c r="BE188" s="134">
        <f t="shared" si="31"/>
        <v>0</v>
      </c>
      <c r="BF188" s="134">
        <f t="shared" si="32"/>
        <v>0</v>
      </c>
      <c r="BG188" s="134">
        <f t="shared" si="33"/>
        <v>0</v>
      </c>
      <c r="BH188" s="134">
        <f t="shared" si="34"/>
        <v>0</v>
      </c>
      <c r="BI188" s="13" t="s">
        <v>124</v>
      </c>
      <c r="BJ188" s="134">
        <f t="shared" si="35"/>
        <v>0</v>
      </c>
      <c r="BK188" s="13" t="s">
        <v>185</v>
      </c>
      <c r="BL188" s="133" t="s">
        <v>309</v>
      </c>
    </row>
    <row r="189" spans="2:64" s="1" customFormat="1" ht="37.9" customHeight="1" x14ac:dyDescent="0.2">
      <c r="B189" s="121"/>
      <c r="C189" s="145" t="s">
        <v>310</v>
      </c>
      <c r="D189" s="145" t="s">
        <v>139</v>
      </c>
      <c r="E189" s="146" t="s">
        <v>311</v>
      </c>
      <c r="F189" s="147" t="s">
        <v>366</v>
      </c>
      <c r="G189" s="148" t="s">
        <v>176</v>
      </c>
      <c r="H189" s="149">
        <v>52</v>
      </c>
      <c r="I189" s="135"/>
      <c r="J189" s="135"/>
      <c r="K189" s="136"/>
      <c r="L189" s="137"/>
      <c r="M189" s="138" t="s">
        <v>1</v>
      </c>
      <c r="N189" s="139" t="s">
        <v>37</v>
      </c>
      <c r="O189" s="131">
        <v>0</v>
      </c>
      <c r="P189" s="131">
        <f t="shared" si="27"/>
        <v>0</v>
      </c>
      <c r="Q189" s="131">
        <v>1E-4</v>
      </c>
      <c r="R189" s="131">
        <f t="shared" si="28"/>
        <v>5.2000000000000006E-3</v>
      </c>
      <c r="S189" s="131">
        <v>0</v>
      </c>
      <c r="T189" s="132">
        <f t="shared" si="29"/>
        <v>0</v>
      </c>
      <c r="AQ189" s="133" t="s">
        <v>244</v>
      </c>
      <c r="AS189" s="133" t="s">
        <v>139</v>
      </c>
      <c r="AT189" s="133" t="s">
        <v>124</v>
      </c>
      <c r="AX189" s="13" t="s">
        <v>117</v>
      </c>
      <c r="BD189" s="134">
        <f t="shared" si="30"/>
        <v>0</v>
      </c>
      <c r="BE189" s="134">
        <f t="shared" si="31"/>
        <v>0</v>
      </c>
      <c r="BF189" s="134">
        <f t="shared" si="32"/>
        <v>0</v>
      </c>
      <c r="BG189" s="134">
        <f t="shared" si="33"/>
        <v>0</v>
      </c>
      <c r="BH189" s="134">
        <f t="shared" si="34"/>
        <v>0</v>
      </c>
      <c r="BI189" s="13" t="s">
        <v>124</v>
      </c>
      <c r="BJ189" s="134">
        <f t="shared" si="35"/>
        <v>0</v>
      </c>
      <c r="BK189" s="13" t="s">
        <v>185</v>
      </c>
      <c r="BL189" s="133" t="s">
        <v>312</v>
      </c>
    </row>
    <row r="190" spans="2:64" s="1" customFormat="1" ht="24" customHeight="1" x14ac:dyDescent="0.2">
      <c r="B190" s="121"/>
      <c r="C190" s="145" t="s">
        <v>313</v>
      </c>
      <c r="D190" s="145" t="s">
        <v>139</v>
      </c>
      <c r="E190" s="146" t="s">
        <v>314</v>
      </c>
      <c r="F190" s="147" t="s">
        <v>367</v>
      </c>
      <c r="G190" s="148" t="s">
        <v>176</v>
      </c>
      <c r="H190" s="149">
        <v>39</v>
      </c>
      <c r="I190" s="135"/>
      <c r="J190" s="135"/>
      <c r="K190" s="136"/>
      <c r="L190" s="137"/>
      <c r="M190" s="138" t="s">
        <v>1</v>
      </c>
      <c r="N190" s="139" t="s">
        <v>37</v>
      </c>
      <c r="O190" s="131">
        <v>0</v>
      </c>
      <c r="P190" s="131">
        <f t="shared" si="27"/>
        <v>0</v>
      </c>
      <c r="Q190" s="131">
        <v>3.1E-4</v>
      </c>
      <c r="R190" s="131">
        <f t="shared" si="28"/>
        <v>1.209E-2</v>
      </c>
      <c r="S190" s="131">
        <v>0</v>
      </c>
      <c r="T190" s="132">
        <f t="shared" si="29"/>
        <v>0</v>
      </c>
      <c r="AQ190" s="133" t="s">
        <v>244</v>
      </c>
      <c r="AS190" s="133" t="s">
        <v>139</v>
      </c>
      <c r="AT190" s="133" t="s">
        <v>124</v>
      </c>
      <c r="AX190" s="13" t="s">
        <v>117</v>
      </c>
      <c r="BD190" s="134">
        <f t="shared" si="30"/>
        <v>0</v>
      </c>
      <c r="BE190" s="134">
        <f t="shared" si="31"/>
        <v>0</v>
      </c>
      <c r="BF190" s="134">
        <f t="shared" si="32"/>
        <v>0</v>
      </c>
      <c r="BG190" s="134">
        <f t="shared" si="33"/>
        <v>0</v>
      </c>
      <c r="BH190" s="134">
        <f t="shared" si="34"/>
        <v>0</v>
      </c>
      <c r="BI190" s="13" t="s">
        <v>124</v>
      </c>
      <c r="BJ190" s="134">
        <f t="shared" si="35"/>
        <v>0</v>
      </c>
      <c r="BK190" s="13" t="s">
        <v>185</v>
      </c>
      <c r="BL190" s="133" t="s">
        <v>315</v>
      </c>
    </row>
    <row r="191" spans="2:64" s="1" customFormat="1" ht="20.25" customHeight="1" x14ac:dyDescent="0.2">
      <c r="B191" s="121"/>
      <c r="C191" s="145" t="s">
        <v>316</v>
      </c>
      <c r="D191" s="145" t="s">
        <v>139</v>
      </c>
      <c r="E191" s="146" t="s">
        <v>317</v>
      </c>
      <c r="F191" s="147" t="s">
        <v>368</v>
      </c>
      <c r="G191" s="148" t="s">
        <v>369</v>
      </c>
      <c r="H191" s="149">
        <v>1</v>
      </c>
      <c r="I191" s="135"/>
      <c r="J191" s="135"/>
      <c r="K191" s="136"/>
      <c r="L191" s="137"/>
      <c r="M191" s="138" t="s">
        <v>1</v>
      </c>
      <c r="N191" s="139" t="s">
        <v>37</v>
      </c>
      <c r="O191" s="131">
        <v>0</v>
      </c>
      <c r="P191" s="131">
        <f t="shared" si="27"/>
        <v>0</v>
      </c>
      <c r="Q191" s="131">
        <v>4.8000000000000001E-4</v>
      </c>
      <c r="R191" s="131">
        <f t="shared" si="28"/>
        <v>4.8000000000000001E-4</v>
      </c>
      <c r="S191" s="131">
        <v>0</v>
      </c>
      <c r="T191" s="132">
        <f t="shared" si="29"/>
        <v>0</v>
      </c>
      <c r="AQ191" s="133" t="s">
        <v>244</v>
      </c>
      <c r="AS191" s="133" t="s">
        <v>139</v>
      </c>
      <c r="AT191" s="133" t="s">
        <v>124</v>
      </c>
      <c r="AX191" s="13" t="s">
        <v>117</v>
      </c>
      <c r="BD191" s="134">
        <f t="shared" si="30"/>
        <v>0</v>
      </c>
      <c r="BE191" s="134">
        <f t="shared" si="31"/>
        <v>0</v>
      </c>
      <c r="BF191" s="134">
        <f t="shared" si="32"/>
        <v>0</v>
      </c>
      <c r="BG191" s="134">
        <f t="shared" si="33"/>
        <v>0</v>
      </c>
      <c r="BH191" s="134">
        <f t="shared" si="34"/>
        <v>0</v>
      </c>
      <c r="BI191" s="13" t="s">
        <v>124</v>
      </c>
      <c r="BJ191" s="134">
        <f t="shared" si="35"/>
        <v>0</v>
      </c>
      <c r="BK191" s="13" t="s">
        <v>185</v>
      </c>
      <c r="BL191" s="133" t="s">
        <v>318</v>
      </c>
    </row>
    <row r="192" spans="2:64" s="1" customFormat="1" ht="24.25" customHeight="1" x14ac:dyDescent="0.2">
      <c r="B192" s="121"/>
      <c r="C192" s="122" t="s">
        <v>319</v>
      </c>
      <c r="D192" s="122" t="s">
        <v>119</v>
      </c>
      <c r="E192" s="123" t="s">
        <v>320</v>
      </c>
      <c r="F192" s="124" t="s">
        <v>321</v>
      </c>
      <c r="G192" s="125" t="s">
        <v>176</v>
      </c>
      <c r="H192" s="126">
        <v>111.5</v>
      </c>
      <c r="I192" s="127"/>
      <c r="J192" s="127"/>
      <c r="K192" s="128"/>
      <c r="L192" s="25"/>
      <c r="M192" s="129" t="s">
        <v>1</v>
      </c>
      <c r="N192" s="130" t="s">
        <v>37</v>
      </c>
      <c r="O192" s="131">
        <v>0.89400000000000002</v>
      </c>
      <c r="P192" s="131">
        <f t="shared" si="27"/>
        <v>99.680999999999997</v>
      </c>
      <c r="Q192" s="131">
        <v>1.5499999999999999E-3</v>
      </c>
      <c r="R192" s="131">
        <f t="shared" si="28"/>
        <v>0.17282500000000001</v>
      </c>
      <c r="S192" s="131">
        <v>0</v>
      </c>
      <c r="T192" s="132">
        <f t="shared" si="29"/>
        <v>0</v>
      </c>
      <c r="AQ192" s="133" t="s">
        <v>185</v>
      </c>
      <c r="AS192" s="133" t="s">
        <v>119</v>
      </c>
      <c r="AT192" s="133" t="s">
        <v>124</v>
      </c>
      <c r="AX192" s="13" t="s">
        <v>117</v>
      </c>
      <c r="BD192" s="134">
        <f t="shared" si="30"/>
        <v>0</v>
      </c>
      <c r="BE192" s="134">
        <f t="shared" si="31"/>
        <v>0</v>
      </c>
      <c r="BF192" s="134">
        <f t="shared" si="32"/>
        <v>0</v>
      </c>
      <c r="BG192" s="134">
        <f t="shared" si="33"/>
        <v>0</v>
      </c>
      <c r="BH192" s="134">
        <f t="shared" si="34"/>
        <v>0</v>
      </c>
      <c r="BI192" s="13" t="s">
        <v>124</v>
      </c>
      <c r="BJ192" s="134">
        <f t="shared" si="35"/>
        <v>0</v>
      </c>
      <c r="BK192" s="13" t="s">
        <v>185</v>
      </c>
      <c r="BL192" s="133" t="s">
        <v>322</v>
      </c>
    </row>
    <row r="193" spans="2:64" s="1" customFormat="1" ht="24.25" customHeight="1" x14ac:dyDescent="0.2">
      <c r="B193" s="121"/>
      <c r="C193" s="122" t="s">
        <v>323</v>
      </c>
      <c r="D193" s="122" t="s">
        <v>119</v>
      </c>
      <c r="E193" s="123" t="s">
        <v>324</v>
      </c>
      <c r="F193" s="124" t="s">
        <v>325</v>
      </c>
      <c r="G193" s="125" t="s">
        <v>176</v>
      </c>
      <c r="H193" s="126">
        <v>5.6</v>
      </c>
      <c r="I193" s="127"/>
      <c r="J193" s="127"/>
      <c r="K193" s="128"/>
      <c r="L193" s="25"/>
      <c r="M193" s="129" t="s">
        <v>1</v>
      </c>
      <c r="N193" s="130" t="s">
        <v>37</v>
      </c>
      <c r="O193" s="131">
        <v>0.61248999999999998</v>
      </c>
      <c r="P193" s="131">
        <f t="shared" si="27"/>
        <v>3.4299439999999999</v>
      </c>
      <c r="Q193" s="131">
        <v>2.8700000000000002E-3</v>
      </c>
      <c r="R193" s="131">
        <f t="shared" si="28"/>
        <v>1.6071999999999999E-2</v>
      </c>
      <c r="S193" s="131">
        <v>0</v>
      </c>
      <c r="T193" s="132">
        <f t="shared" si="29"/>
        <v>0</v>
      </c>
      <c r="AQ193" s="133" t="s">
        <v>185</v>
      </c>
      <c r="AS193" s="133" t="s">
        <v>119</v>
      </c>
      <c r="AT193" s="133" t="s">
        <v>124</v>
      </c>
      <c r="AX193" s="13" t="s">
        <v>117</v>
      </c>
      <c r="BD193" s="134">
        <f t="shared" si="30"/>
        <v>0</v>
      </c>
      <c r="BE193" s="134">
        <f t="shared" si="31"/>
        <v>0</v>
      </c>
      <c r="BF193" s="134">
        <f t="shared" si="32"/>
        <v>0</v>
      </c>
      <c r="BG193" s="134">
        <f t="shared" si="33"/>
        <v>0</v>
      </c>
      <c r="BH193" s="134">
        <f t="shared" si="34"/>
        <v>0</v>
      </c>
      <c r="BI193" s="13" t="s">
        <v>124</v>
      </c>
      <c r="BJ193" s="134">
        <f t="shared" si="35"/>
        <v>0</v>
      </c>
      <c r="BK193" s="13" t="s">
        <v>185</v>
      </c>
      <c r="BL193" s="133" t="s">
        <v>326</v>
      </c>
    </row>
    <row r="194" spans="2:64" s="1" customFormat="1" ht="14.5" customHeight="1" x14ac:dyDescent="0.2">
      <c r="B194" s="121"/>
      <c r="C194" s="122" t="s">
        <v>327</v>
      </c>
      <c r="D194" s="122" t="s">
        <v>119</v>
      </c>
      <c r="E194" s="123" t="s">
        <v>328</v>
      </c>
      <c r="F194" s="124" t="s">
        <v>329</v>
      </c>
      <c r="G194" s="125" t="s">
        <v>176</v>
      </c>
      <c r="H194" s="126">
        <v>22.617000000000001</v>
      </c>
      <c r="I194" s="127"/>
      <c r="J194" s="127"/>
      <c r="K194" s="128"/>
      <c r="L194" s="25"/>
      <c r="M194" s="129" t="s">
        <v>1</v>
      </c>
      <c r="N194" s="130" t="s">
        <v>37</v>
      </c>
      <c r="O194" s="131">
        <v>0.66</v>
      </c>
      <c r="P194" s="131">
        <f t="shared" si="27"/>
        <v>14.927220000000002</v>
      </c>
      <c r="Q194" s="131">
        <v>2.4399999999999999E-3</v>
      </c>
      <c r="R194" s="131">
        <f t="shared" si="28"/>
        <v>5.5185480000000002E-2</v>
      </c>
      <c r="S194" s="131">
        <v>0</v>
      </c>
      <c r="T194" s="132">
        <f t="shared" si="29"/>
        <v>0</v>
      </c>
      <c r="AQ194" s="133" t="s">
        <v>185</v>
      </c>
      <c r="AS194" s="133" t="s">
        <v>119</v>
      </c>
      <c r="AT194" s="133" t="s">
        <v>124</v>
      </c>
      <c r="AX194" s="13" t="s">
        <v>117</v>
      </c>
      <c r="BD194" s="134">
        <f t="shared" si="30"/>
        <v>0</v>
      </c>
      <c r="BE194" s="134">
        <f t="shared" si="31"/>
        <v>0</v>
      </c>
      <c r="BF194" s="134">
        <f t="shared" si="32"/>
        <v>0</v>
      </c>
      <c r="BG194" s="134">
        <f t="shared" si="33"/>
        <v>0</v>
      </c>
      <c r="BH194" s="134">
        <f t="shared" si="34"/>
        <v>0</v>
      </c>
      <c r="BI194" s="13" t="s">
        <v>124</v>
      </c>
      <c r="BJ194" s="134">
        <f t="shared" si="35"/>
        <v>0</v>
      </c>
      <c r="BK194" s="13" t="s">
        <v>185</v>
      </c>
      <c r="BL194" s="133" t="s">
        <v>330</v>
      </c>
    </row>
    <row r="195" spans="2:64" s="1" customFormat="1" ht="24.25" customHeight="1" x14ac:dyDescent="0.2">
      <c r="B195" s="121"/>
      <c r="C195" s="122" t="s">
        <v>331</v>
      </c>
      <c r="D195" s="122" t="s">
        <v>119</v>
      </c>
      <c r="E195" s="123" t="s">
        <v>332</v>
      </c>
      <c r="F195" s="124" t="s">
        <v>333</v>
      </c>
      <c r="G195" s="125" t="s">
        <v>147</v>
      </c>
      <c r="H195" s="126">
        <v>4.468</v>
      </c>
      <c r="I195" s="127"/>
      <c r="J195" s="127"/>
      <c r="K195" s="128"/>
      <c r="L195" s="25"/>
      <c r="M195" s="129" t="s">
        <v>1</v>
      </c>
      <c r="N195" s="130" t="s">
        <v>37</v>
      </c>
      <c r="O195" s="131">
        <v>4.5590000000000002</v>
      </c>
      <c r="P195" s="131">
        <f t="shared" si="27"/>
        <v>20.369612</v>
      </c>
      <c r="Q195" s="131">
        <v>0</v>
      </c>
      <c r="R195" s="131">
        <f t="shared" si="28"/>
        <v>0</v>
      </c>
      <c r="S195" s="131">
        <v>0</v>
      </c>
      <c r="T195" s="132">
        <f t="shared" si="29"/>
        <v>0</v>
      </c>
      <c r="AQ195" s="133" t="s">
        <v>185</v>
      </c>
      <c r="AS195" s="133" t="s">
        <v>119</v>
      </c>
      <c r="AT195" s="133" t="s">
        <v>124</v>
      </c>
      <c r="AX195" s="13" t="s">
        <v>117</v>
      </c>
      <c r="BD195" s="134">
        <f t="shared" si="30"/>
        <v>0</v>
      </c>
      <c r="BE195" s="134">
        <f t="shared" si="31"/>
        <v>0</v>
      </c>
      <c r="BF195" s="134">
        <f t="shared" si="32"/>
        <v>0</v>
      </c>
      <c r="BG195" s="134">
        <f t="shared" si="33"/>
        <v>0</v>
      </c>
      <c r="BH195" s="134">
        <f t="shared" si="34"/>
        <v>0</v>
      </c>
      <c r="BI195" s="13" t="s">
        <v>124</v>
      </c>
      <c r="BJ195" s="134">
        <f t="shared" si="35"/>
        <v>0</v>
      </c>
      <c r="BK195" s="13" t="s">
        <v>185</v>
      </c>
      <c r="BL195" s="133" t="s">
        <v>334</v>
      </c>
    </row>
    <row r="196" spans="2:64" s="11" customFormat="1" ht="22.9" customHeight="1" x14ac:dyDescent="0.25">
      <c r="B196" s="110"/>
      <c r="D196" s="111" t="s">
        <v>70</v>
      </c>
      <c r="E196" s="119" t="s">
        <v>335</v>
      </c>
      <c r="F196" s="119" t="s">
        <v>336</v>
      </c>
      <c r="J196" s="120">
        <f>SUM(J198+J197)</f>
        <v>0</v>
      </c>
      <c r="L196" s="110"/>
      <c r="M196" s="114"/>
      <c r="P196" s="115">
        <f>SUM(P197:P198)</f>
        <v>196.67585</v>
      </c>
      <c r="R196" s="115">
        <f>SUM(R197:R198)</f>
        <v>9.9454650000000006E-2</v>
      </c>
      <c r="T196" s="116">
        <f>SUM(T197:T198)</f>
        <v>7.5798849999999991</v>
      </c>
      <c r="AQ196" s="111" t="s">
        <v>124</v>
      </c>
      <c r="AS196" s="117" t="s">
        <v>70</v>
      </c>
      <c r="AT196" s="117" t="s">
        <v>78</v>
      </c>
      <c r="AX196" s="111" t="s">
        <v>117</v>
      </c>
      <c r="BJ196" s="118">
        <f>SUM(BJ197:BJ198)</f>
        <v>0</v>
      </c>
    </row>
    <row r="197" spans="2:64" s="1" customFormat="1" ht="24.25" customHeight="1" x14ac:dyDescent="0.2">
      <c r="B197" s="121"/>
      <c r="C197" s="122" t="s">
        <v>337</v>
      </c>
      <c r="D197" s="122" t="s">
        <v>119</v>
      </c>
      <c r="E197" s="123" t="s">
        <v>338</v>
      </c>
      <c r="F197" s="124" t="s">
        <v>339</v>
      </c>
      <c r="G197" s="125" t="s">
        <v>128</v>
      </c>
      <c r="H197" s="126">
        <v>569.745</v>
      </c>
      <c r="I197" s="127"/>
      <c r="J197" s="127"/>
      <c r="K197" s="128"/>
      <c r="L197" s="25"/>
      <c r="M197" s="129" t="s">
        <v>1</v>
      </c>
      <c r="N197" s="130" t="s">
        <v>37</v>
      </c>
      <c r="O197" s="131">
        <v>0.33</v>
      </c>
      <c r="P197" s="131">
        <f>O197*H197</f>
        <v>188.01585</v>
      </c>
      <c r="Q197" s="131">
        <v>1.7000000000000001E-4</v>
      </c>
      <c r="R197" s="131">
        <f>Q197*H197</f>
        <v>9.6856650000000002E-2</v>
      </c>
      <c r="S197" s="131">
        <v>1.2999999999999999E-2</v>
      </c>
      <c r="T197" s="132">
        <f>S197*H197</f>
        <v>7.4066849999999995</v>
      </c>
      <c r="AQ197" s="133" t="s">
        <v>185</v>
      </c>
      <c r="AS197" s="133" t="s">
        <v>119</v>
      </c>
      <c r="AT197" s="133" t="s">
        <v>124</v>
      </c>
      <c r="AX197" s="13" t="s">
        <v>117</v>
      </c>
      <c r="BD197" s="134">
        <f>IF(N197="základná",J197,0)</f>
        <v>0</v>
      </c>
      <c r="BE197" s="134">
        <f>IF(N197="znížená",J197,0)</f>
        <v>0</v>
      </c>
      <c r="BF197" s="134">
        <f>IF(N197="zákl. prenesená",J197,0)</f>
        <v>0</v>
      </c>
      <c r="BG197" s="134">
        <f>IF(N197="zníž. prenesená",J197,0)</f>
        <v>0</v>
      </c>
      <c r="BH197" s="134">
        <f>IF(N197="nulová",J197,0)</f>
        <v>0</v>
      </c>
      <c r="BI197" s="13" t="s">
        <v>124</v>
      </c>
      <c r="BJ197" s="134">
        <f>ROUND(I197*H197,2)</f>
        <v>0</v>
      </c>
      <c r="BK197" s="13" t="s">
        <v>185</v>
      </c>
      <c r="BL197" s="133" t="s">
        <v>340</v>
      </c>
    </row>
    <row r="198" spans="2:64" s="1" customFormat="1" ht="24.25" customHeight="1" x14ac:dyDescent="0.2">
      <c r="B198" s="121"/>
      <c r="C198" s="122" t="s">
        <v>341</v>
      </c>
      <c r="D198" s="122" t="s">
        <v>119</v>
      </c>
      <c r="E198" s="123" t="s">
        <v>342</v>
      </c>
      <c r="F198" s="124" t="s">
        <v>343</v>
      </c>
      <c r="G198" s="125" t="s">
        <v>176</v>
      </c>
      <c r="H198" s="126">
        <v>86.6</v>
      </c>
      <c r="I198" s="127"/>
      <c r="J198" s="127"/>
      <c r="K198" s="128"/>
      <c r="L198" s="25"/>
      <c r="M198" s="129" t="s">
        <v>1</v>
      </c>
      <c r="N198" s="130" t="s">
        <v>37</v>
      </c>
      <c r="O198" s="131">
        <v>0.1</v>
      </c>
      <c r="P198" s="131">
        <f>O198*H198</f>
        <v>8.66</v>
      </c>
      <c r="Q198" s="131">
        <v>3.0000000000000001E-5</v>
      </c>
      <c r="R198" s="131">
        <f>Q198*H198</f>
        <v>2.598E-3</v>
      </c>
      <c r="S198" s="131">
        <v>2E-3</v>
      </c>
      <c r="T198" s="132">
        <f>S198*H198</f>
        <v>0.17319999999999999</v>
      </c>
      <c r="AQ198" s="133" t="s">
        <v>185</v>
      </c>
      <c r="AS198" s="133" t="s">
        <v>119</v>
      </c>
      <c r="AT198" s="133" t="s">
        <v>124</v>
      </c>
      <c r="AX198" s="13" t="s">
        <v>117</v>
      </c>
      <c r="BD198" s="134">
        <f>IF(N198="základná",J198,0)</f>
        <v>0</v>
      </c>
      <c r="BE198" s="134">
        <f>IF(N198="znížená",J198,0)</f>
        <v>0</v>
      </c>
      <c r="BF198" s="134">
        <f>IF(N198="zákl. prenesená",J198,0)</f>
        <v>0</v>
      </c>
      <c r="BG198" s="134">
        <f>IF(N198="zníž. prenesená",J198,0)</f>
        <v>0</v>
      </c>
      <c r="BH198" s="134">
        <f>IF(N198="nulová",J198,0)</f>
        <v>0</v>
      </c>
      <c r="BI198" s="13" t="s">
        <v>124</v>
      </c>
      <c r="BJ198" s="134">
        <f>ROUND(I198*H198,2)</f>
        <v>0</v>
      </c>
      <c r="BK198" s="13" t="s">
        <v>185</v>
      </c>
      <c r="BL198" s="133" t="s">
        <v>344</v>
      </c>
    </row>
    <row r="199" spans="2:64" s="11" customFormat="1" ht="22.9" customHeight="1" x14ac:dyDescent="0.25">
      <c r="B199" s="110"/>
      <c r="D199" s="111" t="s">
        <v>70</v>
      </c>
      <c r="E199" s="119" t="s">
        <v>345</v>
      </c>
      <c r="F199" s="119" t="s">
        <v>346</v>
      </c>
      <c r="J199" s="120">
        <f>BJ199</f>
        <v>0</v>
      </c>
      <c r="L199" s="110"/>
      <c r="M199" s="114"/>
      <c r="P199" s="115">
        <f>P200</f>
        <v>6.9849709999999998</v>
      </c>
      <c r="R199" s="115">
        <f>R200</f>
        <v>7.718200000000001E-4</v>
      </c>
      <c r="T199" s="116">
        <f>T200</f>
        <v>0</v>
      </c>
      <c r="AQ199" s="111" t="s">
        <v>124</v>
      </c>
      <c r="AS199" s="117" t="s">
        <v>70</v>
      </c>
      <c r="AT199" s="117" t="s">
        <v>78</v>
      </c>
      <c r="AX199" s="111" t="s">
        <v>117</v>
      </c>
      <c r="BJ199" s="118">
        <f>BJ200</f>
        <v>0</v>
      </c>
    </row>
    <row r="200" spans="2:64" s="1" customFormat="1" ht="37.9" customHeight="1" x14ac:dyDescent="0.2">
      <c r="B200" s="121"/>
      <c r="C200" s="122" t="s">
        <v>347</v>
      </c>
      <c r="D200" s="122" t="s">
        <v>119</v>
      </c>
      <c r="E200" s="123" t="s">
        <v>348</v>
      </c>
      <c r="F200" s="124" t="s">
        <v>349</v>
      </c>
      <c r="G200" s="125" t="s">
        <v>128</v>
      </c>
      <c r="H200" s="126">
        <v>38.591000000000001</v>
      </c>
      <c r="I200" s="127"/>
      <c r="J200" s="127"/>
      <c r="K200" s="128"/>
      <c r="L200" s="25"/>
      <c r="M200" s="129" t="s">
        <v>1</v>
      </c>
      <c r="N200" s="130" t="s">
        <v>37</v>
      </c>
      <c r="O200" s="131">
        <v>0.18099999999999999</v>
      </c>
      <c r="P200" s="131">
        <f>O200*H200</f>
        <v>6.9849709999999998</v>
      </c>
      <c r="Q200" s="131">
        <v>2.0000000000000002E-5</v>
      </c>
      <c r="R200" s="131">
        <f>Q200*H200</f>
        <v>7.718200000000001E-4</v>
      </c>
      <c r="S200" s="131">
        <v>0</v>
      </c>
      <c r="T200" s="132">
        <f>S200*H200</f>
        <v>0</v>
      </c>
      <c r="AQ200" s="133" t="s">
        <v>185</v>
      </c>
      <c r="AS200" s="133" t="s">
        <v>119</v>
      </c>
      <c r="AT200" s="133" t="s">
        <v>124</v>
      </c>
      <c r="AX200" s="13" t="s">
        <v>117</v>
      </c>
      <c r="BD200" s="134">
        <f>IF(N200="základná",J200,0)</f>
        <v>0</v>
      </c>
      <c r="BE200" s="134">
        <f>IF(N200="znížená",J200,0)</f>
        <v>0</v>
      </c>
      <c r="BF200" s="134">
        <f>IF(N200="zákl. prenesená",J200,0)</f>
        <v>0</v>
      </c>
      <c r="BG200" s="134">
        <f>IF(N200="zníž. prenesená",J200,0)</f>
        <v>0</v>
      </c>
      <c r="BH200" s="134">
        <f>IF(N200="nulová",J200,0)</f>
        <v>0</v>
      </c>
      <c r="BI200" s="13" t="s">
        <v>124</v>
      </c>
      <c r="BJ200" s="134">
        <f>ROUND(I200*H200,2)</f>
        <v>0</v>
      </c>
      <c r="BK200" s="13" t="s">
        <v>185</v>
      </c>
      <c r="BL200" s="133" t="s">
        <v>350</v>
      </c>
    </row>
    <row r="201" spans="2:64" s="11" customFormat="1" ht="25.9" customHeight="1" x14ac:dyDescent="0.35">
      <c r="B201" s="110"/>
      <c r="D201" s="111" t="s">
        <v>70</v>
      </c>
      <c r="E201" s="112" t="s">
        <v>139</v>
      </c>
      <c r="F201" s="112" t="s">
        <v>351</v>
      </c>
      <c r="J201" s="113">
        <f>BJ201</f>
        <v>0</v>
      </c>
      <c r="L201" s="110"/>
      <c r="M201" s="114"/>
      <c r="P201" s="115">
        <f>P202</f>
        <v>5.88</v>
      </c>
      <c r="R201" s="115">
        <f>R202</f>
        <v>0</v>
      </c>
      <c r="T201" s="116">
        <f>T202</f>
        <v>0</v>
      </c>
      <c r="AQ201" s="111" t="s">
        <v>130</v>
      </c>
      <c r="AS201" s="117" t="s">
        <v>70</v>
      </c>
      <c r="AT201" s="117" t="s">
        <v>71</v>
      </c>
      <c r="AX201" s="111" t="s">
        <v>117</v>
      </c>
      <c r="BJ201" s="118">
        <f>BJ202</f>
        <v>0</v>
      </c>
    </row>
    <row r="202" spans="2:64" s="11" customFormat="1" ht="22.9" customHeight="1" x14ac:dyDescent="0.25">
      <c r="B202" s="110"/>
      <c r="D202" s="111" t="s">
        <v>70</v>
      </c>
      <c r="E202" s="119" t="s">
        <v>352</v>
      </c>
      <c r="F202" s="119" t="s">
        <v>353</v>
      </c>
      <c r="J202" s="120">
        <f>BJ202</f>
        <v>0</v>
      </c>
      <c r="L202" s="110"/>
      <c r="M202" s="114"/>
      <c r="P202" s="115">
        <f>P203</f>
        <v>5.88</v>
      </c>
      <c r="R202" s="115">
        <f>R203</f>
        <v>0</v>
      </c>
      <c r="T202" s="116">
        <f>T203</f>
        <v>0</v>
      </c>
      <c r="AQ202" s="111" t="s">
        <v>130</v>
      </c>
      <c r="AS202" s="117" t="s">
        <v>70</v>
      </c>
      <c r="AT202" s="117" t="s">
        <v>78</v>
      </c>
      <c r="AX202" s="111" t="s">
        <v>117</v>
      </c>
      <c r="BJ202" s="118">
        <f>BJ203</f>
        <v>0</v>
      </c>
    </row>
    <row r="203" spans="2:64" s="1" customFormat="1" ht="24.25" customHeight="1" x14ac:dyDescent="0.2">
      <c r="B203" s="121"/>
      <c r="C203" s="122" t="s">
        <v>354</v>
      </c>
      <c r="D203" s="122" t="s">
        <v>119</v>
      </c>
      <c r="E203" s="123" t="s">
        <v>355</v>
      </c>
      <c r="F203" s="124" t="s">
        <v>356</v>
      </c>
      <c r="G203" s="125" t="s">
        <v>357</v>
      </c>
      <c r="H203" s="126">
        <v>120</v>
      </c>
      <c r="I203" s="127"/>
      <c r="J203" s="127"/>
      <c r="K203" s="128"/>
      <c r="L203" s="25"/>
      <c r="M203" s="140" t="s">
        <v>1</v>
      </c>
      <c r="N203" s="141" t="s">
        <v>37</v>
      </c>
      <c r="O203" s="142">
        <v>4.9000000000000002E-2</v>
      </c>
      <c r="P203" s="142">
        <f>O203*H203</f>
        <v>5.88</v>
      </c>
      <c r="Q203" s="142">
        <v>0</v>
      </c>
      <c r="R203" s="142">
        <f>Q203*H203</f>
        <v>0</v>
      </c>
      <c r="S203" s="142">
        <v>0</v>
      </c>
      <c r="T203" s="143">
        <f>S203*H203</f>
        <v>0</v>
      </c>
      <c r="AQ203" s="133" t="s">
        <v>347</v>
      </c>
      <c r="AS203" s="133" t="s">
        <v>119</v>
      </c>
      <c r="AT203" s="133" t="s">
        <v>124</v>
      </c>
      <c r="AX203" s="13" t="s">
        <v>117</v>
      </c>
      <c r="BD203" s="134">
        <f>IF(N203="základná",J203,0)</f>
        <v>0</v>
      </c>
      <c r="BE203" s="134">
        <f>IF(N203="znížená",J203,0)</f>
        <v>0</v>
      </c>
      <c r="BF203" s="134">
        <f>IF(N203="zákl. prenesená",J203,0)</f>
        <v>0</v>
      </c>
      <c r="BG203" s="134">
        <f>IF(N203="zníž. prenesená",J203,0)</f>
        <v>0</v>
      </c>
      <c r="BH203" s="134">
        <f>IF(N203="nulová",J203,0)</f>
        <v>0</v>
      </c>
      <c r="BI203" s="13" t="s">
        <v>124</v>
      </c>
      <c r="BJ203" s="134">
        <f>ROUND(I203*H203,2)</f>
        <v>0</v>
      </c>
      <c r="BK203" s="13" t="s">
        <v>347</v>
      </c>
      <c r="BL203" s="133" t="s">
        <v>358</v>
      </c>
    </row>
    <row r="204" spans="2:64" s="1" customFormat="1" ht="7" customHeight="1" x14ac:dyDescent="0.2">
      <c r="B204" s="37"/>
      <c r="C204" s="38"/>
      <c r="D204" s="38"/>
      <c r="E204" s="38"/>
      <c r="F204" s="38"/>
      <c r="G204" s="38"/>
      <c r="H204" s="38"/>
      <c r="I204" s="38"/>
      <c r="J204" s="38"/>
      <c r="K204" s="38"/>
      <c r="L204" s="25"/>
    </row>
  </sheetData>
  <autoFilter ref="C131:K203" xr:uid="{00000000-0009-0000-0000-000001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5</vt:i4>
      </vt:variant>
    </vt:vector>
  </HeadingPairs>
  <TitlesOfParts>
    <vt:vector size="7" baseType="lpstr">
      <vt:lpstr>Rekapitulácia stavby</vt:lpstr>
      <vt:lpstr>SO01-2 - Rekonštrukcia a ...</vt:lpstr>
      <vt:lpstr>'Rekapitulácia stavby'!_Hlk148553306</vt:lpstr>
      <vt:lpstr>'Rekapitulácia stavby'!Názvy_tlače</vt:lpstr>
      <vt:lpstr>'SO01-2 - Rekonštrukcia a ...'!Názvy_tlače</vt:lpstr>
      <vt:lpstr>'Rekapitulácia stavby'!Oblasť_tlače</vt:lpstr>
      <vt:lpstr>'SO01-2 - Rekonštrukcia a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DESKTOP-97GIDNU\Ján</dc:creator>
  <cp:lastModifiedBy>Viera Mihoková</cp:lastModifiedBy>
  <cp:lastPrinted>2022-03-14T07:50:11Z</cp:lastPrinted>
  <dcterms:created xsi:type="dcterms:W3CDTF">2021-04-19T11:40:56Z</dcterms:created>
  <dcterms:modified xsi:type="dcterms:W3CDTF">2023-10-18T20:53:58Z</dcterms:modified>
</cp:coreProperties>
</file>