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QNAP1\eva.stehlikova\104. Hámor 4.etapa\"/>
    </mc:Choice>
  </mc:AlternateContent>
  <bookViews>
    <workbookView xWindow="0" yWindow="0" windowWidth="15345" windowHeight="4035"/>
  </bookViews>
  <sheets>
    <sheet name="Rekapitulácia stavby" sheetId="1" r:id="rId1"/>
    <sheet name="1 - Zvislé + vodorovné ko..." sheetId="2" r:id="rId2"/>
  </sheets>
  <definedNames>
    <definedName name="_xlnm.Print_Titles" localSheetId="1">'1 - Zvislé + vodorovné ko...'!$117:$117</definedName>
    <definedName name="_xlnm.Print_Titles" localSheetId="0">'Rekapitulácia stavby'!$84:$84</definedName>
    <definedName name="_xlnm.Print_Area" localSheetId="1">'1 - Zvislé + vodorovné ko...'!$C$4:$Q$68,'1 - Zvislé + vodorovné ko...'!$C$74:$Q$99,'1 - Zvislé + vodorovné ko...'!$C$105:$Q$203</definedName>
    <definedName name="_xlnm.Print_Area" localSheetId="0">'Rekapitulácia stavby'!$C$4:$AP$69,'Rekapitulácia stavby'!$C$75:$AP$93</definedName>
  </definedNames>
  <calcPr calcId="152511"/>
</workbook>
</file>

<file path=xl/calcChain.xml><?xml version="1.0" encoding="utf-8"?>
<calcChain xmlns="http://schemas.openxmlformats.org/spreadsheetml/2006/main">
  <c r="AY89" i="1" l="1"/>
  <c r="AX89" i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 s="1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E199" i="2"/>
  <c r="AA199" i="2"/>
  <c r="Y199" i="2"/>
  <c r="W199" i="2"/>
  <c r="BK199" i="2"/>
  <c r="N199" i="2"/>
  <c r="BF199" i="2" s="1"/>
  <c r="BI194" i="2"/>
  <c r="BH194" i="2"/>
  <c r="BG194" i="2"/>
  <c r="BE194" i="2"/>
  <c r="AA194" i="2"/>
  <c r="Y194" i="2"/>
  <c r="W194" i="2"/>
  <c r="BK194" i="2"/>
  <c r="N194" i="2"/>
  <c r="BF194" i="2" s="1"/>
  <c r="BI192" i="2"/>
  <c r="BH192" i="2"/>
  <c r="BG192" i="2"/>
  <c r="BE192" i="2"/>
  <c r="AA192" i="2"/>
  <c r="Y192" i="2"/>
  <c r="Y191" i="2" s="1"/>
  <c r="Y190" i="2" s="1"/>
  <c r="W192" i="2"/>
  <c r="BK192" i="2"/>
  <c r="N192" i="2"/>
  <c r="BF192" i="2" s="1"/>
  <c r="BI189" i="2"/>
  <c r="BH189" i="2"/>
  <c r="BG189" i="2"/>
  <c r="BE189" i="2"/>
  <c r="AA189" i="2"/>
  <c r="AA188" i="2" s="1"/>
  <c r="Y189" i="2"/>
  <c r="Y188" i="2"/>
  <c r="W189" i="2"/>
  <c r="W188" i="2" s="1"/>
  <c r="BK189" i="2"/>
  <c r="BK188" i="2" s="1"/>
  <c r="N188" i="2" s="1"/>
  <c r="N93" i="2" s="1"/>
  <c r="N189" i="2"/>
  <c r="BF189" i="2" s="1"/>
  <c r="BI186" i="2"/>
  <c r="BH186" i="2"/>
  <c r="BG186" i="2"/>
  <c r="BE186" i="2"/>
  <c r="AA186" i="2"/>
  <c r="Y186" i="2"/>
  <c r="W186" i="2"/>
  <c r="BK186" i="2"/>
  <c r="N186" i="2"/>
  <c r="BF186" i="2" s="1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 s="1"/>
  <c r="BI173" i="2"/>
  <c r="BH173" i="2"/>
  <c r="BG173" i="2"/>
  <c r="BE173" i="2"/>
  <c r="AA173" i="2"/>
  <c r="Y173" i="2"/>
  <c r="W173" i="2"/>
  <c r="BK173" i="2"/>
  <c r="N173" i="2"/>
  <c r="BF173" i="2" s="1"/>
  <c r="BI171" i="2"/>
  <c r="BH171" i="2"/>
  <c r="BG171" i="2"/>
  <c r="BE171" i="2"/>
  <c r="AA171" i="2"/>
  <c r="Y171" i="2"/>
  <c r="W171" i="2"/>
  <c r="BK171" i="2"/>
  <c r="N171" i="2"/>
  <c r="BF171" i="2" s="1"/>
  <c r="BI169" i="2"/>
  <c r="BH169" i="2"/>
  <c r="BG169" i="2"/>
  <c r="BE169" i="2"/>
  <c r="AA169" i="2"/>
  <c r="Y169" i="2"/>
  <c r="W169" i="2"/>
  <c r="BK169" i="2"/>
  <c r="N169" i="2"/>
  <c r="BF169" i="2" s="1"/>
  <c r="BI167" i="2"/>
  <c r="BH167" i="2"/>
  <c r="BG167" i="2"/>
  <c r="BE167" i="2"/>
  <c r="AA167" i="2"/>
  <c r="Y167" i="2"/>
  <c r="W167" i="2"/>
  <c r="BK167" i="2"/>
  <c r="N167" i="2"/>
  <c r="BF167" i="2" s="1"/>
  <c r="BI165" i="2"/>
  <c r="BH165" i="2"/>
  <c r="BG165" i="2"/>
  <c r="BE165" i="2"/>
  <c r="AA165" i="2"/>
  <c r="Y165" i="2"/>
  <c r="W165" i="2"/>
  <c r="BK165" i="2"/>
  <c r="N165" i="2"/>
  <c r="BF165" i="2" s="1"/>
  <c r="BI162" i="2"/>
  <c r="BH162" i="2"/>
  <c r="BG162" i="2"/>
  <c r="BE162" i="2"/>
  <c r="AA162" i="2"/>
  <c r="Y162" i="2"/>
  <c r="W162" i="2"/>
  <c r="BK162" i="2"/>
  <c r="N162" i="2"/>
  <c r="BF162" i="2" s="1"/>
  <c r="BI159" i="2"/>
  <c r="BH159" i="2"/>
  <c r="BG159" i="2"/>
  <c r="BE159" i="2"/>
  <c r="AA159" i="2"/>
  <c r="Y159" i="2"/>
  <c r="W159" i="2"/>
  <c r="BK159" i="2"/>
  <c r="N159" i="2"/>
  <c r="BF159" i="2" s="1"/>
  <c r="BI157" i="2"/>
  <c r="BH157" i="2"/>
  <c r="BG157" i="2"/>
  <c r="BE157" i="2"/>
  <c r="AA157" i="2"/>
  <c r="Y157" i="2"/>
  <c r="W157" i="2"/>
  <c r="BK157" i="2"/>
  <c r="N157" i="2"/>
  <c r="BF157" i="2" s="1"/>
  <c r="BI155" i="2"/>
  <c r="BH155" i="2"/>
  <c r="BG155" i="2"/>
  <c r="BE155" i="2"/>
  <c r="AA155" i="2"/>
  <c r="Y155" i="2"/>
  <c r="W155" i="2"/>
  <c r="BK155" i="2"/>
  <c r="N155" i="2"/>
  <c r="BF155" i="2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49" i="2"/>
  <c r="BH149" i="2"/>
  <c r="BG149" i="2"/>
  <c r="BE149" i="2"/>
  <c r="AA149" i="2"/>
  <c r="Y149" i="2"/>
  <c r="W149" i="2"/>
  <c r="BK149" i="2"/>
  <c r="N149" i="2"/>
  <c r="BF149" i="2" s="1"/>
  <c r="BI147" i="2"/>
  <c r="BH147" i="2"/>
  <c r="BG147" i="2"/>
  <c r="BE147" i="2"/>
  <c r="AA147" i="2"/>
  <c r="Y147" i="2"/>
  <c r="W147" i="2"/>
  <c r="BK147" i="2"/>
  <c r="N147" i="2"/>
  <c r="BF147" i="2" s="1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 s="1"/>
  <c r="BI142" i="2"/>
  <c r="BH142" i="2"/>
  <c r="BG142" i="2"/>
  <c r="BE142" i="2"/>
  <c r="AA142" i="2"/>
  <c r="Y142" i="2"/>
  <c r="W142" i="2"/>
  <c r="BK142" i="2"/>
  <c r="N142" i="2"/>
  <c r="BF142" i="2"/>
  <c r="BI140" i="2"/>
  <c r="BH140" i="2"/>
  <c r="BG140" i="2"/>
  <c r="BE140" i="2"/>
  <c r="AA140" i="2"/>
  <c r="Y140" i="2"/>
  <c r="W140" i="2"/>
  <c r="BK140" i="2"/>
  <c r="N140" i="2"/>
  <c r="BF140" i="2"/>
  <c r="BI132" i="2"/>
  <c r="BH132" i="2"/>
  <c r="BG132" i="2"/>
  <c r="BE132" i="2"/>
  <c r="AA132" i="2"/>
  <c r="Y132" i="2"/>
  <c r="W132" i="2"/>
  <c r="BK132" i="2"/>
  <c r="N132" i="2"/>
  <c r="BF132" i="2" s="1"/>
  <c r="BI130" i="2"/>
  <c r="BH130" i="2"/>
  <c r="BG130" i="2"/>
  <c r="BE130" i="2"/>
  <c r="AA130" i="2"/>
  <c r="Y130" i="2"/>
  <c r="W130" i="2"/>
  <c r="BK130" i="2"/>
  <c r="N130" i="2"/>
  <c r="BF130" i="2" s="1"/>
  <c r="BI125" i="2"/>
  <c r="BH125" i="2"/>
  <c r="BG125" i="2"/>
  <c r="BE125" i="2"/>
  <c r="AA125" i="2"/>
  <c r="Y125" i="2"/>
  <c r="W125" i="2"/>
  <c r="BK125" i="2"/>
  <c r="N125" i="2"/>
  <c r="BF125" i="2" s="1"/>
  <c r="BI123" i="2"/>
  <c r="BH123" i="2"/>
  <c r="BG123" i="2"/>
  <c r="BE123" i="2"/>
  <c r="AA123" i="2"/>
  <c r="Y123" i="2"/>
  <c r="Y120" i="2" s="1"/>
  <c r="W123" i="2"/>
  <c r="BK123" i="2"/>
  <c r="N123" i="2"/>
  <c r="BF123" i="2" s="1"/>
  <c r="BI121" i="2"/>
  <c r="BH121" i="2"/>
  <c r="BG121" i="2"/>
  <c r="BE121" i="2"/>
  <c r="AA121" i="2"/>
  <c r="Y121" i="2"/>
  <c r="W121" i="2"/>
  <c r="BK121" i="2"/>
  <c r="N121" i="2"/>
  <c r="BF121" i="2"/>
  <c r="M115" i="2"/>
  <c r="M114" i="2"/>
  <c r="F114" i="2"/>
  <c r="F112" i="2"/>
  <c r="F110" i="2"/>
  <c r="M30" i="2"/>
  <c r="AS89" i="1" s="1"/>
  <c r="AS88" i="1" s="1"/>
  <c r="AS87" i="1" s="1"/>
  <c r="AS86" i="1" s="1"/>
  <c r="M84" i="2"/>
  <c r="M83" i="2"/>
  <c r="F83" i="2"/>
  <c r="F81" i="2"/>
  <c r="F79" i="2"/>
  <c r="O17" i="2"/>
  <c r="E17" i="2"/>
  <c r="F115" i="2" s="1"/>
  <c r="O16" i="2"/>
  <c r="M112" i="2"/>
  <c r="F6" i="2"/>
  <c r="F107" i="2" s="1"/>
  <c r="AK27" i="1"/>
  <c r="AM82" i="1"/>
  <c r="L82" i="1"/>
  <c r="AM81" i="1"/>
  <c r="L81" i="1"/>
  <c r="AM79" i="1"/>
  <c r="L79" i="1"/>
  <c r="L77" i="1"/>
  <c r="BK191" i="2" l="1"/>
  <c r="N191" i="2" s="1"/>
  <c r="N95" i="2" s="1"/>
  <c r="BK139" i="2"/>
  <c r="N139" i="2" s="1"/>
  <c r="N91" i="2" s="1"/>
  <c r="H34" i="2"/>
  <c r="AZ89" i="1" s="1"/>
  <c r="AZ88" i="1" s="1"/>
  <c r="AZ87" i="1" s="1"/>
  <c r="H37" i="2"/>
  <c r="BC89" i="1" s="1"/>
  <c r="BC88" i="1" s="1"/>
  <c r="BC87" i="1" s="1"/>
  <c r="BK120" i="2"/>
  <c r="N120" i="2" s="1"/>
  <c r="N90" i="2" s="1"/>
  <c r="Y139" i="2"/>
  <c r="Y154" i="2"/>
  <c r="Y119" i="2" s="1"/>
  <c r="Y118" i="2" s="1"/>
  <c r="M34" i="2"/>
  <c r="AV89" i="1" s="1"/>
  <c r="W120" i="2"/>
  <c r="W139" i="2"/>
  <c r="AA191" i="2"/>
  <c r="AA190" i="2" s="1"/>
  <c r="M35" i="2"/>
  <c r="AW89" i="1" s="1"/>
  <c r="AA154" i="2"/>
  <c r="W154" i="2"/>
  <c r="AA120" i="2"/>
  <c r="AA139" i="2"/>
  <c r="H38" i="2"/>
  <c r="BD89" i="1" s="1"/>
  <c r="BD88" i="1" s="1"/>
  <c r="BD87" i="1" s="1"/>
  <c r="BD86" i="1" s="1"/>
  <c r="W35" i="1" s="1"/>
  <c r="H36" i="2"/>
  <c r="BB89" i="1" s="1"/>
  <c r="BB88" i="1" s="1"/>
  <c r="AX88" i="1" s="1"/>
  <c r="BK154" i="2"/>
  <c r="N154" i="2" s="1"/>
  <c r="N92" i="2" s="1"/>
  <c r="W191" i="2"/>
  <c r="W190" i="2" s="1"/>
  <c r="M81" i="2"/>
  <c r="F84" i="2"/>
  <c r="H35" i="2"/>
  <c r="BA89" i="1" s="1"/>
  <c r="BA88" i="1" s="1"/>
  <c r="F76" i="2"/>
  <c r="BK190" i="2"/>
  <c r="N190" i="2" s="1"/>
  <c r="N94" i="2" s="1"/>
  <c r="AY88" i="1" l="1"/>
  <c r="AV88" i="1"/>
  <c r="W119" i="2"/>
  <c r="W118" i="2" s="1"/>
  <c r="AU89" i="1" s="1"/>
  <c r="AU88" i="1" s="1"/>
  <c r="AU87" i="1" s="1"/>
  <c r="AU86" i="1" s="1"/>
  <c r="AT89" i="1"/>
  <c r="BB87" i="1"/>
  <c r="BB86" i="1" s="1"/>
  <c r="BK119" i="2"/>
  <c r="BK118" i="2" s="1"/>
  <c r="N118" i="2" s="1"/>
  <c r="N88" i="2" s="1"/>
  <c r="AA119" i="2"/>
  <c r="AA118" i="2" s="1"/>
  <c r="AY87" i="1"/>
  <c r="BC86" i="1"/>
  <c r="BA87" i="1"/>
  <c r="AW88" i="1"/>
  <c r="AT88" i="1" s="1"/>
  <c r="AV87" i="1"/>
  <c r="AZ86" i="1"/>
  <c r="N119" i="2" l="1"/>
  <c r="N89" i="2" s="1"/>
  <c r="AX87" i="1"/>
  <c r="AW87" i="1"/>
  <c r="AT87" i="1" s="1"/>
  <c r="BA86" i="1"/>
  <c r="M29" i="2"/>
  <c r="M32" i="2" s="1"/>
  <c r="L99" i="2"/>
  <c r="AV86" i="1"/>
  <c r="W31" i="1"/>
  <c r="W34" i="1"/>
  <c r="AY86" i="1"/>
  <c r="AX86" i="1"/>
  <c r="W33" i="1"/>
  <c r="AG89" i="1" l="1"/>
  <c r="L40" i="2"/>
  <c r="W32" i="1"/>
  <c r="AW86" i="1"/>
  <c r="AK32" i="1" s="1"/>
  <c r="AK31" i="1"/>
  <c r="AT86" i="1" l="1"/>
  <c r="AN89" i="1"/>
  <c r="AG88" i="1"/>
  <c r="AG87" i="1" l="1"/>
  <c r="AN88" i="1"/>
  <c r="AG86" i="1" l="1"/>
  <c r="AN87" i="1"/>
  <c r="AK26" i="1" l="1"/>
  <c r="AK29" i="1" s="1"/>
  <c r="AK37" i="1" s="1"/>
  <c r="AN86" i="1"/>
  <c r="AN93" i="1" s="1"/>
  <c r="AG93" i="1"/>
</calcChain>
</file>

<file path=xl/sharedStrings.xml><?xml version="1.0" encoding="utf-8"?>
<sst xmlns="http://schemas.openxmlformats.org/spreadsheetml/2006/main" count="1186" uniqueCount="323">
  <si>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</si>
  <si>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</si>
  <si>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</si>
  <si>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</si>
  <si>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</si>
  <si>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</si>
  <si>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</si>
  <si>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</si>
  <si>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</si>
  <si>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</si>
  <si>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</si>
  <si>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</si>
  <si>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</si>
  <si>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Stavba:</t>
  </si>
  <si>
    <t>Obnova NKP  ÚZPF č.2354/0   Železiareň a zlievareň, Stará Maša, Krompachy</t>
  </si>
  <si>
    <t>JKSO:</t>
  </si>
  <si>
    <t>KS:</t>
  </si>
  <si>
    <t>Miesto:</t>
  </si>
  <si>
    <t>Stará Maša, Krompachy</t>
  </si>
  <si>
    <t>Dátum:</t>
  </si>
  <si>
    <t>Objednávateľ:</t>
  </si>
  <si>
    <t>IČO:</t>
  </si>
  <si>
    <t>Mesto Krompachy, Nám. Slobody 1, 053 42 Krompachy</t>
  </si>
  <si>
    <t>IČO DPH:</t>
  </si>
  <si>
    <t>Zhotoviteľ:</t>
  </si>
  <si>
    <t xml:space="preserve"> </t>
  </si>
  <si>
    <t>Projektant:</t>
  </si>
  <si>
    <t>AŽ PROJEKT s.r.o., Toplianska 28,  Bratislava</t>
  </si>
  <si>
    <t>0,01</t>
  </si>
  <si>
    <t>Spracovateľ:</t>
  </si>
  <si>
    <t>Ing. Krumpolec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</si>
  <si>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</si>
  <si>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</si>
  <si>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</si>
  <si>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</si>
  <si>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</si>
  <si>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</si>
  <si>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</si>
  <si>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</si>
  <si>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</si>
  <si>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</si>
  <si>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</si>
  <si>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</si>
  <si>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</si>
  <si>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</si>
  <si>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</si>
  <si>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</si>
  <si>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</si>
  <si>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</si>
  <si>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</si>
  <si>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</si>
  <si>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</si>
  <si>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</si>
  <si>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</si>
  <si>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</si>
  <si>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</si>
  <si>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</si>
  <si>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</si>
  <si>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</si>
  <si>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</si>
  <si>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</si>
  <si>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</si>
  <si>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</si>
  <si>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</si>
  <si>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</si>
  <si>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</si>
  <si>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</si>
  <si>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</si>
  <si>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</si>
  <si>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</si>
  <si>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</si>
  <si>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</si>
  <si>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</si>
  <si>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</si>
  <si>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{714532a1-3581-41a6-9e27-79669baf7eb1}</t>
  </si>
  <si>
    <t>{00000000-0000-0000-0000-000000000000}</t>
  </si>
  <si>
    <t>1</t>
  </si>
  <si>
    <t>{ff45d562-a4ec-4183-a4f1-2d8bf8153439}</t>
  </si>
  <si>
    <t>2</t>
  </si>
  <si>
    <t>{b81dc7dc-ef43-4b14-b368-22a88725ba19}</t>
  </si>
  <si>
    <t>/</t>
  </si>
  <si>
    <t>3</t>
  </si>
  <si>
    <t>{a4383cfc-52f9-4f58-8e79-d89f158da577}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</si>
  <si>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</si>
  <si>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</si>
  <si>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</si>
  <si>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</si>
  <si>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</si>
  <si>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</si>
  <si>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</si>
  <si>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</si>
  <si>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</si>
  <si>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</si>
  <si>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</si>
  <si>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Časť:</t>
  </si>
  <si>
    <t>Úroveň 3: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</si>
  <si>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</si>
  <si>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</si>
  <si>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</si>
  <si>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</si>
  <si>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</si>
  <si>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</si>
  <si>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</si>
  <si>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</si>
  <si>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</si>
  <si>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</si>
  <si>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9 - Ostatné konštrukcie a práce-búranie</t>
  </si>
  <si>
    <t xml:space="preserve">    99 - Presun hmôt HSV</t>
  </si>
  <si>
    <t>PSV - Práce a dodávky PSV</t>
  </si>
  <si>
    <t>2) Ostatné náklady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</si>
  <si>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</si>
  <si>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</si>
  <si>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</si>
  <si>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</si>
  <si>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</si>
  <si>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</si>
  <si>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</si>
  <si>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</si>
  <si>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</si>
  <si>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</si>
  <si>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</si>
  <si>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</si>
  <si>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</si>
  <si>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</si>
  <si>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</si>
  <si>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327213141</t>
  </si>
  <si>
    <t>Murivo nadzákladové múrov  z kameňa uprav. tvrdého</t>
  </si>
  <si>
    <t>m3</t>
  </si>
  <si>
    <t>4</t>
  </si>
  <si>
    <t>-1180899946</t>
  </si>
  <si>
    <t>"4 - nové kamenné murivo/záklenky časť"             2,50</t>
  </si>
  <si>
    <t>VV</t>
  </si>
  <si>
    <t>True</t>
  </si>
  <si>
    <t>3272311491</t>
  </si>
  <si>
    <t>Murovanie  z tehál pálených  (použiť pôvodné tehelné murivo po ošetrení)</t>
  </si>
  <si>
    <t>1584491617</t>
  </si>
  <si>
    <t>"08 - jestvujúce tehelné murivo "         3,00</t>
  </si>
  <si>
    <t>331211631</t>
  </si>
  <si>
    <t xml:space="preserve">Murivo pilierov z kameňa opracovaného na MC-10, </t>
  </si>
  <si>
    <t>941759030</t>
  </si>
  <si>
    <t>"statika/úprava - C - 2np"                10*3,20+12*1,60</t>
  </si>
  <si>
    <t>"statika/úprava - C* - 2np"              4*0,30</t>
  </si>
  <si>
    <t>Súčet</t>
  </si>
  <si>
    <t>"len časť cca 15% "                       52,40*0,15</t>
  </si>
  <si>
    <t>331231124</t>
  </si>
  <si>
    <t>Murivo pilierov štvorhranných z tehál</t>
  </si>
  <si>
    <t>1048407368</t>
  </si>
  <si>
    <t>"statika/úprava - D - 2np"                2,60*0,30*0,30</t>
  </si>
  <si>
    <t>5</t>
  </si>
  <si>
    <t>342948112</t>
  </si>
  <si>
    <t>Ukotvenie k murovaným konštrukciám</t>
  </si>
  <si>
    <t>m</t>
  </si>
  <si>
    <t>-1773145669</t>
  </si>
  <si>
    <t>"O1/O - okno 350/1110s"              4*(0,35+1,11)*2</t>
  </si>
  <si>
    <t>"O2/O - okno 350/1510s"              2*(0,35+1,51)*2</t>
  </si>
  <si>
    <t>"O4/O - okno 500/1800s"              6*(0,50+1,80)*2</t>
  </si>
  <si>
    <t>"O7/O - okno 500/2115p"             4*(0,50+2,115)*2</t>
  </si>
  <si>
    <t>Medzisúčet oceľové okná</t>
  </si>
  <si>
    <t>6</t>
  </si>
  <si>
    <t>411321313</t>
  </si>
  <si>
    <t>Betón stropov doskových a trámových,  železový tr.C 16/20</t>
  </si>
  <si>
    <t>878270608</t>
  </si>
  <si>
    <t>"statika/pre strop A - 2np"      8,68</t>
  </si>
  <si>
    <t>7</t>
  </si>
  <si>
    <t>411351107</t>
  </si>
  <si>
    <t>Debnenie stropov doskových zhotovenie-tradičné</t>
  </si>
  <si>
    <t>m2</t>
  </si>
  <si>
    <t>-726855964</t>
  </si>
  <si>
    <t>"statika/pre strop A - 2np"      65,20</t>
  </si>
  <si>
    <t>8</t>
  </si>
  <si>
    <t>411351108</t>
  </si>
  <si>
    <t>Debnenie stropov doskových odstránenie-tradičné</t>
  </si>
  <si>
    <t>-378517181</t>
  </si>
  <si>
    <t>9</t>
  </si>
  <si>
    <t>411361821</t>
  </si>
  <si>
    <t>Výstuž stropov doskových, trámových, vložkových,konzolových alebo balkónových, 10505</t>
  </si>
  <si>
    <t>t</t>
  </si>
  <si>
    <t>1379658210</t>
  </si>
  <si>
    <t>"statika/pre strop A - 2np"      0,23962</t>
  </si>
  <si>
    <t>10</t>
  </si>
  <si>
    <t>417321313</t>
  </si>
  <si>
    <t>Betón stužujúcich pásov a vencov železový tr. C 16/20</t>
  </si>
  <si>
    <t>-1305168529</t>
  </si>
  <si>
    <t>"statika/múr D - 1np"            5,00*0,40*0,30</t>
  </si>
  <si>
    <t>11</t>
  </si>
  <si>
    <t>417351115</t>
  </si>
  <si>
    <t>Debnenie bočníc stužujúcich pásov a vencov vrátane vzpier zhotovenie</t>
  </si>
  <si>
    <t>-568718788</t>
  </si>
  <si>
    <t>"statika/múr D - 1np"         5,00*0,40*2</t>
  </si>
  <si>
    <t>12</t>
  </si>
  <si>
    <t>417351116</t>
  </si>
  <si>
    <t>Debnenie bočníc stužujúcich pásov a vencov vrátane vzpier odstránenie</t>
  </si>
  <si>
    <t>972215228</t>
  </si>
  <si>
    <t>13</t>
  </si>
  <si>
    <t>417361821</t>
  </si>
  <si>
    <t>Výstuž stužujúcich pásov a vencov z betonárskej ocele 10505</t>
  </si>
  <si>
    <t>-1097651586</t>
  </si>
  <si>
    <t>"statika/múr D - 1np"         0,0231</t>
  </si>
  <si>
    <t>14</t>
  </si>
  <si>
    <t>943944125</t>
  </si>
  <si>
    <t>Montáž lešenia priestorového ťažkého pracovného alebo podperného bez podláh do výšky 20 m pri zaťažení od 12 do 14 kPa</t>
  </si>
  <si>
    <t>579700624</t>
  </si>
  <si>
    <t>"vnútorné lešenie-časť"           980</t>
  </si>
  <si>
    <t>15</t>
  </si>
  <si>
    <t>943944295</t>
  </si>
  <si>
    <t>Príplatok za prvý a každý ďalší i začatý mesiac použitia lešenia priestorového ťažkého prac. alebo podperného výšky nad 20 do 40 m, zaťaženia od 12 do 14 kPa</t>
  </si>
  <si>
    <t>-1328461088</t>
  </si>
  <si>
    <t>"vnútorné lešenie-časť"           980*3</t>
  </si>
  <si>
    <t>16</t>
  </si>
  <si>
    <t>943955022</t>
  </si>
  <si>
    <t>Montáž lešeňovej podlahy s priečnikmi alebo pozdľžnikmi výšky nad 10 do 20 m</t>
  </si>
  <si>
    <t>-1482616716</t>
  </si>
  <si>
    <t>"vnútorné lešenie-časť"            200,00</t>
  </si>
  <si>
    <t>17</t>
  </si>
  <si>
    <t>943955195</t>
  </si>
  <si>
    <t>Príplatok za prvý a každý týždeň použitia lešeňovej podlahy, pre všetky výšky do 40 m</t>
  </si>
  <si>
    <t>-1414581147</t>
  </si>
  <si>
    <t>"vnútorné lešenie-časť"            200,00*3</t>
  </si>
  <si>
    <t>18</t>
  </si>
  <si>
    <t>962022391</t>
  </si>
  <si>
    <t>Búranie muriva nadzákladového kamenného príp. zmieš. na akúkoľvek maltu,  -2,38500t</t>
  </si>
  <si>
    <t>1152824895</t>
  </si>
  <si>
    <t>"01 - jestvujúce murivo na vybúranie"          22,50</t>
  </si>
  <si>
    <t>19</t>
  </si>
  <si>
    <t>962032231</t>
  </si>
  <si>
    <t>Búranie muriva nadzákladového z tehál pálených, vápenopieskových,cementových na maltu,  -1,90500t</t>
  </si>
  <si>
    <t>476531922</t>
  </si>
  <si>
    <t>"02 - jestvujúce murivo na vybúranie"        4,00</t>
  </si>
  <si>
    <t>9620322311</t>
  </si>
  <si>
    <t>Búranie muriva (použiť po ošetrení spätnú montáž) nadzákladového z tehál pálených, vápenopieskových,cementových na maltu,  -1,90500t</t>
  </si>
  <si>
    <t>936873871</t>
  </si>
  <si>
    <t>"08 - jestvujúce tehelné murivo na vybúranie"         3,00</t>
  </si>
  <si>
    <t>21</t>
  </si>
  <si>
    <t>975021311</t>
  </si>
  <si>
    <t>Podchyt. nadzákladného muriva pod stropom nad vybúraným otvorom pri hr. muriva 450-600 mm</t>
  </si>
  <si>
    <t>-609680026</t>
  </si>
  <si>
    <t>"statika-časť"        10,00</t>
  </si>
  <si>
    <t>22</t>
  </si>
  <si>
    <t>975021711</t>
  </si>
  <si>
    <t>Podchyt. nadzákladného muriva pod stropom nad vybúraným otvorom pri hr. muriva 900-1500 mm</t>
  </si>
  <si>
    <t>-2136163408</t>
  </si>
  <si>
    <t>"statika-časť"         5,60</t>
  </si>
  <si>
    <t>23</t>
  </si>
  <si>
    <t>979011201</t>
  </si>
  <si>
    <t>Plastový sklz na stavebnú suť výšky do 10 m</t>
  </si>
  <si>
    <t>1031050772</t>
  </si>
  <si>
    <t>24</t>
  </si>
  <si>
    <t>979011202</t>
  </si>
  <si>
    <t>Príplatok k cene za každý ďalší meter výšky</t>
  </si>
  <si>
    <t>1063412852</t>
  </si>
  <si>
    <t>25</t>
  </si>
  <si>
    <t>979011232</t>
  </si>
  <si>
    <t>Demontáž sklzu na stavebnú suť výšky do 20 m</t>
  </si>
  <si>
    <t>-531706405</t>
  </si>
  <si>
    <t>26</t>
  </si>
  <si>
    <t>979081111</t>
  </si>
  <si>
    <t>Odvoz sutiny a vybúraných hmôt na skládku do 1 km</t>
  </si>
  <si>
    <t>623795327</t>
  </si>
  <si>
    <t>27</t>
  </si>
  <si>
    <t>979081121</t>
  </si>
  <si>
    <t>Odvoz sutiny a vybúraných hmôt na skládku za každý ďalší 1 km</t>
  </si>
  <si>
    <t>-1984391916</t>
  </si>
  <si>
    <t>28</t>
  </si>
  <si>
    <t>979082111</t>
  </si>
  <si>
    <t>Vnútrostavenisková doprava sutiny a vybúraných hmôt do 10 m</t>
  </si>
  <si>
    <t>895576959</t>
  </si>
  <si>
    <t>29</t>
  </si>
  <si>
    <t>979082121</t>
  </si>
  <si>
    <t>Vnútrostavenisková doprava sutiny a vybúraných hmôt za každých ďalších 5 m</t>
  </si>
  <si>
    <t>-821066725</t>
  </si>
  <si>
    <t>30</t>
  </si>
  <si>
    <t>979089012</t>
  </si>
  <si>
    <t>Poplatok za skladovanie - betón, tehly, dlaždice (17 01 ), ostatné</t>
  </si>
  <si>
    <t>-968857599</t>
  </si>
  <si>
    <t>"stavebná suť"                       66,998</t>
  </si>
  <si>
    <t>"ostavajúca na stavebnisku"   -5,715</t>
  </si>
  <si>
    <t>Súčet suť na odvoz</t>
  </si>
  <si>
    <t>31</t>
  </si>
  <si>
    <t>9790890120</t>
  </si>
  <si>
    <t xml:space="preserve">Skladovanie - betón, tehly, dlaždice (17 01 ), (použiť po ošetrení spätnú montáž) </t>
  </si>
  <si>
    <t>-1735837532</t>
  </si>
  <si>
    <t>"08 - jestvujúce tehelné murivo na vybúranie"         3,00*1,905</t>
  </si>
  <si>
    <t>32</t>
  </si>
  <si>
    <t>999281111</t>
  </si>
  <si>
    <t>Presun hmôt pre opravy a údržbu objektov vrátane vonkajších plášťov výšky do 25 m</t>
  </si>
  <si>
    <t>-2097515437</t>
  </si>
  <si>
    <t>33</t>
  </si>
  <si>
    <t>7676221 1</t>
  </si>
  <si>
    <t>Montáž okna atypického oceľového pevného - historická replika</t>
  </si>
  <si>
    <t>1112163724</t>
  </si>
  <si>
    <t>34</t>
  </si>
  <si>
    <t>7676221 2</t>
  </si>
  <si>
    <t>Montáž okna atypického oceľového sklopného - historická replika</t>
  </si>
  <si>
    <t>-433307847</t>
  </si>
  <si>
    <t>35</t>
  </si>
  <si>
    <t>M</t>
  </si>
  <si>
    <t>553301  01/O</t>
  </si>
  <si>
    <t>Oceľové okno, historická replika, sklopné 350/1100, oceľové profily, kľučka, zástrč, tepelnoizolačné dvojsklo priehľadné, bez parapetov, vr. opáskovania ,farba RAL 7016 matná</t>
  </si>
  <si>
    <t>ks</t>
  </si>
  <si>
    <t>-1751209700</t>
  </si>
  <si>
    <t>36</t>
  </si>
  <si>
    <t>553301  02/O</t>
  </si>
  <si>
    <t>Oceľové okno, historická replika, sklopné 350/1510, oceľové profily, kľučka, zástrč, tepelnoizolačné dvojsklo priehľadné, bez parapetov, vr. opáskovania ,farba RAL 7016 matná</t>
  </si>
  <si>
    <t>-701523327</t>
  </si>
  <si>
    <t>37</t>
  </si>
  <si>
    <t>553301  04/O</t>
  </si>
  <si>
    <t>Oceľové okno, historická replika, sklopné 500/1800, oceľové profily, kľučka, zástrč, tepelnoizolačné dvojsklo priehľadné, bez parapetov, vr. opáskovania ,farba RAL 7016 matná</t>
  </si>
  <si>
    <t>-1952332854</t>
  </si>
  <si>
    <t>38</t>
  </si>
  <si>
    <t>553301  07/O</t>
  </si>
  <si>
    <t>Oceľové okno, historická replika, pevné 500/2115, oceľové profily,  tepelnoizolačné dvojsklo priehľadné, bez parapetov, vr. opáskovania ,farba RAL 7016 matná</t>
  </si>
  <si>
    <t>1281720306</t>
  </si>
  <si>
    <t>39</t>
  </si>
  <si>
    <t>998767203</t>
  </si>
  <si>
    <t>Presun hmôt pre kovové stavebné doplnkové konštrukcie v objektoch výšky nad 12 do 24 m</t>
  </si>
  <si>
    <t>%</t>
  </si>
  <si>
    <t>-1467853837</t>
  </si>
  <si>
    <t>1 - Zvislé + vodorovné konštrukcie+ okná</t>
  </si>
  <si>
    <t xml:space="preserve">    767 - Konštrukcie doplnkové kovové</t>
  </si>
  <si>
    <t>ZADANIE S VÝKAZOM VÝMER</t>
  </si>
  <si>
    <t>4.etapa</t>
  </si>
  <si>
    <t xml:space="preserve">Zvislé + vodorovné konštrukcie+ okná   </t>
  </si>
  <si>
    <t xml:space="preserve"> Obnova NKP  ÚZPF č.2354/0   Železiareň a zlievareň, Stará Maša, Krompachy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</si>
</sst>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8"/>
      <color theme="10"/>
      <name val="Wingdings 2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4" fontId="22" fillId="0" borderId="16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166" fontId="22" fillId="0" borderId="17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25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19" fillId="0" borderId="0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4"/>
  <sheetViews>
    <sheetView showGridLines="0" tabSelected="1" workbookViewId="0">
      <pane ySplit="1" topLeftCell="A17" activePane="bottomLeft" state="frozen"/>
      <selection pane="bottomLeft" activeCell="F89" sqref="F89:J8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R2" s="229" t="s">
        <v>8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10</v>
      </c>
    </row>
    <row r="4" spans="1:73" ht="36.950000000000003" customHeight="1">
      <c r="B4" s="26"/>
      <c r="C4" s="196" t="s">
        <v>11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7"/>
      <c r="AS4" s="21" t="s">
        <v>12</v>
      </c>
      <c r="BS4" s="22" t="s">
        <v>9</v>
      </c>
    </row>
    <row r="5" spans="1:73" ht="14.45" customHeight="1">
      <c r="B5" s="26"/>
      <c r="C5" s="28"/>
      <c r="D5" s="29"/>
      <c r="E5" s="28"/>
      <c r="F5" s="28"/>
      <c r="G5" s="28"/>
      <c r="H5" s="28"/>
      <c r="I5" s="28"/>
      <c r="J5" s="28"/>
      <c r="K5" s="22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8"/>
      <c r="AQ5" s="27"/>
      <c r="BS5" s="22" t="s">
        <v>9</v>
      </c>
    </row>
    <row r="6" spans="1:73" ht="36.950000000000003" customHeight="1">
      <c r="B6" s="26"/>
      <c r="C6" s="28"/>
      <c r="D6" s="31" t="s">
        <v>13</v>
      </c>
      <c r="E6" s="28"/>
      <c r="F6" s="28"/>
      <c r="G6" s="28"/>
      <c r="H6" s="28"/>
      <c r="I6" s="28"/>
      <c r="J6" s="28"/>
      <c r="K6" s="228" t="s">
        <v>14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8"/>
      <c r="AQ6" s="27"/>
      <c r="BS6" s="22" t="s">
        <v>9</v>
      </c>
    </row>
    <row r="7" spans="1:73" ht="14.45" customHeight="1">
      <c r="B7" s="26"/>
      <c r="C7" s="28"/>
      <c r="D7" s="32" t="s">
        <v>15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16</v>
      </c>
      <c r="AL7" s="28"/>
      <c r="AM7" s="28"/>
      <c r="AN7" s="30" t="s">
        <v>5</v>
      </c>
      <c r="AO7" s="28"/>
      <c r="AP7" s="28"/>
      <c r="AQ7" s="27"/>
      <c r="BS7" s="22" t="s">
        <v>9</v>
      </c>
    </row>
    <row r="8" spans="1:73" ht="14.45" customHeight="1">
      <c r="B8" s="26"/>
      <c r="C8" s="28"/>
      <c r="D8" s="32" t="s">
        <v>17</v>
      </c>
      <c r="E8" s="28"/>
      <c r="F8" s="28"/>
      <c r="G8" s="28"/>
      <c r="H8" s="28"/>
      <c r="I8" s="28"/>
      <c r="J8" s="28"/>
      <c r="K8" s="30" t="s">
        <v>18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19</v>
      </c>
      <c r="AL8" s="28"/>
      <c r="AM8" s="28"/>
      <c r="AN8" s="30"/>
      <c r="AO8" s="28"/>
      <c r="AP8" s="28"/>
      <c r="AQ8" s="27"/>
      <c r="BS8" s="22" t="s">
        <v>9</v>
      </c>
    </row>
    <row r="9" spans="1:73" ht="14.45" customHeight="1"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BS9" s="22" t="s">
        <v>9</v>
      </c>
    </row>
    <row r="10" spans="1:73" ht="14.45" customHeight="1">
      <c r="B10" s="26"/>
      <c r="C10" s="28"/>
      <c r="D10" s="32" t="s">
        <v>20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21</v>
      </c>
      <c r="AL10" s="28"/>
      <c r="AM10" s="28"/>
      <c r="AN10" s="30" t="s">
        <v>5</v>
      </c>
      <c r="AO10" s="28"/>
      <c r="AP10" s="28"/>
      <c r="AQ10" s="27"/>
      <c r="BS10" s="22" t="s">
        <v>9</v>
      </c>
    </row>
    <row r="11" spans="1:73" ht="18.399999999999999" customHeight="1">
      <c r="B11" s="26"/>
      <c r="C11" s="28"/>
      <c r="D11" s="28"/>
      <c r="E11" s="30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23</v>
      </c>
      <c r="AL11" s="28"/>
      <c r="AM11" s="28"/>
      <c r="AN11" s="30" t="s">
        <v>5</v>
      </c>
      <c r="AO11" s="28"/>
      <c r="AP11" s="28"/>
      <c r="AQ11" s="27"/>
      <c r="BS11" s="22" t="s">
        <v>9</v>
      </c>
    </row>
    <row r="12" spans="1:73" ht="6.95" customHeight="1"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7"/>
      <c r="BS12" s="22" t="s">
        <v>9</v>
      </c>
    </row>
    <row r="13" spans="1:73" ht="14.45" customHeight="1">
      <c r="B13" s="26"/>
      <c r="C13" s="28"/>
      <c r="D13" s="32" t="s">
        <v>24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21</v>
      </c>
      <c r="AL13" s="28"/>
      <c r="AM13" s="28"/>
      <c r="AN13" s="30" t="s">
        <v>5</v>
      </c>
      <c r="AO13" s="28"/>
      <c r="AP13" s="28"/>
      <c r="AQ13" s="27"/>
      <c r="BS13" s="22" t="s">
        <v>9</v>
      </c>
    </row>
    <row r="14" spans="1:73" ht="15">
      <c r="B14" s="26"/>
      <c r="C14" s="28"/>
      <c r="D14" s="28"/>
      <c r="E14" s="30" t="s">
        <v>25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23</v>
      </c>
      <c r="AL14" s="28"/>
      <c r="AM14" s="28"/>
      <c r="AN14" s="30" t="s">
        <v>5</v>
      </c>
      <c r="AO14" s="28"/>
      <c r="AP14" s="28"/>
      <c r="AQ14" s="27"/>
      <c r="BS14" s="22" t="s">
        <v>9</v>
      </c>
    </row>
    <row r="15" spans="1:73" ht="6.95" customHeight="1"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7"/>
      <c r="BS15" s="22" t="s">
        <v>6</v>
      </c>
    </row>
    <row r="16" spans="1:73" ht="14.45" customHeight="1">
      <c r="B16" s="26"/>
      <c r="C16" s="28"/>
      <c r="D16" s="32" t="s">
        <v>26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21</v>
      </c>
      <c r="AL16" s="28"/>
      <c r="AM16" s="28"/>
      <c r="AN16" s="30" t="s">
        <v>5</v>
      </c>
      <c r="AO16" s="28"/>
      <c r="AP16" s="28"/>
      <c r="AQ16" s="27"/>
      <c r="BS16" s="22" t="s">
        <v>6</v>
      </c>
    </row>
    <row r="17" spans="2:71" ht="18.399999999999999" customHeight="1">
      <c r="B17" s="26"/>
      <c r="C17" s="28"/>
      <c r="D17" s="28"/>
      <c r="E17" s="30" t="s">
        <v>27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23</v>
      </c>
      <c r="AL17" s="28"/>
      <c r="AM17" s="28"/>
      <c r="AN17" s="30" t="s">
        <v>5</v>
      </c>
      <c r="AO17" s="28"/>
      <c r="AP17" s="28"/>
      <c r="AQ17" s="27"/>
      <c r="BS17" s="22" t="s">
        <v>6</v>
      </c>
    </row>
    <row r="18" spans="2:71" ht="6.95" customHeight="1">
      <c r="B18" s="2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7"/>
      <c r="BS18" s="22" t="s">
        <v>28</v>
      </c>
    </row>
    <row r="19" spans="2:71" ht="14.45" customHeight="1">
      <c r="B19" s="26"/>
      <c r="C19" s="28"/>
      <c r="D19" s="32" t="s">
        <v>29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21</v>
      </c>
      <c r="AL19" s="28"/>
      <c r="AM19" s="28"/>
      <c r="AN19" s="30" t="s">
        <v>5</v>
      </c>
      <c r="AO19" s="28"/>
      <c r="AP19" s="28"/>
      <c r="AQ19" s="27"/>
      <c r="BS19" s="22" t="s">
        <v>28</v>
      </c>
    </row>
    <row r="20" spans="2:71" ht="18.399999999999999" customHeight="1">
      <c r="B20" s="26"/>
      <c r="C20" s="28"/>
      <c r="D20" s="28"/>
      <c r="E20" s="30" t="s">
        <v>30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23</v>
      </c>
      <c r="AL20" s="28"/>
      <c r="AM20" s="28"/>
      <c r="AN20" s="30" t="s">
        <v>5</v>
      </c>
      <c r="AO20" s="28"/>
      <c r="AP20" s="28"/>
      <c r="AQ20" s="27"/>
    </row>
    <row r="21" spans="2:71" ht="6.95" customHeight="1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7"/>
    </row>
    <row r="22" spans="2:71" ht="15">
      <c r="B22" s="26"/>
      <c r="C22" s="28"/>
      <c r="D22" s="32" t="s">
        <v>31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7"/>
    </row>
    <row r="23" spans="2:71" ht="16.5" customHeight="1">
      <c r="B23" s="26"/>
      <c r="C23" s="28"/>
      <c r="D23" s="28"/>
      <c r="E23" s="205" t="s">
        <v>5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8"/>
      <c r="AP23" s="28"/>
      <c r="AQ23" s="27"/>
    </row>
    <row r="24" spans="2:71" ht="6.95" customHeight="1"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7"/>
    </row>
    <row r="25" spans="2:71" ht="6.95" customHeight="1">
      <c r="B25" s="26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7"/>
    </row>
    <row r="26" spans="2:71" ht="14.45" customHeight="1">
      <c r="B26" s="26"/>
      <c r="C26" s="28"/>
      <c r="D26" s="34" t="s">
        <v>32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6">
        <f>ROUND(AG86,2)</f>
        <v>0</v>
      </c>
      <c r="AL26" s="207"/>
      <c r="AM26" s="207"/>
      <c r="AN26" s="207"/>
      <c r="AO26" s="207"/>
      <c r="AP26" s="28"/>
      <c r="AQ26" s="27"/>
    </row>
    <row r="27" spans="2:71" ht="14.45" customHeight="1">
      <c r="B27" s="26"/>
      <c r="C27" s="28"/>
      <c r="D27" s="34" t="s">
        <v>33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06">
        <f>ROUND(AG91,2)</f>
        <v>0</v>
      </c>
      <c r="AL27" s="206"/>
      <c r="AM27" s="206"/>
      <c r="AN27" s="206"/>
      <c r="AO27" s="206"/>
      <c r="AP27" s="28"/>
      <c r="AQ27" s="27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71" s="1" customFormat="1" ht="25.9" customHeight="1">
      <c r="B29" s="35"/>
      <c r="C29" s="36"/>
      <c r="D29" s="38" t="s">
        <v>34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08">
        <f>ROUND(AK26+AK27,2)</f>
        <v>0</v>
      </c>
      <c r="AL29" s="209"/>
      <c r="AM29" s="209"/>
      <c r="AN29" s="209"/>
      <c r="AO29" s="209"/>
      <c r="AP29" s="36"/>
      <c r="AQ29" s="37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71" s="2" customFormat="1" ht="14.45" customHeight="1">
      <c r="B31" s="40"/>
      <c r="C31" s="41"/>
      <c r="D31" s="42" t="s">
        <v>35</v>
      </c>
      <c r="E31" s="41"/>
      <c r="F31" s="42" t="s">
        <v>36</v>
      </c>
      <c r="G31" s="41"/>
      <c r="H31" s="41"/>
      <c r="I31" s="41"/>
      <c r="J31" s="41"/>
      <c r="K31" s="41"/>
      <c r="L31" s="231">
        <v>0.2</v>
      </c>
      <c r="M31" s="211"/>
      <c r="N31" s="211"/>
      <c r="O31" s="211"/>
      <c r="P31" s="41"/>
      <c r="Q31" s="41"/>
      <c r="R31" s="41"/>
      <c r="S31" s="41"/>
      <c r="T31" s="44" t="s">
        <v>37</v>
      </c>
      <c r="U31" s="41"/>
      <c r="V31" s="41"/>
      <c r="W31" s="210">
        <f>ROUND(AZ86+SUM(CD92),2)</f>
        <v>0</v>
      </c>
      <c r="X31" s="211"/>
      <c r="Y31" s="211"/>
      <c r="Z31" s="211"/>
      <c r="AA31" s="211"/>
      <c r="AB31" s="211"/>
      <c r="AC31" s="211"/>
      <c r="AD31" s="211"/>
      <c r="AE31" s="211"/>
      <c r="AF31" s="41"/>
      <c r="AG31" s="41"/>
      <c r="AH31" s="41"/>
      <c r="AI31" s="41"/>
      <c r="AJ31" s="41"/>
      <c r="AK31" s="210">
        <f>ROUND(AV86+SUM(BY92),2)</f>
        <v>0</v>
      </c>
      <c r="AL31" s="211"/>
      <c r="AM31" s="211"/>
      <c r="AN31" s="211"/>
      <c r="AO31" s="211"/>
      <c r="AP31" s="41"/>
      <c r="AQ31" s="45"/>
    </row>
    <row r="32" spans="2:71" s="2" customFormat="1" ht="14.45" customHeight="1">
      <c r="B32" s="40"/>
      <c r="C32" s="41"/>
      <c r="D32" s="41"/>
      <c r="E32" s="41"/>
      <c r="F32" s="42" t="s">
        <v>38</v>
      </c>
      <c r="G32" s="41"/>
      <c r="H32" s="41"/>
      <c r="I32" s="41"/>
      <c r="J32" s="41"/>
      <c r="K32" s="41"/>
      <c r="L32" s="231">
        <v>0.2</v>
      </c>
      <c r="M32" s="211"/>
      <c r="N32" s="211"/>
      <c r="O32" s="211"/>
      <c r="P32" s="41"/>
      <c r="Q32" s="41"/>
      <c r="R32" s="41"/>
      <c r="S32" s="41"/>
      <c r="T32" s="44" t="s">
        <v>37</v>
      </c>
      <c r="U32" s="41"/>
      <c r="V32" s="41"/>
      <c r="W32" s="210">
        <f>ROUND(BA86+SUM(CE92),2)</f>
        <v>0</v>
      </c>
      <c r="X32" s="211"/>
      <c r="Y32" s="211"/>
      <c r="Z32" s="211"/>
      <c r="AA32" s="211"/>
      <c r="AB32" s="211"/>
      <c r="AC32" s="211"/>
      <c r="AD32" s="211"/>
      <c r="AE32" s="211"/>
      <c r="AF32" s="41"/>
      <c r="AG32" s="41"/>
      <c r="AH32" s="41"/>
      <c r="AI32" s="41"/>
      <c r="AJ32" s="41"/>
      <c r="AK32" s="210">
        <f>ROUND(AW86+SUM(BZ92),2)</f>
        <v>0</v>
      </c>
      <c r="AL32" s="211"/>
      <c r="AM32" s="211"/>
      <c r="AN32" s="211"/>
      <c r="AO32" s="211"/>
      <c r="AP32" s="41"/>
      <c r="AQ32" s="45"/>
    </row>
    <row r="33" spans="2:43" s="2" customFormat="1" ht="14.45" hidden="1" customHeight="1">
      <c r="B33" s="40"/>
      <c r="C33" s="41"/>
      <c r="D33" s="41"/>
      <c r="E33" s="41"/>
      <c r="F33" s="42" t="s">
        <v>39</v>
      </c>
      <c r="G33" s="41"/>
      <c r="H33" s="41"/>
      <c r="I33" s="41"/>
      <c r="J33" s="41"/>
      <c r="K33" s="41"/>
      <c r="L33" s="231">
        <v>0.2</v>
      </c>
      <c r="M33" s="211"/>
      <c r="N33" s="211"/>
      <c r="O33" s="211"/>
      <c r="P33" s="41"/>
      <c r="Q33" s="41"/>
      <c r="R33" s="41"/>
      <c r="S33" s="41"/>
      <c r="T33" s="44" t="s">
        <v>37</v>
      </c>
      <c r="U33" s="41"/>
      <c r="V33" s="41"/>
      <c r="W33" s="210">
        <f>ROUND(BB86+SUM(CF92),2)</f>
        <v>0</v>
      </c>
      <c r="X33" s="211"/>
      <c r="Y33" s="211"/>
      <c r="Z33" s="211"/>
      <c r="AA33" s="211"/>
      <c r="AB33" s="211"/>
      <c r="AC33" s="211"/>
      <c r="AD33" s="211"/>
      <c r="AE33" s="211"/>
      <c r="AF33" s="41"/>
      <c r="AG33" s="41"/>
      <c r="AH33" s="41"/>
      <c r="AI33" s="41"/>
      <c r="AJ33" s="41"/>
      <c r="AK33" s="210">
        <v>0</v>
      </c>
      <c r="AL33" s="211"/>
      <c r="AM33" s="211"/>
      <c r="AN33" s="211"/>
      <c r="AO33" s="211"/>
      <c r="AP33" s="41"/>
      <c r="AQ33" s="45"/>
    </row>
    <row r="34" spans="2:43" s="2" customFormat="1" ht="14.45" hidden="1" customHeight="1">
      <c r="B34" s="40"/>
      <c r="C34" s="41"/>
      <c r="D34" s="41"/>
      <c r="E34" s="41"/>
      <c r="F34" s="42" t="s">
        <v>40</v>
      </c>
      <c r="G34" s="41"/>
      <c r="H34" s="41"/>
      <c r="I34" s="41"/>
      <c r="J34" s="41"/>
      <c r="K34" s="41"/>
      <c r="L34" s="231">
        <v>0.2</v>
      </c>
      <c r="M34" s="211"/>
      <c r="N34" s="211"/>
      <c r="O34" s="211"/>
      <c r="P34" s="41"/>
      <c r="Q34" s="41"/>
      <c r="R34" s="41"/>
      <c r="S34" s="41"/>
      <c r="T34" s="44" t="s">
        <v>37</v>
      </c>
      <c r="U34" s="41"/>
      <c r="V34" s="41"/>
      <c r="W34" s="210">
        <f>ROUND(BC86+SUM(CG92),2)</f>
        <v>0</v>
      </c>
      <c r="X34" s="211"/>
      <c r="Y34" s="211"/>
      <c r="Z34" s="211"/>
      <c r="AA34" s="211"/>
      <c r="AB34" s="211"/>
      <c r="AC34" s="211"/>
      <c r="AD34" s="211"/>
      <c r="AE34" s="211"/>
      <c r="AF34" s="41"/>
      <c r="AG34" s="41"/>
      <c r="AH34" s="41"/>
      <c r="AI34" s="41"/>
      <c r="AJ34" s="41"/>
      <c r="AK34" s="210">
        <v>0</v>
      </c>
      <c r="AL34" s="211"/>
      <c r="AM34" s="211"/>
      <c r="AN34" s="211"/>
      <c r="AO34" s="211"/>
      <c r="AP34" s="41"/>
      <c r="AQ34" s="45"/>
    </row>
    <row r="35" spans="2:43" s="2" customFormat="1" ht="14.45" hidden="1" customHeight="1">
      <c r="B35" s="40"/>
      <c r="C35" s="41"/>
      <c r="D35" s="41"/>
      <c r="E35" s="41"/>
      <c r="F35" s="42" t="s">
        <v>41</v>
      </c>
      <c r="G35" s="41"/>
      <c r="H35" s="41"/>
      <c r="I35" s="41"/>
      <c r="J35" s="41"/>
      <c r="K35" s="41"/>
      <c r="L35" s="231">
        <v>0</v>
      </c>
      <c r="M35" s="211"/>
      <c r="N35" s="211"/>
      <c r="O35" s="211"/>
      <c r="P35" s="41"/>
      <c r="Q35" s="41"/>
      <c r="R35" s="41"/>
      <c r="S35" s="41"/>
      <c r="T35" s="44" t="s">
        <v>37</v>
      </c>
      <c r="U35" s="41"/>
      <c r="V35" s="41"/>
      <c r="W35" s="210">
        <f>ROUND(BD86+SUM(CH92),2)</f>
        <v>0</v>
      </c>
      <c r="X35" s="211"/>
      <c r="Y35" s="211"/>
      <c r="Z35" s="211"/>
      <c r="AA35" s="211"/>
      <c r="AB35" s="211"/>
      <c r="AC35" s="211"/>
      <c r="AD35" s="211"/>
      <c r="AE35" s="211"/>
      <c r="AF35" s="41"/>
      <c r="AG35" s="41"/>
      <c r="AH35" s="41"/>
      <c r="AI35" s="41"/>
      <c r="AJ35" s="41"/>
      <c r="AK35" s="210">
        <v>0</v>
      </c>
      <c r="AL35" s="211"/>
      <c r="AM35" s="211"/>
      <c r="AN35" s="211"/>
      <c r="AO35" s="211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42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43</v>
      </c>
      <c r="U37" s="48"/>
      <c r="V37" s="48"/>
      <c r="W37" s="48"/>
      <c r="X37" s="191" t="s">
        <v>44</v>
      </c>
      <c r="Y37" s="192"/>
      <c r="Z37" s="192"/>
      <c r="AA37" s="192"/>
      <c r="AB37" s="192"/>
      <c r="AC37" s="48"/>
      <c r="AD37" s="48"/>
      <c r="AE37" s="48"/>
      <c r="AF37" s="48"/>
      <c r="AG37" s="48"/>
      <c r="AH37" s="48"/>
      <c r="AI37" s="48"/>
      <c r="AJ37" s="48"/>
      <c r="AK37" s="193">
        <f>SUM(AK29:AK35)</f>
        <v>0</v>
      </c>
      <c r="AL37" s="192"/>
      <c r="AM37" s="192"/>
      <c r="AN37" s="192"/>
      <c r="AO37" s="194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7"/>
    </row>
    <row r="40" spans="2:43"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7"/>
    </row>
    <row r="41" spans="2:43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</row>
    <row r="42" spans="2:43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</row>
    <row r="43" spans="2:43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7"/>
    </row>
    <row r="44" spans="2:43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7"/>
    </row>
    <row r="45" spans="2:43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7"/>
    </row>
    <row r="46" spans="2:43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7"/>
    </row>
    <row r="47" spans="2:43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7"/>
    </row>
    <row r="48" spans="2:43" s="1" customFormat="1" ht="15">
      <c r="B48" s="35"/>
      <c r="C48" s="36"/>
      <c r="D48" s="50" t="s">
        <v>45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  <c r="AA48" s="36"/>
      <c r="AB48" s="36"/>
      <c r="AC48" s="50" t="s">
        <v>46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2"/>
      <c r="AP48" s="36"/>
      <c r="AQ48" s="37"/>
    </row>
    <row r="49" spans="2:43">
      <c r="B49" s="26"/>
      <c r="C49" s="28"/>
      <c r="D49" s="53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54"/>
      <c r="AA49" s="28"/>
      <c r="AB49" s="28"/>
      <c r="AC49" s="53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54"/>
      <c r="AP49" s="28"/>
      <c r="AQ49" s="27"/>
    </row>
    <row r="50" spans="2:43">
      <c r="B50" s="26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7"/>
    </row>
    <row r="51" spans="2:43">
      <c r="B51" s="26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7"/>
    </row>
    <row r="52" spans="2:43">
      <c r="B52" s="26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7"/>
    </row>
    <row r="53" spans="2:43">
      <c r="B53" s="26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7"/>
    </row>
    <row r="54" spans="2:43">
      <c r="B54" s="26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7"/>
    </row>
    <row r="55" spans="2:43">
      <c r="B55" s="26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7"/>
    </row>
    <row r="56" spans="2:43">
      <c r="B56" s="26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7"/>
    </row>
    <row r="57" spans="2:43" s="1" customFormat="1" ht="15">
      <c r="B57" s="35"/>
      <c r="C57" s="36"/>
      <c r="D57" s="55" t="s">
        <v>47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7" t="s">
        <v>48</v>
      </c>
      <c r="S57" s="56"/>
      <c r="T57" s="56"/>
      <c r="U57" s="56"/>
      <c r="V57" s="56"/>
      <c r="W57" s="56"/>
      <c r="X57" s="56"/>
      <c r="Y57" s="56"/>
      <c r="Z57" s="58"/>
      <c r="AA57" s="36"/>
      <c r="AB57" s="36"/>
      <c r="AC57" s="55" t="s">
        <v>47</v>
      </c>
      <c r="AD57" s="56"/>
      <c r="AE57" s="56"/>
      <c r="AF57" s="56"/>
      <c r="AG57" s="56"/>
      <c r="AH57" s="56"/>
      <c r="AI57" s="56"/>
      <c r="AJ57" s="56"/>
      <c r="AK57" s="56"/>
      <c r="AL57" s="56"/>
      <c r="AM57" s="57" t="s">
        <v>48</v>
      </c>
      <c r="AN57" s="56"/>
      <c r="AO57" s="58"/>
      <c r="AP57" s="36"/>
      <c r="AQ57" s="37"/>
    </row>
    <row r="58" spans="2:43"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</row>
    <row r="59" spans="2:43" s="1" customFormat="1" ht="15">
      <c r="B59" s="35"/>
      <c r="C59" s="36"/>
      <c r="D59" s="50" t="s">
        <v>49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2"/>
      <c r="AA59" s="36"/>
      <c r="AB59" s="36"/>
      <c r="AC59" s="50" t="s">
        <v>50</v>
      </c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36"/>
      <c r="AQ59" s="37"/>
    </row>
    <row r="60" spans="2:43">
      <c r="B60" s="26"/>
      <c r="C60" s="28"/>
      <c r="D60" s="53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54"/>
      <c r="AA60" s="28"/>
      <c r="AB60" s="28"/>
      <c r="AC60" s="53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54"/>
      <c r="AP60" s="28"/>
      <c r="AQ60" s="27"/>
    </row>
    <row r="61" spans="2:43">
      <c r="B61" s="26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7"/>
    </row>
    <row r="62" spans="2:43">
      <c r="B62" s="26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7"/>
    </row>
    <row r="63" spans="2:43">
      <c r="B63" s="26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7"/>
    </row>
    <row r="64" spans="2:43">
      <c r="B64" s="26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7"/>
    </row>
    <row r="65" spans="2:43">
      <c r="B65" s="26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7"/>
    </row>
    <row r="66" spans="2:43">
      <c r="B66" s="26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7"/>
    </row>
    <row r="67" spans="2:43">
      <c r="B67" s="26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7"/>
    </row>
    <row r="68" spans="2:43" s="1" customFormat="1" ht="15">
      <c r="B68" s="35"/>
      <c r="C68" s="36"/>
      <c r="D68" s="55" t="s">
        <v>47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7" t="s">
        <v>48</v>
      </c>
      <c r="S68" s="56"/>
      <c r="T68" s="56"/>
      <c r="U68" s="56"/>
      <c r="V68" s="56"/>
      <c r="W68" s="56"/>
      <c r="X68" s="56"/>
      <c r="Y68" s="56"/>
      <c r="Z68" s="58"/>
      <c r="AA68" s="36"/>
      <c r="AB68" s="36"/>
      <c r="AC68" s="55" t="s">
        <v>47</v>
      </c>
      <c r="AD68" s="56"/>
      <c r="AE68" s="56"/>
      <c r="AF68" s="56"/>
      <c r="AG68" s="56"/>
      <c r="AH68" s="56"/>
      <c r="AI68" s="56"/>
      <c r="AJ68" s="56"/>
      <c r="AK68" s="56"/>
      <c r="AL68" s="56"/>
      <c r="AM68" s="57" t="s">
        <v>48</v>
      </c>
      <c r="AN68" s="56"/>
      <c r="AO68" s="58"/>
      <c r="AP68" s="36"/>
      <c r="AQ68" s="37"/>
    </row>
    <row r="69" spans="2:43" s="1" customFormat="1" ht="6.95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7"/>
    </row>
    <row r="70" spans="2:43" s="1" customFormat="1" ht="6.95" customHeight="1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1"/>
    </row>
    <row r="74" spans="2:43" s="1" customFormat="1" ht="6.95" customHeight="1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4"/>
    </row>
    <row r="75" spans="2:43" s="1" customFormat="1" ht="36.950000000000003" customHeight="1">
      <c r="B75" s="35"/>
      <c r="C75" s="196" t="s">
        <v>51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37"/>
    </row>
    <row r="76" spans="2:43" s="3" customFormat="1" ht="14.45" customHeight="1">
      <c r="B76" s="65"/>
      <c r="C76" s="32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7"/>
    </row>
    <row r="77" spans="2:43" s="4" customFormat="1" ht="36.950000000000003" customHeight="1">
      <c r="B77" s="68"/>
      <c r="C77" s="69" t="s">
        <v>13</v>
      </c>
      <c r="D77" s="70"/>
      <c r="E77" s="70"/>
      <c r="F77" s="70"/>
      <c r="G77" s="70"/>
      <c r="H77" s="70"/>
      <c r="I77" s="70"/>
      <c r="J77" s="70"/>
      <c r="K77" s="70"/>
      <c r="L77" s="198" t="str">
        <f>K6</f>
        <v>Obnova NKP  ÚZPF č.2354/0   Železiareň a zlievareň, Stará Maša, Krompachy</v>
      </c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70"/>
      <c r="AQ77" s="71"/>
    </row>
    <row r="78" spans="2:43" s="1" customFormat="1" ht="6.95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7"/>
    </row>
    <row r="79" spans="2:43" s="1" customFormat="1" ht="15">
      <c r="B79" s="35"/>
      <c r="C79" s="32" t="s">
        <v>17</v>
      </c>
      <c r="D79" s="36"/>
      <c r="E79" s="36"/>
      <c r="F79" s="36"/>
      <c r="G79" s="36"/>
      <c r="H79" s="36"/>
      <c r="I79" s="36"/>
      <c r="J79" s="36"/>
      <c r="K79" s="36"/>
      <c r="L79" s="72" t="str">
        <f>IF(K8="","",K8)</f>
        <v>Stará Maša, Krompachy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2" t="s">
        <v>19</v>
      </c>
      <c r="AJ79" s="36"/>
      <c r="AK79" s="36"/>
      <c r="AL79" s="36"/>
      <c r="AM79" s="73" t="str">
        <f>IF(AN8= "","",AN8)</f>
        <v/>
      </c>
      <c r="AN79" s="36"/>
      <c r="AO79" s="36"/>
      <c r="AP79" s="36"/>
      <c r="AQ79" s="37"/>
    </row>
    <row r="80" spans="2:43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7"/>
    </row>
    <row r="81" spans="1:76" s="1" customFormat="1" ht="15">
      <c r="B81" s="35"/>
      <c r="C81" s="32" t="s">
        <v>20</v>
      </c>
      <c r="D81" s="36"/>
      <c r="E81" s="36"/>
      <c r="F81" s="36"/>
      <c r="G81" s="36"/>
      <c r="H81" s="36"/>
      <c r="I81" s="36"/>
      <c r="J81" s="36"/>
      <c r="K81" s="36"/>
      <c r="L81" s="66" t="str">
        <f>IF(E11= "","",E11)</f>
        <v>Mesto Krompachy, Nám. Slobody 1, 053 42 Krompachy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2" t="s">
        <v>26</v>
      </c>
      <c r="AJ81" s="36"/>
      <c r="AK81" s="36"/>
      <c r="AL81" s="36"/>
      <c r="AM81" s="203" t="str">
        <f>IF(E17="","",E17)</f>
        <v>AŽ PROJEKT s.r.o., Toplianska 28,  Bratislava</v>
      </c>
      <c r="AN81" s="203"/>
      <c r="AO81" s="203"/>
      <c r="AP81" s="203"/>
      <c r="AQ81" s="37"/>
      <c r="AS81" s="217" t="s">
        <v>52</v>
      </c>
      <c r="AT81" s="218"/>
      <c r="AU81" s="51"/>
      <c r="AV81" s="51"/>
      <c r="AW81" s="51"/>
      <c r="AX81" s="51"/>
      <c r="AY81" s="51"/>
      <c r="AZ81" s="51"/>
      <c r="BA81" s="51"/>
      <c r="BB81" s="51"/>
      <c r="BC81" s="51"/>
      <c r="BD81" s="52"/>
    </row>
    <row r="82" spans="1:76" s="1" customFormat="1" ht="15">
      <c r="B82" s="35"/>
      <c r="C82" s="32" t="s">
        <v>24</v>
      </c>
      <c r="D82" s="36"/>
      <c r="E82" s="36"/>
      <c r="F82" s="36"/>
      <c r="G82" s="36"/>
      <c r="H82" s="36"/>
      <c r="I82" s="36"/>
      <c r="J82" s="36"/>
      <c r="K82" s="36"/>
      <c r="L82" s="66" t="str">
        <f>IF(E14="","",E14)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29</v>
      </c>
      <c r="AJ82" s="36"/>
      <c r="AK82" s="36"/>
      <c r="AL82" s="36"/>
      <c r="AM82" s="203" t="str">
        <f>IF(E20="","",E20)</f>
        <v>Ing. Krumpolec</v>
      </c>
      <c r="AN82" s="203"/>
      <c r="AO82" s="203"/>
      <c r="AP82" s="203"/>
      <c r="AQ82" s="37"/>
      <c r="AS82" s="219"/>
      <c r="AT82" s="220"/>
      <c r="AU82" s="36"/>
      <c r="AV82" s="36"/>
      <c r="AW82" s="36"/>
      <c r="AX82" s="36"/>
      <c r="AY82" s="36"/>
      <c r="AZ82" s="36"/>
      <c r="BA82" s="36"/>
      <c r="BB82" s="36"/>
      <c r="BC82" s="36"/>
      <c r="BD82" s="74"/>
    </row>
    <row r="83" spans="1:76" s="1" customFormat="1" ht="10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7"/>
      <c r="AS83" s="219"/>
      <c r="AT83" s="220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76" s="1" customFormat="1" ht="29.25" customHeight="1">
      <c r="B84" s="35"/>
      <c r="C84" s="200" t="s">
        <v>53</v>
      </c>
      <c r="D84" s="201"/>
      <c r="E84" s="201"/>
      <c r="F84" s="201"/>
      <c r="G84" s="201"/>
      <c r="H84" s="75"/>
      <c r="I84" s="202" t="s">
        <v>54</v>
      </c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2" t="s">
        <v>55</v>
      </c>
      <c r="AH84" s="201"/>
      <c r="AI84" s="201"/>
      <c r="AJ84" s="201"/>
      <c r="AK84" s="201"/>
      <c r="AL84" s="201"/>
      <c r="AM84" s="201"/>
      <c r="AN84" s="202" t="s">
        <v>56</v>
      </c>
      <c r="AO84" s="201"/>
      <c r="AP84" s="221"/>
      <c r="AQ84" s="37"/>
      <c r="AS84" s="76" t="s">
        <v>57</v>
      </c>
      <c r="AT84" s="77" t="s">
        <v>58</v>
      </c>
      <c r="AU84" s="77" t="s">
        <v>59</v>
      </c>
      <c r="AV84" s="77" t="s">
        <v>60</v>
      </c>
      <c r="AW84" s="77" t="s">
        <v>61</v>
      </c>
      <c r="AX84" s="77" t="s">
        <v>62</v>
      </c>
      <c r="AY84" s="77" t="s">
        <v>63</v>
      </c>
      <c r="AZ84" s="77" t="s">
        <v>64</v>
      </c>
      <c r="BA84" s="77" t="s">
        <v>65</v>
      </c>
      <c r="BB84" s="77" t="s">
        <v>66</v>
      </c>
      <c r="BC84" s="77" t="s">
        <v>67</v>
      </c>
      <c r="BD84" s="78" t="s">
        <v>68</v>
      </c>
    </row>
    <row r="85" spans="1:76" s="1" customFormat="1" ht="10.9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7"/>
      <c r="AS85" s="79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2"/>
    </row>
    <row r="86" spans="1:76" s="4" customFormat="1" ht="32.450000000000003" customHeight="1">
      <c r="B86" s="68"/>
      <c r="C86" s="80" t="s">
        <v>69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214">
        <f>ROUND(AG87,2)</f>
        <v>0</v>
      </c>
      <c r="AH86" s="214"/>
      <c r="AI86" s="214"/>
      <c r="AJ86" s="214"/>
      <c r="AK86" s="214"/>
      <c r="AL86" s="214"/>
      <c r="AM86" s="214"/>
      <c r="AN86" s="215">
        <f>SUM(AG86,AT86)</f>
        <v>0</v>
      </c>
      <c r="AO86" s="215"/>
      <c r="AP86" s="215"/>
      <c r="AQ86" s="71"/>
      <c r="AS86" s="82">
        <f>ROUND(AS87,2)</f>
        <v>0</v>
      </c>
      <c r="AT86" s="83">
        <f>ROUND(SUM(AV86:AW86),2)</f>
        <v>0</v>
      </c>
      <c r="AU86" s="84">
        <f>ROUND(AU87,5)</f>
        <v>790.90632000000005</v>
      </c>
      <c r="AV86" s="83">
        <f>ROUND(AZ86*L31,2)</f>
        <v>0</v>
      </c>
      <c r="AW86" s="83">
        <f>ROUND(BA86*L32,2)</f>
        <v>0</v>
      </c>
      <c r="AX86" s="83">
        <f>ROUND(BB86*L31,2)</f>
        <v>0</v>
      </c>
      <c r="AY86" s="83">
        <f>ROUND(BC86*L32,2)</f>
        <v>0</v>
      </c>
      <c r="AZ86" s="83">
        <f t="shared" ref="AZ86:BD88" si="0">ROUND(AZ87,2)</f>
        <v>0</v>
      </c>
      <c r="BA86" s="83">
        <f t="shared" si="0"/>
        <v>0</v>
      </c>
      <c r="BB86" s="83">
        <f t="shared" si="0"/>
        <v>0</v>
      </c>
      <c r="BC86" s="83">
        <f t="shared" si="0"/>
        <v>0</v>
      </c>
      <c r="BD86" s="85">
        <f t="shared" si="0"/>
        <v>0</v>
      </c>
      <c r="BS86" s="86" t="s">
        <v>70</v>
      </c>
      <c r="BT86" s="86" t="s">
        <v>71</v>
      </c>
      <c r="BU86" s="87" t="s">
        <v>72</v>
      </c>
      <c r="BV86" s="86" t="s">
        <v>73</v>
      </c>
      <c r="BW86" s="86" t="s">
        <v>74</v>
      </c>
      <c r="BX86" s="86" t="s">
        <v>75</v>
      </c>
    </row>
    <row r="87" spans="1:76" s="5" customFormat="1" ht="47.25" customHeight="1">
      <c r="B87" s="88"/>
      <c r="C87" s="89"/>
      <c r="D87" s="195"/>
      <c r="E87" s="195"/>
      <c r="F87" s="195"/>
      <c r="G87" s="195"/>
      <c r="H87" s="195"/>
      <c r="I87" s="90"/>
      <c r="J87" s="195" t="s">
        <v>14</v>
      </c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224">
        <f>ROUND(AG88,2)</f>
        <v>0</v>
      </c>
      <c r="AH87" s="223"/>
      <c r="AI87" s="223"/>
      <c r="AJ87" s="223"/>
      <c r="AK87" s="223"/>
      <c r="AL87" s="223"/>
      <c r="AM87" s="223"/>
      <c r="AN87" s="222">
        <f>SUM(AG87,AT87)</f>
        <v>0</v>
      </c>
      <c r="AO87" s="223"/>
      <c r="AP87" s="223"/>
      <c r="AQ87" s="91"/>
      <c r="AS87" s="92">
        <f>ROUND(AS88,2)</f>
        <v>0</v>
      </c>
      <c r="AT87" s="93">
        <f>ROUND(SUM(AV87:AW87),2)</f>
        <v>0</v>
      </c>
      <c r="AU87" s="94">
        <f>ROUND(AU88,5)</f>
        <v>790.90632000000005</v>
      </c>
      <c r="AV87" s="93">
        <f>ROUND(AZ87*L31,2)</f>
        <v>0</v>
      </c>
      <c r="AW87" s="93">
        <f>ROUND(BA87*L32,2)</f>
        <v>0</v>
      </c>
      <c r="AX87" s="93">
        <f>ROUND(BB87*L31,2)</f>
        <v>0</v>
      </c>
      <c r="AY87" s="93">
        <f>ROUND(BC87*L32,2)</f>
        <v>0</v>
      </c>
      <c r="AZ87" s="93">
        <f t="shared" si="0"/>
        <v>0</v>
      </c>
      <c r="BA87" s="93">
        <f t="shared" si="0"/>
        <v>0</v>
      </c>
      <c r="BB87" s="93">
        <f t="shared" si="0"/>
        <v>0</v>
      </c>
      <c r="BC87" s="93">
        <f t="shared" si="0"/>
        <v>0</v>
      </c>
      <c r="BD87" s="95">
        <f t="shared" si="0"/>
        <v>0</v>
      </c>
      <c r="BS87" s="96" t="s">
        <v>70</v>
      </c>
      <c r="BT87" s="96" t="s">
        <v>76</v>
      </c>
      <c r="BU87" s="96" t="s">
        <v>72</v>
      </c>
      <c r="BV87" s="96" t="s">
        <v>73</v>
      </c>
      <c r="BW87" s="96" t="s">
        <v>77</v>
      </c>
      <c r="BX87" s="96" t="s">
        <v>74</v>
      </c>
    </row>
    <row r="88" spans="1:76" s="6" customFormat="1" ht="42.75" customHeight="1">
      <c r="B88" s="97"/>
      <c r="C88" s="98"/>
      <c r="D88" s="98"/>
      <c r="E88" s="190"/>
      <c r="F88" s="190"/>
      <c r="G88" s="190"/>
      <c r="H88" s="190"/>
      <c r="I88" s="190"/>
      <c r="J88" s="98"/>
      <c r="K88" s="190" t="s">
        <v>320</v>
      </c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216">
        <f>ROUND(AG89,2)</f>
        <v>0</v>
      </c>
      <c r="AH88" s="213"/>
      <c r="AI88" s="213"/>
      <c r="AJ88" s="213"/>
      <c r="AK88" s="213"/>
      <c r="AL88" s="213"/>
      <c r="AM88" s="213"/>
      <c r="AN88" s="212">
        <f>SUM(AG88,AT88)</f>
        <v>0</v>
      </c>
      <c r="AO88" s="213"/>
      <c r="AP88" s="213"/>
      <c r="AQ88" s="99"/>
      <c r="AS88" s="100">
        <f>ROUND(AS89,2)</f>
        <v>0</v>
      </c>
      <c r="AT88" s="101">
        <f>ROUND(SUM(AV88:AW88),2)</f>
        <v>0</v>
      </c>
      <c r="AU88" s="102">
        <f>ROUND(AU89,5)</f>
        <v>790.90632000000005</v>
      </c>
      <c r="AV88" s="101">
        <f>ROUND(AZ88*L31,2)</f>
        <v>0</v>
      </c>
      <c r="AW88" s="101">
        <f>ROUND(BA88*L32,2)</f>
        <v>0</v>
      </c>
      <c r="AX88" s="101">
        <f>ROUND(BB88*L31,2)</f>
        <v>0</v>
      </c>
      <c r="AY88" s="101">
        <f>ROUND(BC88*L32,2)</f>
        <v>0</v>
      </c>
      <c r="AZ88" s="101">
        <f t="shared" si="0"/>
        <v>0</v>
      </c>
      <c r="BA88" s="101">
        <f t="shared" si="0"/>
        <v>0</v>
      </c>
      <c r="BB88" s="101">
        <f t="shared" si="0"/>
        <v>0</v>
      </c>
      <c r="BC88" s="101">
        <f t="shared" si="0"/>
        <v>0</v>
      </c>
      <c r="BD88" s="103">
        <f t="shared" si="0"/>
        <v>0</v>
      </c>
      <c r="BS88" s="104" t="s">
        <v>70</v>
      </c>
      <c r="BT88" s="104" t="s">
        <v>78</v>
      </c>
      <c r="BU88" s="104" t="s">
        <v>72</v>
      </c>
      <c r="BV88" s="104" t="s">
        <v>73</v>
      </c>
      <c r="BW88" s="104" t="s">
        <v>79</v>
      </c>
      <c r="BX88" s="104" t="s">
        <v>77</v>
      </c>
    </row>
    <row r="89" spans="1:76" s="6" customFormat="1" ht="42.75" customHeight="1">
      <c r="A89" s="105" t="s">
        <v>80</v>
      </c>
      <c r="B89" s="97"/>
      <c r="C89" s="98"/>
      <c r="D89" s="98"/>
      <c r="E89" s="98"/>
      <c r="F89" s="190" t="s">
        <v>76</v>
      </c>
      <c r="G89" s="190"/>
      <c r="H89" s="190"/>
      <c r="I89" s="190"/>
      <c r="J89" s="190"/>
      <c r="K89" s="98"/>
      <c r="L89" s="190" t="s">
        <v>321</v>
      </c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212">
        <f>'1 - Zvislé + vodorovné ko...'!M32</f>
        <v>0</v>
      </c>
      <c r="AH89" s="213"/>
      <c r="AI89" s="213"/>
      <c r="AJ89" s="213"/>
      <c r="AK89" s="213"/>
      <c r="AL89" s="213"/>
      <c r="AM89" s="213"/>
      <c r="AN89" s="212">
        <f>SUM(AG89,AT89)</f>
        <v>0</v>
      </c>
      <c r="AO89" s="213"/>
      <c r="AP89" s="213"/>
      <c r="AQ89" s="99"/>
      <c r="AS89" s="106">
        <f>'1 - Zvislé + vodorovné ko...'!M30</f>
        <v>0</v>
      </c>
      <c r="AT89" s="107">
        <f>ROUND(SUM(AV89:AW89),2)</f>
        <v>0</v>
      </c>
      <c r="AU89" s="108">
        <f>'1 - Zvislé + vodorovné ko...'!W118</f>
        <v>790.90631603000008</v>
      </c>
      <c r="AV89" s="107">
        <f>'1 - Zvislé + vodorovné ko...'!M34</f>
        <v>0</v>
      </c>
      <c r="AW89" s="107">
        <f>'1 - Zvislé + vodorovné ko...'!M35</f>
        <v>0</v>
      </c>
      <c r="AX89" s="107">
        <f>'1 - Zvislé + vodorovné ko...'!M36</f>
        <v>0</v>
      </c>
      <c r="AY89" s="107">
        <f>'1 - Zvislé + vodorovné ko...'!M37</f>
        <v>0</v>
      </c>
      <c r="AZ89" s="107">
        <f>'1 - Zvislé + vodorovné ko...'!H34</f>
        <v>0</v>
      </c>
      <c r="BA89" s="107">
        <f>'1 - Zvislé + vodorovné ko...'!H35</f>
        <v>0</v>
      </c>
      <c r="BB89" s="107">
        <f>'1 - Zvislé + vodorovné ko...'!H36</f>
        <v>0</v>
      </c>
      <c r="BC89" s="107">
        <f>'1 - Zvislé + vodorovné ko...'!H37</f>
        <v>0</v>
      </c>
      <c r="BD89" s="109">
        <f>'1 - Zvislé + vodorovné ko...'!H38</f>
        <v>0</v>
      </c>
      <c r="BT89" s="104" t="s">
        <v>81</v>
      </c>
      <c r="BV89" s="104" t="s">
        <v>73</v>
      </c>
      <c r="BW89" s="104" t="s">
        <v>82</v>
      </c>
      <c r="BX89" s="104" t="s">
        <v>79</v>
      </c>
    </row>
    <row r="90" spans="1:76">
      <c r="B90" s="2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</row>
    <row r="91" spans="1:76" s="1" customFormat="1" ht="30" customHeight="1">
      <c r="B91" s="35"/>
      <c r="C91" s="80" t="s">
        <v>83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15">
        <v>0</v>
      </c>
      <c r="AH91" s="215"/>
      <c r="AI91" s="215"/>
      <c r="AJ91" s="215"/>
      <c r="AK91" s="215"/>
      <c r="AL91" s="215"/>
      <c r="AM91" s="215"/>
      <c r="AN91" s="215">
        <v>0</v>
      </c>
      <c r="AO91" s="215"/>
      <c r="AP91" s="215"/>
      <c r="AQ91" s="37"/>
      <c r="AS91" s="76" t="s">
        <v>84</v>
      </c>
      <c r="AT91" s="77" t="s">
        <v>85</v>
      </c>
      <c r="AU91" s="77" t="s">
        <v>35</v>
      </c>
      <c r="AV91" s="78" t="s">
        <v>58</v>
      </c>
    </row>
    <row r="92" spans="1:76" s="1" customFormat="1" ht="10.9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7"/>
      <c r="AS92" s="110"/>
      <c r="AT92" s="56"/>
      <c r="AU92" s="56"/>
      <c r="AV92" s="58"/>
    </row>
    <row r="93" spans="1:76" s="1" customFormat="1" ht="30" customHeight="1">
      <c r="B93" s="35"/>
      <c r="C93" s="111" t="s">
        <v>86</v>
      </c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204">
        <f>ROUND(AG86+AG91,2)</f>
        <v>0</v>
      </c>
      <c r="AH93" s="204"/>
      <c r="AI93" s="204"/>
      <c r="AJ93" s="204"/>
      <c r="AK93" s="204"/>
      <c r="AL93" s="204"/>
      <c r="AM93" s="204"/>
      <c r="AN93" s="204">
        <f>AN86+AN91</f>
        <v>0</v>
      </c>
      <c r="AO93" s="204"/>
      <c r="AP93" s="204"/>
      <c r="AQ93" s="37"/>
    </row>
    <row r="94" spans="1:76" s="1" customFormat="1" ht="6.95" customHeight="1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1"/>
    </row>
  </sheetData>
  <mergeCells count="53">
    <mergeCell ref="L35:O35"/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S81:AT83"/>
    <mergeCell ref="AM82:AP82"/>
    <mergeCell ref="AN84:AP84"/>
    <mergeCell ref="AN87:AP87"/>
    <mergeCell ref="AG87:AM87"/>
    <mergeCell ref="AN89:AP89"/>
    <mergeCell ref="AG89:AM89"/>
    <mergeCell ref="AG86:AM86"/>
    <mergeCell ref="AN86:AP86"/>
    <mergeCell ref="AG91:AM91"/>
    <mergeCell ref="AN91:AP91"/>
    <mergeCell ref="AN88:AP88"/>
    <mergeCell ref="AG88:AM88"/>
    <mergeCell ref="AG93:AM93"/>
    <mergeCell ref="AN93:AP93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K37:AO37"/>
    <mergeCell ref="J87:AF87"/>
    <mergeCell ref="C75:AP75"/>
    <mergeCell ref="L77:AO77"/>
    <mergeCell ref="C84:G84"/>
    <mergeCell ref="I84:AF84"/>
    <mergeCell ref="AG84:AM84"/>
    <mergeCell ref="D87:H87"/>
    <mergeCell ref="AM81:AP81"/>
    <mergeCell ref="E88:I88"/>
    <mergeCell ref="K88:AF88"/>
    <mergeCell ref="F89:J89"/>
    <mergeCell ref="L89:AF89"/>
    <mergeCell ref="X37:AB37"/>
  </mergeCells>
  <hyperlinks>
    <hyperlink ref="K1:S1" location="C2" display="1) Súhrnný list stavby"/>
    <hyperlink ref="W1:AF1" location="C87" display="2) Rekapitulácia objektov"/>
    <hyperlink ref="A89" location="'1 - Zvislé + vodorovné ko...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workbookViewId="0">
      <pane ySplit="1" topLeftCell="A228" activePane="bottomLeft" state="frozen"/>
      <selection pane="bottomLeft" activeCell="F109" sqref="F109:P10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3"/>
      <c r="B1" s="15"/>
      <c r="C1" s="15"/>
      <c r="D1" s="16" t="s">
        <v>1</v>
      </c>
      <c r="E1" s="15"/>
      <c r="F1" s="17" t="s">
        <v>87</v>
      </c>
      <c r="G1" s="17"/>
      <c r="H1" s="263" t="s">
        <v>88</v>
      </c>
      <c r="I1" s="263"/>
      <c r="J1" s="263"/>
      <c r="K1" s="263"/>
      <c r="L1" s="17" t="s">
        <v>89</v>
      </c>
      <c r="M1" s="15"/>
      <c r="N1" s="15"/>
      <c r="O1" s="16" t="s">
        <v>90</v>
      </c>
      <c r="P1" s="15"/>
      <c r="Q1" s="15"/>
      <c r="R1" s="15"/>
      <c r="S1" s="17" t="s">
        <v>91</v>
      </c>
      <c r="T1" s="17"/>
      <c r="U1" s="113"/>
      <c r="V1" s="11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S2" s="229" t="s">
        <v>8</v>
      </c>
      <c r="T2" s="230"/>
      <c r="U2" s="230"/>
      <c r="V2" s="230"/>
      <c r="W2" s="230"/>
      <c r="X2" s="230"/>
      <c r="Y2" s="230"/>
      <c r="Z2" s="230"/>
      <c r="AA2" s="230"/>
      <c r="AB2" s="230"/>
      <c r="AC2" s="230"/>
      <c r="AT2" s="22" t="s">
        <v>82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71</v>
      </c>
    </row>
    <row r="4" spans="1:66" ht="36.950000000000003" customHeight="1">
      <c r="B4" s="26"/>
      <c r="C4" s="196" t="s">
        <v>92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7"/>
      <c r="T4" s="21" t="s">
        <v>12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13</v>
      </c>
      <c r="E6" s="28"/>
      <c r="F6" s="254" t="str">
        <f>'Rekapitulácia stavby'!K6</f>
        <v>Obnova NKP  ÚZPF č.2354/0   Železiareň a zlievareň, Stará Maša, Krompachy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8"/>
      <c r="R6" s="27"/>
    </row>
    <row r="7" spans="1:66" ht="25.35" customHeight="1">
      <c r="B7" s="26"/>
      <c r="C7" s="28"/>
      <c r="D7" s="32" t="s">
        <v>93</v>
      </c>
      <c r="E7" s="28"/>
      <c r="F7" s="254" t="s">
        <v>322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8"/>
      <c r="R7" s="27"/>
    </row>
    <row r="8" spans="1:66" ht="25.35" customHeight="1">
      <c r="B8" s="26"/>
      <c r="C8" s="28"/>
      <c r="D8" s="32" t="s">
        <v>94</v>
      </c>
      <c r="E8" s="28"/>
      <c r="F8" s="254" t="s">
        <v>320</v>
      </c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8"/>
      <c r="R8" s="27"/>
    </row>
    <row r="9" spans="1:66" s="1" customFormat="1" ht="32.85" customHeight="1">
      <c r="B9" s="35"/>
      <c r="C9" s="36"/>
      <c r="D9" s="31" t="s">
        <v>95</v>
      </c>
      <c r="E9" s="36"/>
      <c r="F9" s="228" t="s">
        <v>317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36"/>
      <c r="R9" s="37"/>
    </row>
    <row r="10" spans="1:66" s="1" customFormat="1" ht="14.45" customHeight="1">
      <c r="B10" s="35"/>
      <c r="C10" s="36"/>
      <c r="D10" s="32" t="s">
        <v>15</v>
      </c>
      <c r="E10" s="36"/>
      <c r="F10" s="30" t="s">
        <v>5</v>
      </c>
      <c r="G10" s="36"/>
      <c r="H10" s="36"/>
      <c r="I10" s="36"/>
      <c r="J10" s="36"/>
      <c r="K10" s="36"/>
      <c r="L10" s="36"/>
      <c r="M10" s="32" t="s">
        <v>16</v>
      </c>
      <c r="N10" s="36"/>
      <c r="O10" s="30" t="s">
        <v>5</v>
      </c>
      <c r="P10" s="36"/>
      <c r="Q10" s="36"/>
      <c r="R10" s="37"/>
    </row>
    <row r="11" spans="1:66" s="1" customFormat="1" ht="14.45" customHeight="1">
      <c r="B11" s="35"/>
      <c r="C11" s="36"/>
      <c r="D11" s="32" t="s">
        <v>17</v>
      </c>
      <c r="E11" s="36"/>
      <c r="F11" s="30" t="s">
        <v>18</v>
      </c>
      <c r="G11" s="36"/>
      <c r="H11" s="36"/>
      <c r="I11" s="36"/>
      <c r="J11" s="36"/>
      <c r="K11" s="36"/>
      <c r="L11" s="36"/>
      <c r="M11" s="32" t="s">
        <v>19</v>
      </c>
      <c r="N11" s="36"/>
      <c r="O11" s="235"/>
      <c r="P11" s="235"/>
      <c r="Q11" s="36"/>
      <c r="R11" s="37"/>
    </row>
    <row r="12" spans="1:66" s="1" customFormat="1" ht="10.9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2" t="s">
        <v>20</v>
      </c>
      <c r="E13" s="36"/>
      <c r="F13" s="36"/>
      <c r="G13" s="36"/>
      <c r="H13" s="36"/>
      <c r="I13" s="36"/>
      <c r="J13" s="36"/>
      <c r="K13" s="36"/>
      <c r="L13" s="36"/>
      <c r="M13" s="32" t="s">
        <v>21</v>
      </c>
      <c r="N13" s="36"/>
      <c r="O13" s="227" t="s">
        <v>5</v>
      </c>
      <c r="P13" s="227"/>
      <c r="Q13" s="36"/>
      <c r="R13" s="37"/>
    </row>
    <row r="14" spans="1:66" s="1" customFormat="1" ht="18" customHeight="1">
      <c r="B14" s="35"/>
      <c r="C14" s="36"/>
      <c r="D14" s="36"/>
      <c r="E14" s="30" t="s">
        <v>22</v>
      </c>
      <c r="F14" s="36"/>
      <c r="G14" s="36"/>
      <c r="H14" s="36"/>
      <c r="I14" s="36"/>
      <c r="J14" s="36"/>
      <c r="K14" s="36"/>
      <c r="L14" s="36"/>
      <c r="M14" s="32" t="s">
        <v>23</v>
      </c>
      <c r="N14" s="36"/>
      <c r="O14" s="227" t="s">
        <v>5</v>
      </c>
      <c r="P14" s="227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2" t="s">
        <v>24</v>
      </c>
      <c r="E16" s="36"/>
      <c r="F16" s="36"/>
      <c r="G16" s="36"/>
      <c r="H16" s="36"/>
      <c r="I16" s="36"/>
      <c r="J16" s="36"/>
      <c r="K16" s="36"/>
      <c r="L16" s="36"/>
      <c r="M16" s="32" t="s">
        <v>21</v>
      </c>
      <c r="N16" s="36"/>
      <c r="O16" s="227" t="str">
        <f>IF('Rekapitulácia stavby'!AN13="","",'Rekapitulácia stavby'!AN13)</f>
        <v/>
      </c>
      <c r="P16" s="227"/>
      <c r="Q16" s="36"/>
      <c r="R16" s="37"/>
    </row>
    <row r="17" spans="2:18" s="1" customFormat="1" ht="18" customHeight="1">
      <c r="B17" s="35"/>
      <c r="C17" s="36"/>
      <c r="D17" s="36"/>
      <c r="E17" s="30" t="str">
        <f>IF('Rekapitulácia stavby'!E14="","",'Rekapitulácia stavby'!E14)</f>
        <v xml:space="preserve"> </v>
      </c>
      <c r="F17" s="36"/>
      <c r="G17" s="36"/>
      <c r="H17" s="36"/>
      <c r="I17" s="36"/>
      <c r="J17" s="36"/>
      <c r="K17" s="36"/>
      <c r="L17" s="36"/>
      <c r="M17" s="32" t="s">
        <v>23</v>
      </c>
      <c r="N17" s="36"/>
      <c r="O17" s="227" t="str">
        <f>IF('Rekapitulácia stavby'!AN14="","",'Rekapitulácia stavby'!AN14)</f>
        <v/>
      </c>
      <c r="P17" s="227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2" t="s">
        <v>26</v>
      </c>
      <c r="E19" s="36"/>
      <c r="F19" s="36"/>
      <c r="G19" s="36"/>
      <c r="H19" s="36"/>
      <c r="I19" s="36"/>
      <c r="J19" s="36"/>
      <c r="K19" s="36"/>
      <c r="L19" s="36"/>
      <c r="M19" s="32" t="s">
        <v>21</v>
      </c>
      <c r="N19" s="36"/>
      <c r="O19" s="227" t="s">
        <v>5</v>
      </c>
      <c r="P19" s="227"/>
      <c r="Q19" s="36"/>
      <c r="R19" s="37"/>
    </row>
    <row r="20" spans="2:18" s="1" customFormat="1" ht="18" customHeight="1">
      <c r="B20" s="35"/>
      <c r="C20" s="36"/>
      <c r="D20" s="36"/>
      <c r="E20" s="30" t="s">
        <v>27</v>
      </c>
      <c r="F20" s="36"/>
      <c r="G20" s="36"/>
      <c r="H20" s="36"/>
      <c r="I20" s="36"/>
      <c r="J20" s="36"/>
      <c r="K20" s="36"/>
      <c r="L20" s="36"/>
      <c r="M20" s="32" t="s">
        <v>23</v>
      </c>
      <c r="N20" s="36"/>
      <c r="O20" s="227" t="s">
        <v>5</v>
      </c>
      <c r="P20" s="227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2" t="s">
        <v>29</v>
      </c>
      <c r="E22" s="36"/>
      <c r="F22" s="36"/>
      <c r="G22" s="36"/>
      <c r="H22" s="36"/>
      <c r="I22" s="36"/>
      <c r="J22" s="36"/>
      <c r="K22" s="36"/>
      <c r="L22" s="36"/>
      <c r="M22" s="32" t="s">
        <v>21</v>
      </c>
      <c r="N22" s="36"/>
      <c r="O22" s="227" t="s">
        <v>5</v>
      </c>
      <c r="P22" s="227"/>
      <c r="Q22" s="36"/>
      <c r="R22" s="37"/>
    </row>
    <row r="23" spans="2:18" s="1" customFormat="1" ht="18" customHeight="1">
      <c r="B23" s="35"/>
      <c r="C23" s="36"/>
      <c r="D23" s="36"/>
      <c r="E23" s="30" t="s">
        <v>30</v>
      </c>
      <c r="F23" s="36"/>
      <c r="G23" s="36"/>
      <c r="H23" s="36"/>
      <c r="I23" s="36"/>
      <c r="J23" s="36"/>
      <c r="K23" s="36"/>
      <c r="L23" s="36"/>
      <c r="M23" s="32" t="s">
        <v>23</v>
      </c>
      <c r="N23" s="36"/>
      <c r="O23" s="227" t="s">
        <v>5</v>
      </c>
      <c r="P23" s="227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4.45" customHeight="1">
      <c r="B25" s="35"/>
      <c r="C25" s="36"/>
      <c r="D25" s="32" t="s">
        <v>31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16.5" customHeight="1">
      <c r="B26" s="35"/>
      <c r="C26" s="36"/>
      <c r="D26" s="36"/>
      <c r="E26" s="205" t="s">
        <v>5</v>
      </c>
      <c r="F26" s="205"/>
      <c r="G26" s="205"/>
      <c r="H26" s="205"/>
      <c r="I26" s="205"/>
      <c r="J26" s="205"/>
      <c r="K26" s="205"/>
      <c r="L26" s="205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s="1" customFormat="1" ht="6.95" customHeight="1">
      <c r="B28" s="35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6"/>
      <c r="R28" s="37"/>
    </row>
    <row r="29" spans="2:18" s="1" customFormat="1" ht="14.45" customHeight="1">
      <c r="B29" s="35"/>
      <c r="C29" s="36"/>
      <c r="D29" s="114" t="s">
        <v>96</v>
      </c>
      <c r="E29" s="36"/>
      <c r="F29" s="36"/>
      <c r="G29" s="36"/>
      <c r="H29" s="36"/>
      <c r="I29" s="36"/>
      <c r="J29" s="36"/>
      <c r="K29" s="36"/>
      <c r="L29" s="36"/>
      <c r="M29" s="206">
        <f>N88</f>
        <v>0</v>
      </c>
      <c r="N29" s="206"/>
      <c r="O29" s="206"/>
      <c r="P29" s="206"/>
      <c r="Q29" s="36"/>
      <c r="R29" s="37"/>
    </row>
    <row r="30" spans="2:18" s="1" customFormat="1" ht="14.45" customHeight="1">
      <c r="B30" s="35"/>
      <c r="C30" s="36"/>
      <c r="D30" s="34" t="s">
        <v>97</v>
      </c>
      <c r="E30" s="36"/>
      <c r="F30" s="36"/>
      <c r="G30" s="36"/>
      <c r="H30" s="36"/>
      <c r="I30" s="36"/>
      <c r="J30" s="36"/>
      <c r="K30" s="36"/>
      <c r="L30" s="36"/>
      <c r="M30" s="206">
        <f>N97</f>
        <v>0</v>
      </c>
      <c r="N30" s="206"/>
      <c r="O30" s="206"/>
      <c r="P30" s="206"/>
      <c r="Q30" s="36"/>
      <c r="R30" s="37"/>
    </row>
    <row r="31" spans="2:18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2:18" s="1" customFormat="1" ht="25.35" customHeight="1">
      <c r="B32" s="35"/>
      <c r="C32" s="36"/>
      <c r="D32" s="115" t="s">
        <v>34</v>
      </c>
      <c r="E32" s="36"/>
      <c r="F32" s="36"/>
      <c r="G32" s="36"/>
      <c r="H32" s="36"/>
      <c r="I32" s="36"/>
      <c r="J32" s="36"/>
      <c r="K32" s="36"/>
      <c r="L32" s="36"/>
      <c r="M32" s="264">
        <f>ROUND(M29+M30,2)</f>
        <v>0</v>
      </c>
      <c r="N32" s="253"/>
      <c r="O32" s="253"/>
      <c r="P32" s="253"/>
      <c r="Q32" s="36"/>
      <c r="R32" s="37"/>
    </row>
    <row r="33" spans="2:18" s="1" customFormat="1" ht="6.95" customHeight="1">
      <c r="B33" s="35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6"/>
      <c r="R33" s="37"/>
    </row>
    <row r="34" spans="2:18" s="1" customFormat="1" ht="14.45" customHeight="1">
      <c r="B34" s="35"/>
      <c r="C34" s="36"/>
      <c r="D34" s="42" t="s">
        <v>35</v>
      </c>
      <c r="E34" s="42" t="s">
        <v>36</v>
      </c>
      <c r="F34" s="43">
        <v>0.2</v>
      </c>
      <c r="G34" s="116" t="s">
        <v>37</v>
      </c>
      <c r="H34" s="260">
        <f>ROUND((SUM(BE97:BE98)+SUM(BE118:BE203)), 2)</f>
        <v>0</v>
      </c>
      <c r="I34" s="253"/>
      <c r="J34" s="253"/>
      <c r="K34" s="36"/>
      <c r="L34" s="36"/>
      <c r="M34" s="260">
        <f>ROUND(ROUND((SUM(BE97:BE98)+SUM(BE118:BE203)), 2)*F34, 2)</f>
        <v>0</v>
      </c>
      <c r="N34" s="253"/>
      <c r="O34" s="253"/>
      <c r="P34" s="253"/>
      <c r="Q34" s="36"/>
      <c r="R34" s="37"/>
    </row>
    <row r="35" spans="2:18" s="1" customFormat="1" ht="14.45" customHeight="1">
      <c r="B35" s="35"/>
      <c r="C35" s="36"/>
      <c r="D35" s="36"/>
      <c r="E35" s="42" t="s">
        <v>38</v>
      </c>
      <c r="F35" s="43">
        <v>0.2</v>
      </c>
      <c r="G35" s="116" t="s">
        <v>37</v>
      </c>
      <c r="H35" s="260">
        <f>ROUND((SUM(BF97:BF98)+SUM(BF118:BF203)), 2)</f>
        <v>0</v>
      </c>
      <c r="I35" s="253"/>
      <c r="J35" s="253"/>
      <c r="K35" s="36"/>
      <c r="L35" s="36"/>
      <c r="M35" s="260">
        <f>ROUND(ROUND((SUM(BF97:BF98)+SUM(BF118:BF203)), 2)*F35, 2)</f>
        <v>0</v>
      </c>
      <c r="N35" s="253"/>
      <c r="O35" s="253"/>
      <c r="P35" s="253"/>
      <c r="Q35" s="36"/>
      <c r="R35" s="37"/>
    </row>
    <row r="36" spans="2:18" s="1" customFormat="1" ht="14.45" hidden="1" customHeight="1">
      <c r="B36" s="35"/>
      <c r="C36" s="36"/>
      <c r="D36" s="36"/>
      <c r="E36" s="42" t="s">
        <v>39</v>
      </c>
      <c r="F36" s="43">
        <v>0.2</v>
      </c>
      <c r="G36" s="116" t="s">
        <v>37</v>
      </c>
      <c r="H36" s="260">
        <f>ROUND((SUM(BG97:BG98)+SUM(BG118:BG203)), 2)</f>
        <v>0</v>
      </c>
      <c r="I36" s="253"/>
      <c r="J36" s="253"/>
      <c r="K36" s="36"/>
      <c r="L36" s="36"/>
      <c r="M36" s="260">
        <v>0</v>
      </c>
      <c r="N36" s="253"/>
      <c r="O36" s="253"/>
      <c r="P36" s="253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40</v>
      </c>
      <c r="F37" s="43">
        <v>0.2</v>
      </c>
      <c r="G37" s="116" t="s">
        <v>37</v>
      </c>
      <c r="H37" s="260">
        <f>ROUND((SUM(BH97:BH98)+SUM(BH118:BH203)), 2)</f>
        <v>0</v>
      </c>
      <c r="I37" s="253"/>
      <c r="J37" s="253"/>
      <c r="K37" s="36"/>
      <c r="L37" s="36"/>
      <c r="M37" s="260">
        <v>0</v>
      </c>
      <c r="N37" s="253"/>
      <c r="O37" s="253"/>
      <c r="P37" s="253"/>
      <c r="Q37" s="36"/>
      <c r="R37" s="37"/>
    </row>
    <row r="38" spans="2:18" s="1" customFormat="1" ht="14.45" hidden="1" customHeight="1">
      <c r="B38" s="35"/>
      <c r="C38" s="36"/>
      <c r="D38" s="36"/>
      <c r="E38" s="42" t="s">
        <v>41</v>
      </c>
      <c r="F38" s="43">
        <v>0</v>
      </c>
      <c r="G38" s="116" t="s">
        <v>37</v>
      </c>
      <c r="H38" s="260">
        <f>ROUND((SUM(BI97:BI98)+SUM(BI118:BI203)), 2)</f>
        <v>0</v>
      </c>
      <c r="I38" s="253"/>
      <c r="J38" s="253"/>
      <c r="K38" s="36"/>
      <c r="L38" s="36"/>
      <c r="M38" s="260">
        <v>0</v>
      </c>
      <c r="N38" s="253"/>
      <c r="O38" s="253"/>
      <c r="P38" s="253"/>
      <c r="Q38" s="36"/>
      <c r="R38" s="37"/>
    </row>
    <row r="39" spans="2:18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25.35" customHeight="1">
      <c r="B40" s="35"/>
      <c r="C40" s="112"/>
      <c r="D40" s="117" t="s">
        <v>42</v>
      </c>
      <c r="E40" s="75"/>
      <c r="F40" s="75"/>
      <c r="G40" s="118" t="s">
        <v>43</v>
      </c>
      <c r="H40" s="119" t="s">
        <v>44</v>
      </c>
      <c r="I40" s="75"/>
      <c r="J40" s="75"/>
      <c r="K40" s="75"/>
      <c r="L40" s="261">
        <f>SUM(M32:M38)</f>
        <v>0</v>
      </c>
      <c r="M40" s="261"/>
      <c r="N40" s="261"/>
      <c r="O40" s="261"/>
      <c r="P40" s="262"/>
      <c r="Q40" s="112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s="1" customFormat="1" ht="14.4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</row>
    <row r="43" spans="2:18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s="1" customFormat="1" ht="15">
      <c r="B48" s="35"/>
      <c r="C48" s="36"/>
      <c r="D48" s="50" t="s">
        <v>45</v>
      </c>
      <c r="E48" s="51"/>
      <c r="F48" s="51"/>
      <c r="G48" s="51"/>
      <c r="H48" s="52"/>
      <c r="I48" s="36"/>
      <c r="J48" s="50" t="s">
        <v>46</v>
      </c>
      <c r="K48" s="51"/>
      <c r="L48" s="51"/>
      <c r="M48" s="51"/>
      <c r="N48" s="51"/>
      <c r="O48" s="51"/>
      <c r="P48" s="52"/>
      <c r="Q48" s="36"/>
      <c r="R48" s="37"/>
    </row>
    <row r="49" spans="2:18">
      <c r="B49" s="26"/>
      <c r="C49" s="28"/>
      <c r="D49" s="53"/>
      <c r="E49" s="28"/>
      <c r="F49" s="28"/>
      <c r="G49" s="28"/>
      <c r="H49" s="54"/>
      <c r="I49" s="28"/>
      <c r="J49" s="53"/>
      <c r="K49" s="28"/>
      <c r="L49" s="28"/>
      <c r="M49" s="28"/>
      <c r="N49" s="28"/>
      <c r="O49" s="28"/>
      <c r="P49" s="54"/>
      <c r="Q49" s="28"/>
      <c r="R49" s="27"/>
    </row>
    <row r="50" spans="2:18">
      <c r="B50" s="26"/>
      <c r="C50" s="28"/>
      <c r="D50" s="53"/>
      <c r="E50" s="28"/>
      <c r="F50" s="28"/>
      <c r="G50" s="28"/>
      <c r="H50" s="54"/>
      <c r="I50" s="28"/>
      <c r="J50" s="53"/>
      <c r="K50" s="28"/>
      <c r="L50" s="28"/>
      <c r="M50" s="28"/>
      <c r="N50" s="28"/>
      <c r="O50" s="28"/>
      <c r="P50" s="54"/>
      <c r="Q50" s="28"/>
      <c r="R50" s="27"/>
    </row>
    <row r="51" spans="2:18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s="1" customFormat="1" ht="15">
      <c r="B57" s="35"/>
      <c r="C57" s="36"/>
      <c r="D57" s="55" t="s">
        <v>47</v>
      </c>
      <c r="E57" s="56"/>
      <c r="F57" s="56"/>
      <c r="G57" s="57" t="s">
        <v>48</v>
      </c>
      <c r="H57" s="58"/>
      <c r="I57" s="36"/>
      <c r="J57" s="55" t="s">
        <v>47</v>
      </c>
      <c r="K57" s="56"/>
      <c r="L57" s="56"/>
      <c r="M57" s="56"/>
      <c r="N57" s="57" t="s">
        <v>48</v>
      </c>
      <c r="O57" s="56"/>
      <c r="P57" s="58"/>
      <c r="Q57" s="36"/>
      <c r="R57" s="37"/>
    </row>
    <row r="58" spans="2:18"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7"/>
    </row>
    <row r="59" spans="2:18" s="1" customFormat="1" ht="15">
      <c r="B59" s="35"/>
      <c r="C59" s="36"/>
      <c r="D59" s="50" t="s">
        <v>49</v>
      </c>
      <c r="E59" s="51"/>
      <c r="F59" s="51"/>
      <c r="G59" s="51"/>
      <c r="H59" s="52"/>
      <c r="I59" s="36"/>
      <c r="J59" s="50" t="s">
        <v>50</v>
      </c>
      <c r="K59" s="51"/>
      <c r="L59" s="51"/>
      <c r="M59" s="51"/>
      <c r="N59" s="51"/>
      <c r="O59" s="51"/>
      <c r="P59" s="52"/>
      <c r="Q59" s="36"/>
      <c r="R59" s="37"/>
    </row>
    <row r="60" spans="2:18">
      <c r="B60" s="26"/>
      <c r="C60" s="28"/>
      <c r="D60" s="53"/>
      <c r="E60" s="28"/>
      <c r="F60" s="28"/>
      <c r="G60" s="28"/>
      <c r="H60" s="54"/>
      <c r="I60" s="28"/>
      <c r="J60" s="53"/>
      <c r="K60" s="28"/>
      <c r="L60" s="28"/>
      <c r="M60" s="28"/>
      <c r="N60" s="28"/>
      <c r="O60" s="28"/>
      <c r="P60" s="54"/>
      <c r="Q60" s="28"/>
      <c r="R60" s="27"/>
    </row>
    <row r="61" spans="2:18">
      <c r="B61" s="26"/>
      <c r="C61" s="28"/>
      <c r="D61" s="53"/>
      <c r="E61" s="28"/>
      <c r="F61" s="28"/>
      <c r="G61" s="28"/>
      <c r="H61" s="54"/>
      <c r="I61" s="28"/>
      <c r="J61" s="53"/>
      <c r="K61" s="28"/>
      <c r="L61" s="28"/>
      <c r="M61" s="28"/>
      <c r="N61" s="28"/>
      <c r="O61" s="28"/>
      <c r="P61" s="54"/>
      <c r="Q61" s="28"/>
      <c r="R61" s="27"/>
    </row>
    <row r="62" spans="2:18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s="1" customFormat="1" ht="15">
      <c r="B68" s="35"/>
      <c r="C68" s="36"/>
      <c r="D68" s="55" t="s">
        <v>47</v>
      </c>
      <c r="E68" s="56"/>
      <c r="F68" s="56"/>
      <c r="G68" s="57" t="s">
        <v>48</v>
      </c>
      <c r="H68" s="58"/>
      <c r="I68" s="36"/>
      <c r="J68" s="55" t="s">
        <v>47</v>
      </c>
      <c r="K68" s="56"/>
      <c r="L68" s="56"/>
      <c r="M68" s="56"/>
      <c r="N68" s="57" t="s">
        <v>48</v>
      </c>
      <c r="O68" s="56"/>
      <c r="P68" s="58"/>
      <c r="Q68" s="36"/>
      <c r="R68" s="37"/>
    </row>
    <row r="69" spans="2:18" s="1" customFormat="1" ht="14.45" customHeight="1"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3" spans="2:18" s="1" customFormat="1" ht="6.95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2:18" s="1" customFormat="1" ht="36.950000000000003" customHeight="1">
      <c r="B74" s="35"/>
      <c r="C74" s="196" t="s">
        <v>98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37"/>
    </row>
    <row r="75" spans="2:18" s="1" customFormat="1" ht="6.95" customHeight="1"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7"/>
    </row>
    <row r="76" spans="2:18" s="1" customFormat="1" ht="30" customHeight="1">
      <c r="B76" s="35"/>
      <c r="C76" s="32" t="s">
        <v>13</v>
      </c>
      <c r="D76" s="36"/>
      <c r="E76" s="36"/>
      <c r="F76" s="254" t="str">
        <f>F6</f>
        <v>Obnova NKP  ÚZPF č.2354/0   Železiareň a zlievareň, Stará Maša, Krompachy</v>
      </c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36"/>
      <c r="R76" s="37"/>
    </row>
    <row r="77" spans="2:18" ht="30" customHeight="1">
      <c r="B77" s="26"/>
      <c r="C77" s="32" t="s">
        <v>93</v>
      </c>
      <c r="D77" s="28"/>
      <c r="E77" s="28"/>
      <c r="F77" s="254" t="s">
        <v>14</v>
      </c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8"/>
      <c r="R77" s="27"/>
    </row>
    <row r="78" spans="2:18" ht="30" customHeight="1">
      <c r="B78" s="26"/>
      <c r="C78" s="32" t="s">
        <v>94</v>
      </c>
      <c r="D78" s="28"/>
      <c r="E78" s="28"/>
      <c r="F78" s="254" t="s">
        <v>320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8"/>
      <c r="R78" s="27"/>
    </row>
    <row r="79" spans="2:18" s="1" customFormat="1" ht="36.950000000000003" customHeight="1">
      <c r="B79" s="35"/>
      <c r="C79" s="69" t="s">
        <v>95</v>
      </c>
      <c r="D79" s="36"/>
      <c r="E79" s="36"/>
      <c r="F79" s="198" t="str">
        <f>F9</f>
        <v>1 - Zvislé + vodorovné konštrukcie+ okná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17</v>
      </c>
      <c r="D81" s="36"/>
      <c r="E81" s="36"/>
      <c r="F81" s="30" t="str">
        <f>F11</f>
        <v>Stará Maša, Krompachy</v>
      </c>
      <c r="G81" s="36"/>
      <c r="H81" s="36"/>
      <c r="I81" s="36"/>
      <c r="J81" s="36"/>
      <c r="K81" s="32" t="s">
        <v>19</v>
      </c>
      <c r="L81" s="36"/>
      <c r="M81" s="235" t="str">
        <f>IF(O11="","",O11)</f>
        <v/>
      </c>
      <c r="N81" s="235"/>
      <c r="O81" s="235"/>
      <c r="P81" s="235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2" t="s">
        <v>20</v>
      </c>
      <c r="D83" s="36"/>
      <c r="E83" s="36"/>
      <c r="F83" s="30" t="str">
        <f>E14</f>
        <v>Mesto Krompachy, Nám. Slobody 1, 053 42 Krompachy</v>
      </c>
      <c r="G83" s="36"/>
      <c r="H83" s="36"/>
      <c r="I83" s="36"/>
      <c r="J83" s="36"/>
      <c r="K83" s="32" t="s">
        <v>26</v>
      </c>
      <c r="L83" s="36"/>
      <c r="M83" s="227" t="str">
        <f>E20</f>
        <v>AŽ PROJEKT s.r.o., Toplianska 28,  Bratislava</v>
      </c>
      <c r="N83" s="227"/>
      <c r="O83" s="227"/>
      <c r="P83" s="227"/>
      <c r="Q83" s="227"/>
      <c r="R83" s="37"/>
    </row>
    <row r="84" spans="2:47" s="1" customFormat="1" ht="14.45" customHeight="1">
      <c r="B84" s="35"/>
      <c r="C84" s="32" t="s">
        <v>24</v>
      </c>
      <c r="D84" s="36"/>
      <c r="E84" s="36"/>
      <c r="F84" s="30" t="str">
        <f>IF(E17="","",E17)</f>
        <v xml:space="preserve"> </v>
      </c>
      <c r="G84" s="36"/>
      <c r="H84" s="36"/>
      <c r="I84" s="36"/>
      <c r="J84" s="36"/>
      <c r="K84" s="32" t="s">
        <v>29</v>
      </c>
      <c r="L84" s="36"/>
      <c r="M84" s="227" t="str">
        <f>E23</f>
        <v>Ing. Krumpolec</v>
      </c>
      <c r="N84" s="227"/>
      <c r="O84" s="227"/>
      <c r="P84" s="227"/>
      <c r="Q84" s="227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6" t="s">
        <v>99</v>
      </c>
      <c r="D86" s="257"/>
      <c r="E86" s="257"/>
      <c r="F86" s="257"/>
      <c r="G86" s="257"/>
      <c r="H86" s="112"/>
      <c r="I86" s="112"/>
      <c r="J86" s="112"/>
      <c r="K86" s="112"/>
      <c r="L86" s="112"/>
      <c r="M86" s="112"/>
      <c r="N86" s="256" t="s">
        <v>100</v>
      </c>
      <c r="O86" s="257"/>
      <c r="P86" s="257"/>
      <c r="Q86" s="25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0" t="s">
        <v>101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15">
        <f>N118</f>
        <v>0</v>
      </c>
      <c r="O88" s="251"/>
      <c r="P88" s="251"/>
      <c r="Q88" s="251"/>
      <c r="R88" s="37"/>
      <c r="AU88" s="22" t="s">
        <v>102</v>
      </c>
    </row>
    <row r="89" spans="2:47" s="7" customFormat="1" ht="24.95" customHeight="1">
      <c r="B89" s="121"/>
      <c r="C89" s="122"/>
      <c r="D89" s="123" t="s">
        <v>103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58">
        <f>N119</f>
        <v>0</v>
      </c>
      <c r="O89" s="259"/>
      <c r="P89" s="259"/>
      <c r="Q89" s="259"/>
      <c r="R89" s="124"/>
    </row>
    <row r="90" spans="2:47" s="8" customFormat="1" ht="19.899999999999999" customHeight="1">
      <c r="B90" s="125"/>
      <c r="C90" s="98"/>
      <c r="D90" s="126" t="s">
        <v>104</v>
      </c>
      <c r="E90" s="98"/>
      <c r="F90" s="98"/>
      <c r="G90" s="98"/>
      <c r="H90" s="98"/>
      <c r="I90" s="98"/>
      <c r="J90" s="98"/>
      <c r="K90" s="98"/>
      <c r="L90" s="98"/>
      <c r="M90" s="98"/>
      <c r="N90" s="212">
        <f>N120</f>
        <v>0</v>
      </c>
      <c r="O90" s="213"/>
      <c r="P90" s="213"/>
      <c r="Q90" s="213"/>
      <c r="R90" s="127"/>
    </row>
    <row r="91" spans="2:47" s="8" customFormat="1" ht="19.899999999999999" customHeight="1">
      <c r="B91" s="125"/>
      <c r="C91" s="98"/>
      <c r="D91" s="126" t="s">
        <v>105</v>
      </c>
      <c r="E91" s="98"/>
      <c r="F91" s="98"/>
      <c r="G91" s="98"/>
      <c r="H91" s="98"/>
      <c r="I91" s="98"/>
      <c r="J91" s="98"/>
      <c r="K91" s="98"/>
      <c r="L91" s="98"/>
      <c r="M91" s="98"/>
      <c r="N91" s="212">
        <f>N139</f>
        <v>0</v>
      </c>
      <c r="O91" s="213"/>
      <c r="P91" s="213"/>
      <c r="Q91" s="213"/>
      <c r="R91" s="127"/>
    </row>
    <row r="92" spans="2:47" s="8" customFormat="1" ht="19.899999999999999" customHeight="1">
      <c r="B92" s="125"/>
      <c r="C92" s="98"/>
      <c r="D92" s="126" t="s">
        <v>106</v>
      </c>
      <c r="E92" s="98"/>
      <c r="F92" s="98"/>
      <c r="G92" s="98"/>
      <c r="H92" s="98"/>
      <c r="I92" s="98"/>
      <c r="J92" s="98"/>
      <c r="K92" s="98"/>
      <c r="L92" s="98"/>
      <c r="M92" s="98"/>
      <c r="N92" s="212">
        <f>N154</f>
        <v>0</v>
      </c>
      <c r="O92" s="213"/>
      <c r="P92" s="213"/>
      <c r="Q92" s="213"/>
      <c r="R92" s="127"/>
    </row>
    <row r="93" spans="2:47" s="8" customFormat="1" ht="19.899999999999999" customHeight="1">
      <c r="B93" s="125"/>
      <c r="C93" s="98"/>
      <c r="D93" s="126" t="s">
        <v>107</v>
      </c>
      <c r="E93" s="98"/>
      <c r="F93" s="98"/>
      <c r="G93" s="98"/>
      <c r="H93" s="98"/>
      <c r="I93" s="98"/>
      <c r="J93" s="98"/>
      <c r="K93" s="98"/>
      <c r="L93" s="98"/>
      <c r="M93" s="98"/>
      <c r="N93" s="212">
        <f>N188</f>
        <v>0</v>
      </c>
      <c r="O93" s="213"/>
      <c r="P93" s="213"/>
      <c r="Q93" s="213"/>
      <c r="R93" s="127"/>
    </row>
    <row r="94" spans="2:47" s="7" customFormat="1" ht="24.95" customHeight="1">
      <c r="B94" s="121"/>
      <c r="C94" s="122"/>
      <c r="D94" s="123" t="s">
        <v>108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58">
        <f>N190</f>
        <v>0</v>
      </c>
      <c r="O94" s="259"/>
      <c r="P94" s="259"/>
      <c r="Q94" s="259"/>
      <c r="R94" s="124"/>
    </row>
    <row r="95" spans="2:47" s="8" customFormat="1" ht="19.899999999999999" customHeight="1">
      <c r="B95" s="125"/>
      <c r="C95" s="98"/>
      <c r="D95" s="126" t="s">
        <v>318</v>
      </c>
      <c r="E95" s="98"/>
      <c r="F95" s="98"/>
      <c r="G95" s="98"/>
      <c r="H95" s="98"/>
      <c r="I95" s="98"/>
      <c r="J95" s="98"/>
      <c r="K95" s="98"/>
      <c r="L95" s="98"/>
      <c r="M95" s="98"/>
      <c r="N95" s="212">
        <f>N191</f>
        <v>0</v>
      </c>
      <c r="O95" s="213"/>
      <c r="P95" s="213"/>
      <c r="Q95" s="213"/>
      <c r="R95" s="127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29.25" customHeight="1">
      <c r="B97" s="35"/>
      <c r="C97" s="120" t="s">
        <v>109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51">
        <v>0</v>
      </c>
      <c r="O97" s="252"/>
      <c r="P97" s="252"/>
      <c r="Q97" s="252"/>
      <c r="R97" s="37"/>
      <c r="T97" s="128"/>
      <c r="U97" s="129" t="s">
        <v>35</v>
      </c>
    </row>
    <row r="98" spans="2:21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1" t="s">
        <v>86</v>
      </c>
      <c r="D99" s="112"/>
      <c r="E99" s="112"/>
      <c r="F99" s="112"/>
      <c r="G99" s="112"/>
      <c r="H99" s="112"/>
      <c r="I99" s="112"/>
      <c r="J99" s="112"/>
      <c r="K99" s="112"/>
      <c r="L99" s="204">
        <f>ROUND(SUM(N88+N97),2)</f>
        <v>0</v>
      </c>
      <c r="M99" s="204"/>
      <c r="N99" s="204"/>
      <c r="O99" s="204"/>
      <c r="P99" s="204"/>
      <c r="Q99" s="204"/>
      <c r="R99" s="37"/>
    </row>
    <row r="100" spans="2:21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21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21" s="1" customFormat="1" ht="36.950000000000003" customHeight="1">
      <c r="B105" s="35"/>
      <c r="C105" s="196" t="s">
        <v>319</v>
      </c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37"/>
    </row>
    <row r="106" spans="2:21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30" customHeight="1">
      <c r="B107" s="35"/>
      <c r="C107" s="32" t="s">
        <v>13</v>
      </c>
      <c r="D107" s="36"/>
      <c r="E107" s="36"/>
      <c r="F107" s="254" t="str">
        <f>F6</f>
        <v>Obnova NKP  ÚZPF č.2354/0   Železiareň a zlievareň, Stará Maša, Krompachy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36"/>
      <c r="R107" s="37"/>
    </row>
    <row r="108" spans="2:21" ht="30" customHeight="1">
      <c r="B108" s="26"/>
      <c r="C108" s="32" t="s">
        <v>93</v>
      </c>
      <c r="D108" s="28"/>
      <c r="E108" s="28"/>
      <c r="F108" s="254" t="s">
        <v>14</v>
      </c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8"/>
      <c r="R108" s="27"/>
    </row>
    <row r="109" spans="2:21" ht="30" customHeight="1">
      <c r="B109" s="26"/>
      <c r="C109" s="32" t="s">
        <v>94</v>
      </c>
      <c r="D109" s="28"/>
      <c r="E109" s="28"/>
      <c r="F109" s="254" t="s">
        <v>320</v>
      </c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8"/>
      <c r="R109" s="27"/>
    </row>
    <row r="110" spans="2:21" s="1" customFormat="1" ht="36.950000000000003" customHeight="1">
      <c r="B110" s="35"/>
      <c r="C110" s="69" t="s">
        <v>95</v>
      </c>
      <c r="D110" s="36"/>
      <c r="E110" s="36"/>
      <c r="F110" s="198" t="str">
        <f>F9</f>
        <v>1 - Zvislé + vodorovné konštrukcie+ okná</v>
      </c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36"/>
      <c r="R110" s="37"/>
    </row>
    <row r="111" spans="2:21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1" s="1" customFormat="1" ht="18" customHeight="1">
      <c r="B112" s="35"/>
      <c r="C112" s="32" t="s">
        <v>17</v>
      </c>
      <c r="D112" s="36"/>
      <c r="E112" s="36"/>
      <c r="F112" s="30" t="str">
        <f>F11</f>
        <v>Stará Maša, Krompachy</v>
      </c>
      <c r="G112" s="36"/>
      <c r="H112" s="36"/>
      <c r="I112" s="36"/>
      <c r="J112" s="36"/>
      <c r="K112" s="32" t="s">
        <v>19</v>
      </c>
      <c r="L112" s="36"/>
      <c r="M112" s="235" t="str">
        <f>IF(O11="","",O11)</f>
        <v/>
      </c>
      <c r="N112" s="235"/>
      <c r="O112" s="235"/>
      <c r="P112" s="235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5">
      <c r="B114" s="35"/>
      <c r="C114" s="32" t="s">
        <v>20</v>
      </c>
      <c r="D114" s="36"/>
      <c r="E114" s="36"/>
      <c r="F114" s="30" t="str">
        <f>E14</f>
        <v>Mesto Krompachy, Nám. Slobody 1, 053 42 Krompachy</v>
      </c>
      <c r="G114" s="36"/>
      <c r="H114" s="36"/>
      <c r="I114" s="36"/>
      <c r="J114" s="36"/>
      <c r="K114" s="32" t="s">
        <v>26</v>
      </c>
      <c r="L114" s="36"/>
      <c r="M114" s="227" t="str">
        <f>E20</f>
        <v>AŽ PROJEKT s.r.o., Toplianska 28,  Bratislava</v>
      </c>
      <c r="N114" s="227"/>
      <c r="O114" s="227"/>
      <c r="P114" s="227"/>
      <c r="Q114" s="227"/>
      <c r="R114" s="37"/>
    </row>
    <row r="115" spans="2:65" s="1" customFormat="1" ht="14.45" customHeight="1">
      <c r="B115" s="35"/>
      <c r="C115" s="32" t="s">
        <v>24</v>
      </c>
      <c r="D115" s="36"/>
      <c r="E115" s="36"/>
      <c r="F115" s="30" t="str">
        <f>IF(E17="","",E17)</f>
        <v xml:space="preserve"> </v>
      </c>
      <c r="G115" s="36"/>
      <c r="H115" s="36"/>
      <c r="I115" s="36"/>
      <c r="J115" s="36"/>
      <c r="K115" s="32" t="s">
        <v>29</v>
      </c>
      <c r="L115" s="36"/>
      <c r="M115" s="227" t="str">
        <f>E23</f>
        <v>Ing. Krumpolec</v>
      </c>
      <c r="N115" s="227"/>
      <c r="O115" s="227"/>
      <c r="P115" s="227"/>
      <c r="Q115" s="227"/>
      <c r="R115" s="37"/>
    </row>
    <row r="116" spans="2:65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9" customFormat="1" ht="29.25" customHeight="1">
      <c r="B117" s="130"/>
      <c r="C117" s="131" t="s">
        <v>110</v>
      </c>
      <c r="D117" s="132" t="s">
        <v>111</v>
      </c>
      <c r="E117" s="132" t="s">
        <v>53</v>
      </c>
      <c r="F117" s="236" t="s">
        <v>112</v>
      </c>
      <c r="G117" s="236"/>
      <c r="H117" s="236"/>
      <c r="I117" s="236"/>
      <c r="J117" s="132" t="s">
        <v>113</v>
      </c>
      <c r="K117" s="132" t="s">
        <v>114</v>
      </c>
      <c r="L117" s="236" t="s">
        <v>115</v>
      </c>
      <c r="M117" s="236"/>
      <c r="N117" s="236" t="s">
        <v>100</v>
      </c>
      <c r="O117" s="236"/>
      <c r="P117" s="236"/>
      <c r="Q117" s="237"/>
      <c r="R117" s="133"/>
      <c r="T117" s="76" t="s">
        <v>116</v>
      </c>
      <c r="U117" s="77" t="s">
        <v>35</v>
      </c>
      <c r="V117" s="77" t="s">
        <v>117</v>
      </c>
      <c r="W117" s="77" t="s">
        <v>118</v>
      </c>
      <c r="X117" s="77" t="s">
        <v>119</v>
      </c>
      <c r="Y117" s="77" t="s">
        <v>120</v>
      </c>
      <c r="Z117" s="77" t="s">
        <v>121</v>
      </c>
      <c r="AA117" s="78" t="s">
        <v>122</v>
      </c>
    </row>
    <row r="118" spans="2:65" s="1" customFormat="1" ht="29.25" customHeight="1">
      <c r="B118" s="35"/>
      <c r="C118" s="80" t="s">
        <v>96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38">
        <f>BK118</f>
        <v>0</v>
      </c>
      <c r="O118" s="239"/>
      <c r="P118" s="239"/>
      <c r="Q118" s="239"/>
      <c r="R118" s="37"/>
      <c r="T118" s="79"/>
      <c r="U118" s="51"/>
      <c r="V118" s="51"/>
      <c r="W118" s="134">
        <f>W119+W190</f>
        <v>790.90631603000008</v>
      </c>
      <c r="X118" s="51"/>
      <c r="Y118" s="134">
        <f>Y119+Y190</f>
        <v>59.763387560000005</v>
      </c>
      <c r="Z118" s="51"/>
      <c r="AA118" s="135">
        <f>AA119+AA190</f>
        <v>66.997499999999988</v>
      </c>
      <c r="AT118" s="22" t="s">
        <v>70</v>
      </c>
      <c r="AU118" s="22" t="s">
        <v>102</v>
      </c>
      <c r="BK118" s="136">
        <f>BK119+BK190</f>
        <v>0</v>
      </c>
    </row>
    <row r="119" spans="2:65" s="10" customFormat="1" ht="37.35" customHeight="1">
      <c r="B119" s="137"/>
      <c r="C119" s="138"/>
      <c r="D119" s="139" t="s">
        <v>103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40">
        <f>BK119</f>
        <v>0</v>
      </c>
      <c r="O119" s="241"/>
      <c r="P119" s="241"/>
      <c r="Q119" s="241"/>
      <c r="R119" s="140"/>
      <c r="T119" s="141"/>
      <c r="U119" s="138"/>
      <c r="V119" s="138"/>
      <c r="W119" s="142">
        <f>W120+W139+W154+W188</f>
        <v>778.12235603000011</v>
      </c>
      <c r="X119" s="138"/>
      <c r="Y119" s="142">
        <f>Y120+Y139+Y154+Y188</f>
        <v>59.763387560000005</v>
      </c>
      <c r="Z119" s="138"/>
      <c r="AA119" s="143">
        <f>AA120+AA139+AA154+AA188</f>
        <v>66.997499999999988</v>
      </c>
      <c r="AR119" s="144" t="s">
        <v>76</v>
      </c>
      <c r="AT119" s="145" t="s">
        <v>70</v>
      </c>
      <c r="AU119" s="145" t="s">
        <v>71</v>
      </c>
      <c r="AY119" s="144" t="s">
        <v>123</v>
      </c>
      <c r="BK119" s="146">
        <f>BK120+BK139+BK154+BK188</f>
        <v>0</v>
      </c>
    </row>
    <row r="120" spans="2:65" s="10" customFormat="1" ht="19.899999999999999" customHeight="1">
      <c r="B120" s="137"/>
      <c r="C120" s="138"/>
      <c r="D120" s="147" t="s">
        <v>104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242">
        <f>BK120</f>
        <v>0</v>
      </c>
      <c r="O120" s="243"/>
      <c r="P120" s="243"/>
      <c r="Q120" s="243"/>
      <c r="R120" s="140"/>
      <c r="T120" s="141"/>
      <c r="U120" s="138"/>
      <c r="V120" s="138"/>
      <c r="W120" s="142">
        <f>SUM(W121:W138)</f>
        <v>100.97163294000001</v>
      </c>
      <c r="X120" s="138"/>
      <c r="Y120" s="142">
        <f>SUM(Y121:Y138)</f>
        <v>36.130890640000004</v>
      </c>
      <c r="Z120" s="138"/>
      <c r="AA120" s="143">
        <f>SUM(AA121:AA138)</f>
        <v>0</v>
      </c>
      <c r="AR120" s="144" t="s">
        <v>76</v>
      </c>
      <c r="AT120" s="145" t="s">
        <v>70</v>
      </c>
      <c r="AU120" s="145" t="s">
        <v>76</v>
      </c>
      <c r="AY120" s="144" t="s">
        <v>123</v>
      </c>
      <c r="BK120" s="146">
        <f>SUM(BK121:BK138)</f>
        <v>0</v>
      </c>
    </row>
    <row r="121" spans="2:65" s="1" customFormat="1" ht="25.5" customHeight="1">
      <c r="B121" s="148"/>
      <c r="C121" s="149" t="s">
        <v>76</v>
      </c>
      <c r="D121" s="149" t="s">
        <v>124</v>
      </c>
      <c r="E121" s="150" t="s">
        <v>125</v>
      </c>
      <c r="F121" s="246" t="s">
        <v>126</v>
      </c>
      <c r="G121" s="246"/>
      <c r="H121" s="246"/>
      <c r="I121" s="246"/>
      <c r="J121" s="151" t="s">
        <v>127</v>
      </c>
      <c r="K121" s="152">
        <v>2.5</v>
      </c>
      <c r="L121" s="234"/>
      <c r="M121" s="234"/>
      <c r="N121" s="234">
        <f>ROUND(L121*K121,3)</f>
        <v>0</v>
      </c>
      <c r="O121" s="234"/>
      <c r="P121" s="234"/>
      <c r="Q121" s="234"/>
      <c r="R121" s="153"/>
      <c r="T121" s="154" t="s">
        <v>5</v>
      </c>
      <c r="U121" s="44" t="s">
        <v>38</v>
      </c>
      <c r="V121" s="155">
        <v>13.231</v>
      </c>
      <c r="W121" s="155">
        <f>V121*K121</f>
        <v>33.077500000000001</v>
      </c>
      <c r="X121" s="155">
        <v>3.16594</v>
      </c>
      <c r="Y121" s="155">
        <f>X121*K121</f>
        <v>7.9148499999999995</v>
      </c>
      <c r="Z121" s="155">
        <v>0</v>
      </c>
      <c r="AA121" s="156">
        <f>Z121*K121</f>
        <v>0</v>
      </c>
      <c r="AR121" s="22" t="s">
        <v>128</v>
      </c>
      <c r="AT121" s="22" t="s">
        <v>124</v>
      </c>
      <c r="AU121" s="22" t="s">
        <v>78</v>
      </c>
      <c r="AY121" s="22" t="s">
        <v>123</v>
      </c>
      <c r="BE121" s="157">
        <f>IF(U121="základná",N121,0)</f>
        <v>0</v>
      </c>
      <c r="BF121" s="157">
        <f>IF(U121="znížená",N121,0)</f>
        <v>0</v>
      </c>
      <c r="BG121" s="157">
        <f>IF(U121="zákl. prenesená",N121,0)</f>
        <v>0</v>
      </c>
      <c r="BH121" s="157">
        <f>IF(U121="zníž. prenesená",N121,0)</f>
        <v>0</v>
      </c>
      <c r="BI121" s="157">
        <f>IF(U121="nulová",N121,0)</f>
        <v>0</v>
      </c>
      <c r="BJ121" s="22" t="s">
        <v>78</v>
      </c>
      <c r="BK121" s="158">
        <f>ROUND(L121*K121,3)</f>
        <v>0</v>
      </c>
      <c r="BL121" s="22" t="s">
        <v>128</v>
      </c>
      <c r="BM121" s="22" t="s">
        <v>129</v>
      </c>
    </row>
    <row r="122" spans="2:65" s="11" customFormat="1" ht="25.5" customHeight="1">
      <c r="B122" s="159"/>
      <c r="C122" s="160"/>
      <c r="D122" s="160"/>
      <c r="E122" s="161" t="s">
        <v>5</v>
      </c>
      <c r="F122" s="232" t="s">
        <v>130</v>
      </c>
      <c r="G122" s="233"/>
      <c r="H122" s="233"/>
      <c r="I122" s="233"/>
      <c r="J122" s="160"/>
      <c r="K122" s="162">
        <v>2.5</v>
      </c>
      <c r="L122" s="160"/>
      <c r="M122" s="160"/>
      <c r="N122" s="160"/>
      <c r="O122" s="160"/>
      <c r="P122" s="160"/>
      <c r="Q122" s="160"/>
      <c r="R122" s="163"/>
      <c r="T122" s="164"/>
      <c r="U122" s="160"/>
      <c r="V122" s="160"/>
      <c r="W122" s="160"/>
      <c r="X122" s="160"/>
      <c r="Y122" s="160"/>
      <c r="Z122" s="160"/>
      <c r="AA122" s="165"/>
      <c r="AT122" s="166" t="s">
        <v>131</v>
      </c>
      <c r="AU122" s="166" t="s">
        <v>78</v>
      </c>
      <c r="AV122" s="11" t="s">
        <v>78</v>
      </c>
      <c r="AW122" s="11" t="s">
        <v>132</v>
      </c>
      <c r="AX122" s="11" t="s">
        <v>76</v>
      </c>
      <c r="AY122" s="166" t="s">
        <v>123</v>
      </c>
    </row>
    <row r="123" spans="2:65" s="1" customFormat="1" ht="25.5" customHeight="1">
      <c r="B123" s="148"/>
      <c r="C123" s="149" t="s">
        <v>78</v>
      </c>
      <c r="D123" s="149" t="s">
        <v>124</v>
      </c>
      <c r="E123" s="150" t="s">
        <v>133</v>
      </c>
      <c r="F123" s="246" t="s">
        <v>134</v>
      </c>
      <c r="G123" s="246"/>
      <c r="H123" s="246"/>
      <c r="I123" s="246"/>
      <c r="J123" s="151" t="s">
        <v>127</v>
      </c>
      <c r="K123" s="152">
        <v>3</v>
      </c>
      <c r="L123" s="234"/>
      <c r="M123" s="234"/>
      <c r="N123" s="234">
        <f>ROUND(L123*K123,3)</f>
        <v>0</v>
      </c>
      <c r="O123" s="234"/>
      <c r="P123" s="234"/>
      <c r="Q123" s="234"/>
      <c r="R123" s="153"/>
      <c r="T123" s="154" t="s">
        <v>5</v>
      </c>
      <c r="U123" s="44" t="s">
        <v>38</v>
      </c>
      <c r="V123" s="155">
        <v>4.2560000000000002</v>
      </c>
      <c r="W123" s="155">
        <f>V123*K123</f>
        <v>12.768000000000001</v>
      </c>
      <c r="X123" s="155">
        <v>1.90744</v>
      </c>
      <c r="Y123" s="155">
        <f>X123*K123</f>
        <v>5.7223199999999999</v>
      </c>
      <c r="Z123" s="155">
        <v>0</v>
      </c>
      <c r="AA123" s="156">
        <f>Z123*K123</f>
        <v>0</v>
      </c>
      <c r="AR123" s="22" t="s">
        <v>128</v>
      </c>
      <c r="AT123" s="22" t="s">
        <v>124</v>
      </c>
      <c r="AU123" s="22" t="s">
        <v>78</v>
      </c>
      <c r="AY123" s="22" t="s">
        <v>123</v>
      </c>
      <c r="BE123" s="157">
        <f>IF(U123="základná",N123,0)</f>
        <v>0</v>
      </c>
      <c r="BF123" s="157">
        <f>IF(U123="znížená",N123,0)</f>
        <v>0</v>
      </c>
      <c r="BG123" s="157">
        <f>IF(U123="zákl. prenesená",N123,0)</f>
        <v>0</v>
      </c>
      <c r="BH123" s="157">
        <f>IF(U123="zníž. prenesená",N123,0)</f>
        <v>0</v>
      </c>
      <c r="BI123" s="157">
        <f>IF(U123="nulová",N123,0)</f>
        <v>0</v>
      </c>
      <c r="BJ123" s="22" t="s">
        <v>78</v>
      </c>
      <c r="BK123" s="158">
        <f>ROUND(L123*K123,3)</f>
        <v>0</v>
      </c>
      <c r="BL123" s="22" t="s">
        <v>128</v>
      </c>
      <c r="BM123" s="22" t="s">
        <v>135</v>
      </c>
    </row>
    <row r="124" spans="2:65" s="11" customFormat="1" ht="25.5" customHeight="1">
      <c r="B124" s="159"/>
      <c r="C124" s="160"/>
      <c r="D124" s="160"/>
      <c r="E124" s="161" t="s">
        <v>5</v>
      </c>
      <c r="F124" s="232" t="s">
        <v>136</v>
      </c>
      <c r="G124" s="233"/>
      <c r="H124" s="233"/>
      <c r="I124" s="233"/>
      <c r="J124" s="160"/>
      <c r="K124" s="162">
        <v>3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131</v>
      </c>
      <c r="AU124" s="166" t="s">
        <v>78</v>
      </c>
      <c r="AV124" s="11" t="s">
        <v>78</v>
      </c>
      <c r="AW124" s="11" t="s">
        <v>132</v>
      </c>
      <c r="AX124" s="11" t="s">
        <v>76</v>
      </c>
      <c r="AY124" s="166" t="s">
        <v>123</v>
      </c>
    </row>
    <row r="125" spans="2:65" s="1" customFormat="1" ht="25.5" customHeight="1">
      <c r="B125" s="148"/>
      <c r="C125" s="149" t="s">
        <v>81</v>
      </c>
      <c r="D125" s="149" t="s">
        <v>124</v>
      </c>
      <c r="E125" s="150" t="s">
        <v>137</v>
      </c>
      <c r="F125" s="246" t="s">
        <v>138</v>
      </c>
      <c r="G125" s="246"/>
      <c r="H125" s="246"/>
      <c r="I125" s="246"/>
      <c r="J125" s="151" t="s">
        <v>127</v>
      </c>
      <c r="K125" s="152">
        <v>7.86</v>
      </c>
      <c r="L125" s="234"/>
      <c r="M125" s="234"/>
      <c r="N125" s="234">
        <f>ROUND(L125*K125,3)</f>
        <v>0</v>
      </c>
      <c r="O125" s="234"/>
      <c r="P125" s="234"/>
      <c r="Q125" s="234"/>
      <c r="R125" s="153"/>
      <c r="T125" s="154" t="s">
        <v>5</v>
      </c>
      <c r="U125" s="44" t="s">
        <v>38</v>
      </c>
      <c r="V125" s="155">
        <v>5.6589999999999998</v>
      </c>
      <c r="W125" s="155">
        <f>V125*K125</f>
        <v>44.47974</v>
      </c>
      <c r="X125" s="155">
        <v>2.802</v>
      </c>
      <c r="Y125" s="155">
        <f>X125*K125</f>
        <v>22.023720000000001</v>
      </c>
      <c r="Z125" s="155">
        <v>0</v>
      </c>
      <c r="AA125" s="156">
        <f>Z125*K125</f>
        <v>0</v>
      </c>
      <c r="AR125" s="22" t="s">
        <v>128</v>
      </c>
      <c r="AT125" s="22" t="s">
        <v>124</v>
      </c>
      <c r="AU125" s="22" t="s">
        <v>78</v>
      </c>
      <c r="AY125" s="22" t="s">
        <v>123</v>
      </c>
      <c r="BE125" s="157">
        <f>IF(U125="základná",N125,0)</f>
        <v>0</v>
      </c>
      <c r="BF125" s="157">
        <f>IF(U125="znížená",N125,0)</f>
        <v>0</v>
      </c>
      <c r="BG125" s="157">
        <f>IF(U125="zákl. prenesená",N125,0)</f>
        <v>0</v>
      </c>
      <c r="BH125" s="157">
        <f>IF(U125="zníž. prenesená",N125,0)</f>
        <v>0</v>
      </c>
      <c r="BI125" s="157">
        <f>IF(U125="nulová",N125,0)</f>
        <v>0</v>
      </c>
      <c r="BJ125" s="22" t="s">
        <v>78</v>
      </c>
      <c r="BK125" s="158">
        <f>ROUND(L125*K125,3)</f>
        <v>0</v>
      </c>
      <c r="BL125" s="22" t="s">
        <v>128</v>
      </c>
      <c r="BM125" s="22" t="s">
        <v>139</v>
      </c>
    </row>
    <row r="126" spans="2:65" s="11" customFormat="1" ht="25.5" customHeight="1">
      <c r="B126" s="159"/>
      <c r="C126" s="160"/>
      <c r="D126" s="160"/>
      <c r="E126" s="161" t="s">
        <v>5</v>
      </c>
      <c r="F126" s="232" t="s">
        <v>140</v>
      </c>
      <c r="G126" s="233"/>
      <c r="H126" s="233"/>
      <c r="I126" s="233"/>
      <c r="J126" s="160"/>
      <c r="K126" s="162">
        <v>51.2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131</v>
      </c>
      <c r="AU126" s="166" t="s">
        <v>78</v>
      </c>
      <c r="AV126" s="11" t="s">
        <v>78</v>
      </c>
      <c r="AW126" s="11" t="s">
        <v>132</v>
      </c>
      <c r="AX126" s="11" t="s">
        <v>71</v>
      </c>
      <c r="AY126" s="166" t="s">
        <v>123</v>
      </c>
    </row>
    <row r="127" spans="2:65" s="11" customFormat="1" ht="25.5" customHeight="1">
      <c r="B127" s="159"/>
      <c r="C127" s="160"/>
      <c r="D127" s="160"/>
      <c r="E127" s="161" t="s">
        <v>5</v>
      </c>
      <c r="F127" s="244" t="s">
        <v>141</v>
      </c>
      <c r="G127" s="245"/>
      <c r="H127" s="245"/>
      <c r="I127" s="245"/>
      <c r="J127" s="160"/>
      <c r="K127" s="162">
        <v>1.2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131</v>
      </c>
      <c r="AU127" s="166" t="s">
        <v>78</v>
      </c>
      <c r="AV127" s="11" t="s">
        <v>78</v>
      </c>
      <c r="AW127" s="11" t="s">
        <v>132</v>
      </c>
      <c r="AX127" s="11" t="s">
        <v>71</v>
      </c>
      <c r="AY127" s="166" t="s">
        <v>123</v>
      </c>
    </row>
    <row r="128" spans="2:65" s="12" customFormat="1" ht="16.5" customHeight="1">
      <c r="B128" s="167"/>
      <c r="C128" s="168"/>
      <c r="D128" s="168"/>
      <c r="E128" s="169" t="s">
        <v>5</v>
      </c>
      <c r="F128" s="249" t="s">
        <v>142</v>
      </c>
      <c r="G128" s="250"/>
      <c r="H128" s="250"/>
      <c r="I128" s="250"/>
      <c r="J128" s="168"/>
      <c r="K128" s="170">
        <v>52.4</v>
      </c>
      <c r="L128" s="168"/>
      <c r="M128" s="168"/>
      <c r="N128" s="168"/>
      <c r="O128" s="168"/>
      <c r="P128" s="168"/>
      <c r="Q128" s="168"/>
      <c r="R128" s="171"/>
      <c r="T128" s="172"/>
      <c r="U128" s="168"/>
      <c r="V128" s="168"/>
      <c r="W128" s="168"/>
      <c r="X128" s="168"/>
      <c r="Y128" s="168"/>
      <c r="Z128" s="168"/>
      <c r="AA128" s="173"/>
      <c r="AT128" s="174" t="s">
        <v>131</v>
      </c>
      <c r="AU128" s="174" t="s">
        <v>78</v>
      </c>
      <c r="AV128" s="12" t="s">
        <v>128</v>
      </c>
      <c r="AW128" s="12" t="s">
        <v>132</v>
      </c>
      <c r="AX128" s="12" t="s">
        <v>71</v>
      </c>
      <c r="AY128" s="174" t="s">
        <v>123</v>
      </c>
    </row>
    <row r="129" spans="2:65" s="11" customFormat="1" ht="25.5" customHeight="1">
      <c r="B129" s="159"/>
      <c r="C129" s="160"/>
      <c r="D129" s="160"/>
      <c r="E129" s="161" t="s">
        <v>5</v>
      </c>
      <c r="F129" s="244" t="s">
        <v>143</v>
      </c>
      <c r="G129" s="245"/>
      <c r="H129" s="245"/>
      <c r="I129" s="245"/>
      <c r="J129" s="160"/>
      <c r="K129" s="162">
        <v>7.86</v>
      </c>
      <c r="L129" s="160"/>
      <c r="M129" s="160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131</v>
      </c>
      <c r="AU129" s="166" t="s">
        <v>78</v>
      </c>
      <c r="AV129" s="11" t="s">
        <v>78</v>
      </c>
      <c r="AW129" s="11" t="s">
        <v>132</v>
      </c>
      <c r="AX129" s="11" t="s">
        <v>76</v>
      </c>
      <c r="AY129" s="166" t="s">
        <v>123</v>
      </c>
    </row>
    <row r="130" spans="2:65" s="1" customFormat="1" ht="16.5" customHeight="1">
      <c r="B130" s="148"/>
      <c r="C130" s="149" t="s">
        <v>128</v>
      </c>
      <c r="D130" s="149" t="s">
        <v>124</v>
      </c>
      <c r="E130" s="150" t="s">
        <v>144</v>
      </c>
      <c r="F130" s="246" t="s">
        <v>145</v>
      </c>
      <c r="G130" s="246"/>
      <c r="H130" s="246"/>
      <c r="I130" s="246"/>
      <c r="J130" s="151" t="s">
        <v>127</v>
      </c>
      <c r="K130" s="152">
        <v>0.23400000000000001</v>
      </c>
      <c r="L130" s="234"/>
      <c r="M130" s="234"/>
      <c r="N130" s="234">
        <f>ROUND(L130*K130,3)</f>
        <v>0</v>
      </c>
      <c r="O130" s="234"/>
      <c r="P130" s="234"/>
      <c r="Q130" s="234"/>
      <c r="R130" s="153"/>
      <c r="T130" s="154" t="s">
        <v>5</v>
      </c>
      <c r="U130" s="44" t="s">
        <v>38</v>
      </c>
      <c r="V130" s="155">
        <v>4.4509100000000004</v>
      </c>
      <c r="W130" s="155">
        <f>V130*K130</f>
        <v>1.0415129400000001</v>
      </c>
      <c r="X130" s="155">
        <v>1.91316</v>
      </c>
      <c r="Y130" s="155">
        <f>X130*K130</f>
        <v>0.44767944000000004</v>
      </c>
      <c r="Z130" s="155">
        <v>0</v>
      </c>
      <c r="AA130" s="156">
        <f>Z130*K130</f>
        <v>0</v>
      </c>
      <c r="AR130" s="22" t="s">
        <v>128</v>
      </c>
      <c r="AT130" s="22" t="s">
        <v>124</v>
      </c>
      <c r="AU130" s="22" t="s">
        <v>78</v>
      </c>
      <c r="AY130" s="22" t="s">
        <v>123</v>
      </c>
      <c r="BE130" s="157">
        <f>IF(U130="základná",N130,0)</f>
        <v>0</v>
      </c>
      <c r="BF130" s="157">
        <f>IF(U130="znížená",N130,0)</f>
        <v>0</v>
      </c>
      <c r="BG130" s="157">
        <f>IF(U130="zákl. prenesená",N130,0)</f>
        <v>0</v>
      </c>
      <c r="BH130" s="157">
        <f>IF(U130="zníž. prenesená",N130,0)</f>
        <v>0</v>
      </c>
      <c r="BI130" s="157">
        <f>IF(U130="nulová",N130,0)</f>
        <v>0</v>
      </c>
      <c r="BJ130" s="22" t="s">
        <v>78</v>
      </c>
      <c r="BK130" s="158">
        <f>ROUND(L130*K130,3)</f>
        <v>0</v>
      </c>
      <c r="BL130" s="22" t="s">
        <v>128</v>
      </c>
      <c r="BM130" s="22" t="s">
        <v>146</v>
      </c>
    </row>
    <row r="131" spans="2:65" s="11" customFormat="1" ht="25.5" customHeight="1">
      <c r="B131" s="159"/>
      <c r="C131" s="160"/>
      <c r="D131" s="160"/>
      <c r="E131" s="161" t="s">
        <v>5</v>
      </c>
      <c r="F131" s="232" t="s">
        <v>147</v>
      </c>
      <c r="G131" s="233"/>
      <c r="H131" s="233"/>
      <c r="I131" s="233"/>
      <c r="J131" s="160"/>
      <c r="K131" s="162">
        <v>0.23400000000000001</v>
      </c>
      <c r="L131" s="160"/>
      <c r="M131" s="160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131</v>
      </c>
      <c r="AU131" s="166" t="s">
        <v>78</v>
      </c>
      <c r="AV131" s="11" t="s">
        <v>78</v>
      </c>
      <c r="AW131" s="11" t="s">
        <v>132</v>
      </c>
      <c r="AX131" s="11" t="s">
        <v>76</v>
      </c>
      <c r="AY131" s="166" t="s">
        <v>123</v>
      </c>
    </row>
    <row r="132" spans="2:65" s="1" customFormat="1" ht="16.5" customHeight="1">
      <c r="B132" s="148"/>
      <c r="C132" s="149" t="s">
        <v>148</v>
      </c>
      <c r="D132" s="149" t="s">
        <v>124</v>
      </c>
      <c r="E132" s="150" t="s">
        <v>149</v>
      </c>
      <c r="F132" s="246" t="s">
        <v>150</v>
      </c>
      <c r="G132" s="246"/>
      <c r="H132" s="246"/>
      <c r="I132" s="246"/>
      <c r="J132" s="151" t="s">
        <v>151</v>
      </c>
      <c r="K132" s="152">
        <v>67.64</v>
      </c>
      <c r="L132" s="234"/>
      <c r="M132" s="234"/>
      <c r="N132" s="234">
        <f>ROUND(L132*K132,3)</f>
        <v>0</v>
      </c>
      <c r="O132" s="234"/>
      <c r="P132" s="234"/>
      <c r="Q132" s="234"/>
      <c r="R132" s="153"/>
      <c r="T132" s="154" t="s">
        <v>5</v>
      </c>
      <c r="U132" s="44" t="s">
        <v>38</v>
      </c>
      <c r="V132" s="155">
        <v>0.14199999999999999</v>
      </c>
      <c r="W132" s="155">
        <f>V132*K132</f>
        <v>9.6048799999999996</v>
      </c>
      <c r="X132" s="155">
        <v>3.3E-4</v>
      </c>
      <c r="Y132" s="155">
        <f>X132*K132</f>
        <v>2.2321199999999999E-2</v>
      </c>
      <c r="Z132" s="155">
        <v>0</v>
      </c>
      <c r="AA132" s="156">
        <f>Z132*K132</f>
        <v>0</v>
      </c>
      <c r="AR132" s="22" t="s">
        <v>128</v>
      </c>
      <c r="AT132" s="22" t="s">
        <v>124</v>
      </c>
      <c r="AU132" s="22" t="s">
        <v>78</v>
      </c>
      <c r="AY132" s="22" t="s">
        <v>123</v>
      </c>
      <c r="BE132" s="157">
        <f>IF(U132="základná",N132,0)</f>
        <v>0</v>
      </c>
      <c r="BF132" s="157">
        <f>IF(U132="znížená",N132,0)</f>
        <v>0</v>
      </c>
      <c r="BG132" s="157">
        <f>IF(U132="zákl. prenesená",N132,0)</f>
        <v>0</v>
      </c>
      <c r="BH132" s="157">
        <f>IF(U132="zníž. prenesená",N132,0)</f>
        <v>0</v>
      </c>
      <c r="BI132" s="157">
        <f>IF(U132="nulová",N132,0)</f>
        <v>0</v>
      </c>
      <c r="BJ132" s="22" t="s">
        <v>78</v>
      </c>
      <c r="BK132" s="158">
        <f>ROUND(L132*K132,3)</f>
        <v>0</v>
      </c>
      <c r="BL132" s="22" t="s">
        <v>128</v>
      </c>
      <c r="BM132" s="22" t="s">
        <v>152</v>
      </c>
    </row>
    <row r="133" spans="2:65" s="11" customFormat="1" ht="25.5" customHeight="1">
      <c r="B133" s="159"/>
      <c r="C133" s="160"/>
      <c r="D133" s="160"/>
      <c r="E133" s="161" t="s">
        <v>5</v>
      </c>
      <c r="F133" s="232" t="s">
        <v>153</v>
      </c>
      <c r="G133" s="233"/>
      <c r="H133" s="233"/>
      <c r="I133" s="233"/>
      <c r="J133" s="160"/>
      <c r="K133" s="162">
        <v>11.68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131</v>
      </c>
      <c r="AU133" s="166" t="s">
        <v>78</v>
      </c>
      <c r="AV133" s="11" t="s">
        <v>78</v>
      </c>
      <c r="AW133" s="11" t="s">
        <v>132</v>
      </c>
      <c r="AX133" s="11" t="s">
        <v>71</v>
      </c>
      <c r="AY133" s="166" t="s">
        <v>123</v>
      </c>
    </row>
    <row r="134" spans="2:65" s="11" customFormat="1" ht="25.5" customHeight="1">
      <c r="B134" s="159"/>
      <c r="C134" s="160"/>
      <c r="D134" s="160"/>
      <c r="E134" s="161" t="s">
        <v>5</v>
      </c>
      <c r="F134" s="244" t="s">
        <v>154</v>
      </c>
      <c r="G134" s="245"/>
      <c r="H134" s="245"/>
      <c r="I134" s="245"/>
      <c r="J134" s="160"/>
      <c r="K134" s="162">
        <v>7.44</v>
      </c>
      <c r="L134" s="160"/>
      <c r="M134" s="160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131</v>
      </c>
      <c r="AU134" s="166" t="s">
        <v>78</v>
      </c>
      <c r="AV134" s="11" t="s">
        <v>78</v>
      </c>
      <c r="AW134" s="11" t="s">
        <v>132</v>
      </c>
      <c r="AX134" s="11" t="s">
        <v>71</v>
      </c>
      <c r="AY134" s="166" t="s">
        <v>123</v>
      </c>
    </row>
    <row r="135" spans="2:65" s="11" customFormat="1" ht="25.5" customHeight="1">
      <c r="B135" s="159"/>
      <c r="C135" s="160"/>
      <c r="D135" s="160"/>
      <c r="E135" s="161" t="s">
        <v>5</v>
      </c>
      <c r="F135" s="244" t="s">
        <v>155</v>
      </c>
      <c r="G135" s="245"/>
      <c r="H135" s="245"/>
      <c r="I135" s="245"/>
      <c r="J135" s="160"/>
      <c r="K135" s="162">
        <v>27.6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131</v>
      </c>
      <c r="AU135" s="166" t="s">
        <v>78</v>
      </c>
      <c r="AV135" s="11" t="s">
        <v>78</v>
      </c>
      <c r="AW135" s="11" t="s">
        <v>132</v>
      </c>
      <c r="AX135" s="11" t="s">
        <v>71</v>
      </c>
      <c r="AY135" s="166" t="s">
        <v>123</v>
      </c>
    </row>
    <row r="136" spans="2:65" s="11" customFormat="1" ht="25.5" customHeight="1">
      <c r="B136" s="159"/>
      <c r="C136" s="160"/>
      <c r="D136" s="160"/>
      <c r="E136" s="161" t="s">
        <v>5</v>
      </c>
      <c r="F136" s="244" t="s">
        <v>156</v>
      </c>
      <c r="G136" s="245"/>
      <c r="H136" s="245"/>
      <c r="I136" s="245"/>
      <c r="J136" s="160"/>
      <c r="K136" s="162">
        <v>20.92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131</v>
      </c>
      <c r="AU136" s="166" t="s">
        <v>78</v>
      </c>
      <c r="AV136" s="11" t="s">
        <v>78</v>
      </c>
      <c r="AW136" s="11" t="s">
        <v>132</v>
      </c>
      <c r="AX136" s="11" t="s">
        <v>71</v>
      </c>
      <c r="AY136" s="166" t="s">
        <v>123</v>
      </c>
    </row>
    <row r="137" spans="2:65" s="13" customFormat="1" ht="16.5" customHeight="1">
      <c r="B137" s="175"/>
      <c r="C137" s="176"/>
      <c r="D137" s="176"/>
      <c r="E137" s="177" t="s">
        <v>5</v>
      </c>
      <c r="F137" s="247" t="s">
        <v>157</v>
      </c>
      <c r="G137" s="248"/>
      <c r="H137" s="248"/>
      <c r="I137" s="248"/>
      <c r="J137" s="176"/>
      <c r="K137" s="178">
        <v>67.64</v>
      </c>
      <c r="L137" s="176"/>
      <c r="M137" s="176"/>
      <c r="N137" s="176"/>
      <c r="O137" s="176"/>
      <c r="P137" s="176"/>
      <c r="Q137" s="176"/>
      <c r="R137" s="179"/>
      <c r="T137" s="180"/>
      <c r="U137" s="176"/>
      <c r="V137" s="176"/>
      <c r="W137" s="176"/>
      <c r="X137" s="176"/>
      <c r="Y137" s="176"/>
      <c r="Z137" s="176"/>
      <c r="AA137" s="181"/>
      <c r="AT137" s="182" t="s">
        <v>131</v>
      </c>
      <c r="AU137" s="182" t="s">
        <v>78</v>
      </c>
      <c r="AV137" s="13" t="s">
        <v>81</v>
      </c>
      <c r="AW137" s="13" t="s">
        <v>132</v>
      </c>
      <c r="AX137" s="13" t="s">
        <v>71</v>
      </c>
      <c r="AY137" s="182" t="s">
        <v>123</v>
      </c>
    </row>
    <row r="138" spans="2:65" s="12" customFormat="1" ht="16.5" customHeight="1">
      <c r="B138" s="167"/>
      <c r="C138" s="168"/>
      <c r="D138" s="168"/>
      <c r="E138" s="169" t="s">
        <v>5</v>
      </c>
      <c r="F138" s="249" t="s">
        <v>142</v>
      </c>
      <c r="G138" s="250"/>
      <c r="H138" s="250"/>
      <c r="I138" s="250"/>
      <c r="J138" s="168"/>
      <c r="K138" s="170">
        <v>67.64</v>
      </c>
      <c r="L138" s="168"/>
      <c r="M138" s="168"/>
      <c r="N138" s="168"/>
      <c r="O138" s="168"/>
      <c r="P138" s="168"/>
      <c r="Q138" s="168"/>
      <c r="R138" s="171"/>
      <c r="T138" s="172"/>
      <c r="U138" s="168"/>
      <c r="V138" s="168"/>
      <c r="W138" s="168"/>
      <c r="X138" s="168"/>
      <c r="Y138" s="168"/>
      <c r="Z138" s="168"/>
      <c r="AA138" s="173"/>
      <c r="AT138" s="174" t="s">
        <v>131</v>
      </c>
      <c r="AU138" s="174" t="s">
        <v>78</v>
      </c>
      <c r="AV138" s="12" t="s">
        <v>128</v>
      </c>
      <c r="AW138" s="12" t="s">
        <v>132</v>
      </c>
      <c r="AX138" s="12" t="s">
        <v>76</v>
      </c>
      <c r="AY138" s="174" t="s">
        <v>123</v>
      </c>
    </row>
    <row r="139" spans="2:65" s="10" customFormat="1" ht="29.85" customHeight="1">
      <c r="B139" s="137"/>
      <c r="C139" s="138"/>
      <c r="D139" s="147" t="s">
        <v>105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242">
        <f>BK139</f>
        <v>0</v>
      </c>
      <c r="O139" s="243"/>
      <c r="P139" s="243"/>
      <c r="Q139" s="243"/>
      <c r="R139" s="140"/>
      <c r="T139" s="141"/>
      <c r="U139" s="138"/>
      <c r="V139" s="138"/>
      <c r="W139" s="142">
        <f>SUM(W140:W153)</f>
        <v>56.44633609000001</v>
      </c>
      <c r="X139" s="138"/>
      <c r="Y139" s="142">
        <f>SUM(Y140:Y153)</f>
        <v>20.930936920000001</v>
      </c>
      <c r="Z139" s="138"/>
      <c r="AA139" s="143">
        <f>SUM(AA140:AA153)</f>
        <v>0</v>
      </c>
      <c r="AR139" s="144" t="s">
        <v>76</v>
      </c>
      <c r="AT139" s="145" t="s">
        <v>70</v>
      </c>
      <c r="AU139" s="145" t="s">
        <v>76</v>
      </c>
      <c r="AY139" s="144" t="s">
        <v>123</v>
      </c>
      <c r="BK139" s="146">
        <f>SUM(BK140:BK153)</f>
        <v>0</v>
      </c>
    </row>
    <row r="140" spans="2:65" s="1" customFormat="1" ht="25.5" customHeight="1">
      <c r="B140" s="148"/>
      <c r="C140" s="149" t="s">
        <v>158</v>
      </c>
      <c r="D140" s="149" t="s">
        <v>124</v>
      </c>
      <c r="E140" s="150" t="s">
        <v>159</v>
      </c>
      <c r="F140" s="246" t="s">
        <v>160</v>
      </c>
      <c r="G140" s="246"/>
      <c r="H140" s="246"/>
      <c r="I140" s="246"/>
      <c r="J140" s="151" t="s">
        <v>127</v>
      </c>
      <c r="K140" s="152">
        <v>8.68</v>
      </c>
      <c r="L140" s="234"/>
      <c r="M140" s="234"/>
      <c r="N140" s="234">
        <f>ROUND(L140*K140,3)</f>
        <v>0</v>
      </c>
      <c r="O140" s="234"/>
      <c r="P140" s="234"/>
      <c r="Q140" s="234"/>
      <c r="R140" s="153"/>
      <c r="T140" s="154" t="s">
        <v>5</v>
      </c>
      <c r="U140" s="44" t="s">
        <v>38</v>
      </c>
      <c r="V140" s="155">
        <v>1.2456799999999999</v>
      </c>
      <c r="W140" s="155">
        <f>V140*K140</f>
        <v>10.8125024</v>
      </c>
      <c r="X140" s="155">
        <v>2.20113</v>
      </c>
      <c r="Y140" s="155">
        <f>X140*K140</f>
        <v>19.105808400000001</v>
      </c>
      <c r="Z140" s="155">
        <v>0</v>
      </c>
      <c r="AA140" s="156">
        <f>Z140*K140</f>
        <v>0</v>
      </c>
      <c r="AR140" s="22" t="s">
        <v>128</v>
      </c>
      <c r="AT140" s="22" t="s">
        <v>124</v>
      </c>
      <c r="AU140" s="22" t="s">
        <v>78</v>
      </c>
      <c r="AY140" s="22" t="s">
        <v>123</v>
      </c>
      <c r="BE140" s="157">
        <f>IF(U140="základná",N140,0)</f>
        <v>0</v>
      </c>
      <c r="BF140" s="157">
        <f>IF(U140="znížená",N140,0)</f>
        <v>0</v>
      </c>
      <c r="BG140" s="157">
        <f>IF(U140="zákl. prenesená",N140,0)</f>
        <v>0</v>
      </c>
      <c r="BH140" s="157">
        <f>IF(U140="zníž. prenesená",N140,0)</f>
        <v>0</v>
      </c>
      <c r="BI140" s="157">
        <f>IF(U140="nulová",N140,0)</f>
        <v>0</v>
      </c>
      <c r="BJ140" s="22" t="s">
        <v>78</v>
      </c>
      <c r="BK140" s="158">
        <f>ROUND(L140*K140,3)</f>
        <v>0</v>
      </c>
      <c r="BL140" s="22" t="s">
        <v>128</v>
      </c>
      <c r="BM140" s="22" t="s">
        <v>161</v>
      </c>
    </row>
    <row r="141" spans="2:65" s="11" customFormat="1" ht="16.5" customHeight="1">
      <c r="B141" s="159"/>
      <c r="C141" s="160"/>
      <c r="D141" s="160"/>
      <c r="E141" s="161" t="s">
        <v>5</v>
      </c>
      <c r="F141" s="232" t="s">
        <v>162</v>
      </c>
      <c r="G141" s="233"/>
      <c r="H141" s="233"/>
      <c r="I141" s="233"/>
      <c r="J141" s="160"/>
      <c r="K141" s="162">
        <v>8.68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131</v>
      </c>
      <c r="AU141" s="166" t="s">
        <v>78</v>
      </c>
      <c r="AV141" s="11" t="s">
        <v>78</v>
      </c>
      <c r="AW141" s="11" t="s">
        <v>132</v>
      </c>
      <c r="AX141" s="11" t="s">
        <v>76</v>
      </c>
      <c r="AY141" s="166" t="s">
        <v>123</v>
      </c>
    </row>
    <row r="142" spans="2:65" s="1" customFormat="1" ht="25.5" customHeight="1">
      <c r="B142" s="148"/>
      <c r="C142" s="149" t="s">
        <v>163</v>
      </c>
      <c r="D142" s="149" t="s">
        <v>124</v>
      </c>
      <c r="E142" s="150" t="s">
        <v>164</v>
      </c>
      <c r="F142" s="246" t="s">
        <v>165</v>
      </c>
      <c r="G142" s="246"/>
      <c r="H142" s="246"/>
      <c r="I142" s="246"/>
      <c r="J142" s="151" t="s">
        <v>166</v>
      </c>
      <c r="K142" s="152">
        <v>65.2</v>
      </c>
      <c r="L142" s="234"/>
      <c r="M142" s="234"/>
      <c r="N142" s="234">
        <f>ROUND(L142*K142,3)</f>
        <v>0</v>
      </c>
      <c r="O142" s="234"/>
      <c r="P142" s="234"/>
      <c r="Q142" s="234"/>
      <c r="R142" s="153"/>
      <c r="T142" s="154" t="s">
        <v>5</v>
      </c>
      <c r="U142" s="44" t="s">
        <v>38</v>
      </c>
      <c r="V142" s="155">
        <v>0.32729999999999998</v>
      </c>
      <c r="W142" s="155">
        <f>V142*K142</f>
        <v>21.339960000000001</v>
      </c>
      <c r="X142" s="155">
        <v>3.49E-3</v>
      </c>
      <c r="Y142" s="155">
        <f>X142*K142</f>
        <v>0.227548</v>
      </c>
      <c r="Z142" s="155">
        <v>0</v>
      </c>
      <c r="AA142" s="156">
        <f>Z142*K142</f>
        <v>0</v>
      </c>
      <c r="AR142" s="22" t="s">
        <v>128</v>
      </c>
      <c r="AT142" s="22" t="s">
        <v>124</v>
      </c>
      <c r="AU142" s="22" t="s">
        <v>78</v>
      </c>
      <c r="AY142" s="22" t="s">
        <v>123</v>
      </c>
      <c r="BE142" s="157">
        <f>IF(U142="základná",N142,0)</f>
        <v>0</v>
      </c>
      <c r="BF142" s="157">
        <f>IF(U142="znížená",N142,0)</f>
        <v>0</v>
      </c>
      <c r="BG142" s="157">
        <f>IF(U142="zákl. prenesená",N142,0)</f>
        <v>0</v>
      </c>
      <c r="BH142" s="157">
        <f>IF(U142="zníž. prenesená",N142,0)</f>
        <v>0</v>
      </c>
      <c r="BI142" s="157">
        <f>IF(U142="nulová",N142,0)</f>
        <v>0</v>
      </c>
      <c r="BJ142" s="22" t="s">
        <v>78</v>
      </c>
      <c r="BK142" s="158">
        <f>ROUND(L142*K142,3)</f>
        <v>0</v>
      </c>
      <c r="BL142" s="22" t="s">
        <v>128</v>
      </c>
      <c r="BM142" s="22" t="s">
        <v>167</v>
      </c>
    </row>
    <row r="143" spans="2:65" s="11" customFormat="1" ht="16.5" customHeight="1">
      <c r="B143" s="159"/>
      <c r="C143" s="160"/>
      <c r="D143" s="160"/>
      <c r="E143" s="161" t="s">
        <v>5</v>
      </c>
      <c r="F143" s="232" t="s">
        <v>168</v>
      </c>
      <c r="G143" s="233"/>
      <c r="H143" s="233"/>
      <c r="I143" s="233"/>
      <c r="J143" s="160"/>
      <c r="K143" s="162">
        <v>65.2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131</v>
      </c>
      <c r="AU143" s="166" t="s">
        <v>78</v>
      </c>
      <c r="AV143" s="11" t="s">
        <v>78</v>
      </c>
      <c r="AW143" s="11" t="s">
        <v>132</v>
      </c>
      <c r="AX143" s="11" t="s">
        <v>76</v>
      </c>
      <c r="AY143" s="166" t="s">
        <v>123</v>
      </c>
    </row>
    <row r="144" spans="2:65" s="1" customFormat="1" ht="25.5" customHeight="1">
      <c r="B144" s="148"/>
      <c r="C144" s="149" t="s">
        <v>169</v>
      </c>
      <c r="D144" s="149" t="s">
        <v>124</v>
      </c>
      <c r="E144" s="150" t="s">
        <v>170</v>
      </c>
      <c r="F144" s="246" t="s">
        <v>171</v>
      </c>
      <c r="G144" s="246"/>
      <c r="H144" s="246"/>
      <c r="I144" s="246"/>
      <c r="J144" s="151" t="s">
        <v>166</v>
      </c>
      <c r="K144" s="152">
        <v>65.2</v>
      </c>
      <c r="L144" s="234"/>
      <c r="M144" s="234"/>
      <c r="N144" s="234">
        <f>ROUND(L144*K144,3)</f>
        <v>0</v>
      </c>
      <c r="O144" s="234"/>
      <c r="P144" s="234"/>
      <c r="Q144" s="234"/>
      <c r="R144" s="153"/>
      <c r="T144" s="154" t="s">
        <v>5</v>
      </c>
      <c r="U144" s="44" t="s">
        <v>38</v>
      </c>
      <c r="V144" s="155">
        <v>0.20599999999999999</v>
      </c>
      <c r="W144" s="155">
        <f>V144*K144</f>
        <v>13.4312</v>
      </c>
      <c r="X144" s="155">
        <v>0</v>
      </c>
      <c r="Y144" s="155">
        <f>X144*K144</f>
        <v>0</v>
      </c>
      <c r="Z144" s="155">
        <v>0</v>
      </c>
      <c r="AA144" s="156">
        <f>Z144*K144</f>
        <v>0</v>
      </c>
      <c r="AR144" s="22" t="s">
        <v>128</v>
      </c>
      <c r="AT144" s="22" t="s">
        <v>124</v>
      </c>
      <c r="AU144" s="22" t="s">
        <v>78</v>
      </c>
      <c r="AY144" s="22" t="s">
        <v>123</v>
      </c>
      <c r="BE144" s="157">
        <f>IF(U144="základná",N144,0)</f>
        <v>0</v>
      </c>
      <c r="BF144" s="157">
        <f>IF(U144="znížená",N144,0)</f>
        <v>0</v>
      </c>
      <c r="BG144" s="157">
        <f>IF(U144="zákl. prenesená",N144,0)</f>
        <v>0</v>
      </c>
      <c r="BH144" s="157">
        <f>IF(U144="zníž. prenesená",N144,0)</f>
        <v>0</v>
      </c>
      <c r="BI144" s="157">
        <f>IF(U144="nulová",N144,0)</f>
        <v>0</v>
      </c>
      <c r="BJ144" s="22" t="s">
        <v>78</v>
      </c>
      <c r="BK144" s="158">
        <f>ROUND(L144*K144,3)</f>
        <v>0</v>
      </c>
      <c r="BL144" s="22" t="s">
        <v>128</v>
      </c>
      <c r="BM144" s="22" t="s">
        <v>172</v>
      </c>
    </row>
    <row r="145" spans="2:65" s="1" customFormat="1" ht="38.25" customHeight="1">
      <c r="B145" s="148"/>
      <c r="C145" s="149" t="s">
        <v>173</v>
      </c>
      <c r="D145" s="149" t="s">
        <v>124</v>
      </c>
      <c r="E145" s="150" t="s">
        <v>174</v>
      </c>
      <c r="F145" s="246" t="s">
        <v>175</v>
      </c>
      <c r="G145" s="246"/>
      <c r="H145" s="246"/>
      <c r="I145" s="246"/>
      <c r="J145" s="151" t="s">
        <v>176</v>
      </c>
      <c r="K145" s="152">
        <v>0.24</v>
      </c>
      <c r="L145" s="234"/>
      <c r="M145" s="234"/>
      <c r="N145" s="234">
        <f>ROUND(L145*K145,3)</f>
        <v>0</v>
      </c>
      <c r="O145" s="234"/>
      <c r="P145" s="234"/>
      <c r="Q145" s="234"/>
      <c r="R145" s="153"/>
      <c r="T145" s="154" t="s">
        <v>5</v>
      </c>
      <c r="U145" s="44" t="s">
        <v>38</v>
      </c>
      <c r="V145" s="155">
        <v>26.776630000000001</v>
      </c>
      <c r="W145" s="155">
        <f>V145*K145</f>
        <v>6.4263912000000003</v>
      </c>
      <c r="X145" s="155">
        <v>1.01688</v>
      </c>
      <c r="Y145" s="155">
        <f>X145*K145</f>
        <v>0.2440512</v>
      </c>
      <c r="Z145" s="155">
        <v>0</v>
      </c>
      <c r="AA145" s="156">
        <f>Z145*K145</f>
        <v>0</v>
      </c>
      <c r="AR145" s="22" t="s">
        <v>128</v>
      </c>
      <c r="AT145" s="22" t="s">
        <v>124</v>
      </c>
      <c r="AU145" s="22" t="s">
        <v>78</v>
      </c>
      <c r="AY145" s="22" t="s">
        <v>123</v>
      </c>
      <c r="BE145" s="157">
        <f>IF(U145="základná",N145,0)</f>
        <v>0</v>
      </c>
      <c r="BF145" s="157">
        <f>IF(U145="znížená",N145,0)</f>
        <v>0</v>
      </c>
      <c r="BG145" s="157">
        <f>IF(U145="zákl. prenesená",N145,0)</f>
        <v>0</v>
      </c>
      <c r="BH145" s="157">
        <f>IF(U145="zníž. prenesená",N145,0)</f>
        <v>0</v>
      </c>
      <c r="BI145" s="157">
        <f>IF(U145="nulová",N145,0)</f>
        <v>0</v>
      </c>
      <c r="BJ145" s="22" t="s">
        <v>78</v>
      </c>
      <c r="BK145" s="158">
        <f>ROUND(L145*K145,3)</f>
        <v>0</v>
      </c>
      <c r="BL145" s="22" t="s">
        <v>128</v>
      </c>
      <c r="BM145" s="22" t="s">
        <v>177</v>
      </c>
    </row>
    <row r="146" spans="2:65" s="11" customFormat="1" ht="25.5" customHeight="1">
      <c r="B146" s="159"/>
      <c r="C146" s="160"/>
      <c r="D146" s="160"/>
      <c r="E146" s="161" t="s">
        <v>5</v>
      </c>
      <c r="F146" s="232" t="s">
        <v>178</v>
      </c>
      <c r="G146" s="233"/>
      <c r="H146" s="233"/>
      <c r="I146" s="233"/>
      <c r="J146" s="160"/>
      <c r="K146" s="162">
        <v>0.23962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131</v>
      </c>
      <c r="AU146" s="166" t="s">
        <v>78</v>
      </c>
      <c r="AV146" s="11" t="s">
        <v>78</v>
      </c>
      <c r="AW146" s="11" t="s">
        <v>132</v>
      </c>
      <c r="AX146" s="11" t="s">
        <v>76</v>
      </c>
      <c r="AY146" s="166" t="s">
        <v>123</v>
      </c>
    </row>
    <row r="147" spans="2:65" s="1" customFormat="1" ht="25.5" customHeight="1">
      <c r="B147" s="148"/>
      <c r="C147" s="149" t="s">
        <v>179</v>
      </c>
      <c r="D147" s="149" t="s">
        <v>124</v>
      </c>
      <c r="E147" s="150" t="s">
        <v>180</v>
      </c>
      <c r="F147" s="246" t="s">
        <v>181</v>
      </c>
      <c r="G147" s="246"/>
      <c r="H147" s="246"/>
      <c r="I147" s="246"/>
      <c r="J147" s="151" t="s">
        <v>127</v>
      </c>
      <c r="K147" s="152">
        <v>0.6</v>
      </c>
      <c r="L147" s="234"/>
      <c r="M147" s="234"/>
      <c r="N147" s="234">
        <f>ROUND(L147*K147,3)</f>
        <v>0</v>
      </c>
      <c r="O147" s="234"/>
      <c r="P147" s="234"/>
      <c r="Q147" s="234"/>
      <c r="R147" s="153"/>
      <c r="T147" s="154" t="s">
        <v>5</v>
      </c>
      <c r="U147" s="44" t="s">
        <v>38</v>
      </c>
      <c r="V147" s="155">
        <v>1.5646800000000001</v>
      </c>
      <c r="W147" s="155">
        <f>V147*K147</f>
        <v>0.93880799999999998</v>
      </c>
      <c r="X147" s="155">
        <v>2.1941700000000002</v>
      </c>
      <c r="Y147" s="155">
        <f>X147*K147</f>
        <v>1.3165020000000001</v>
      </c>
      <c r="Z147" s="155">
        <v>0</v>
      </c>
      <c r="AA147" s="156">
        <f>Z147*K147</f>
        <v>0</v>
      </c>
      <c r="AR147" s="22" t="s">
        <v>128</v>
      </c>
      <c r="AT147" s="22" t="s">
        <v>124</v>
      </c>
      <c r="AU147" s="22" t="s">
        <v>78</v>
      </c>
      <c r="AY147" s="22" t="s">
        <v>123</v>
      </c>
      <c r="BE147" s="157">
        <f>IF(U147="základná",N147,0)</f>
        <v>0</v>
      </c>
      <c r="BF147" s="157">
        <f>IF(U147="znížená",N147,0)</f>
        <v>0</v>
      </c>
      <c r="BG147" s="157">
        <f>IF(U147="zákl. prenesená",N147,0)</f>
        <v>0</v>
      </c>
      <c r="BH147" s="157">
        <f>IF(U147="zníž. prenesená",N147,0)</f>
        <v>0</v>
      </c>
      <c r="BI147" s="157">
        <f>IF(U147="nulová",N147,0)</f>
        <v>0</v>
      </c>
      <c r="BJ147" s="22" t="s">
        <v>78</v>
      </c>
      <c r="BK147" s="158">
        <f>ROUND(L147*K147,3)</f>
        <v>0</v>
      </c>
      <c r="BL147" s="22" t="s">
        <v>128</v>
      </c>
      <c r="BM147" s="22" t="s">
        <v>182</v>
      </c>
    </row>
    <row r="148" spans="2:65" s="11" customFormat="1" ht="25.5" customHeight="1">
      <c r="B148" s="159"/>
      <c r="C148" s="160"/>
      <c r="D148" s="160"/>
      <c r="E148" s="161" t="s">
        <v>5</v>
      </c>
      <c r="F148" s="232" t="s">
        <v>183</v>
      </c>
      <c r="G148" s="233"/>
      <c r="H148" s="233"/>
      <c r="I148" s="233"/>
      <c r="J148" s="160"/>
      <c r="K148" s="162">
        <v>0.6</v>
      </c>
      <c r="L148" s="160"/>
      <c r="M148" s="160"/>
      <c r="N148" s="160"/>
      <c r="O148" s="160"/>
      <c r="P148" s="160"/>
      <c r="Q148" s="160"/>
      <c r="R148" s="163"/>
      <c r="T148" s="164"/>
      <c r="U148" s="160"/>
      <c r="V148" s="160"/>
      <c r="W148" s="160"/>
      <c r="X148" s="160"/>
      <c r="Y148" s="160"/>
      <c r="Z148" s="160"/>
      <c r="AA148" s="165"/>
      <c r="AT148" s="166" t="s">
        <v>131</v>
      </c>
      <c r="AU148" s="166" t="s">
        <v>78</v>
      </c>
      <c r="AV148" s="11" t="s">
        <v>78</v>
      </c>
      <c r="AW148" s="11" t="s">
        <v>132</v>
      </c>
      <c r="AX148" s="11" t="s">
        <v>76</v>
      </c>
      <c r="AY148" s="166" t="s">
        <v>123</v>
      </c>
    </row>
    <row r="149" spans="2:65" s="1" customFormat="1" ht="25.5" customHeight="1">
      <c r="B149" s="148"/>
      <c r="C149" s="149" t="s">
        <v>184</v>
      </c>
      <c r="D149" s="149" t="s">
        <v>124</v>
      </c>
      <c r="E149" s="150" t="s">
        <v>185</v>
      </c>
      <c r="F149" s="246" t="s">
        <v>186</v>
      </c>
      <c r="G149" s="246"/>
      <c r="H149" s="246"/>
      <c r="I149" s="246"/>
      <c r="J149" s="151" t="s">
        <v>166</v>
      </c>
      <c r="K149" s="152">
        <v>4</v>
      </c>
      <c r="L149" s="234"/>
      <c r="M149" s="234"/>
      <c r="N149" s="234">
        <f>ROUND(L149*K149,3)</f>
        <v>0</v>
      </c>
      <c r="O149" s="234"/>
      <c r="P149" s="234"/>
      <c r="Q149" s="234"/>
      <c r="R149" s="153"/>
      <c r="T149" s="154" t="s">
        <v>5</v>
      </c>
      <c r="U149" s="44" t="s">
        <v>38</v>
      </c>
      <c r="V149" s="155">
        <v>0.48230000000000001</v>
      </c>
      <c r="W149" s="155">
        <f>V149*K149</f>
        <v>1.9292</v>
      </c>
      <c r="X149" s="155">
        <v>3.4099999999999998E-3</v>
      </c>
      <c r="Y149" s="155">
        <f>X149*K149</f>
        <v>1.3639999999999999E-2</v>
      </c>
      <c r="Z149" s="155">
        <v>0</v>
      </c>
      <c r="AA149" s="156">
        <f>Z149*K149</f>
        <v>0</v>
      </c>
      <c r="AR149" s="22" t="s">
        <v>128</v>
      </c>
      <c r="AT149" s="22" t="s">
        <v>124</v>
      </c>
      <c r="AU149" s="22" t="s">
        <v>78</v>
      </c>
      <c r="AY149" s="22" t="s">
        <v>123</v>
      </c>
      <c r="BE149" s="157">
        <f>IF(U149="základná",N149,0)</f>
        <v>0</v>
      </c>
      <c r="BF149" s="157">
        <f>IF(U149="znížená",N149,0)</f>
        <v>0</v>
      </c>
      <c r="BG149" s="157">
        <f>IF(U149="zákl. prenesená",N149,0)</f>
        <v>0</v>
      </c>
      <c r="BH149" s="157">
        <f>IF(U149="zníž. prenesená",N149,0)</f>
        <v>0</v>
      </c>
      <c r="BI149" s="157">
        <f>IF(U149="nulová",N149,0)</f>
        <v>0</v>
      </c>
      <c r="BJ149" s="22" t="s">
        <v>78</v>
      </c>
      <c r="BK149" s="158">
        <f>ROUND(L149*K149,3)</f>
        <v>0</v>
      </c>
      <c r="BL149" s="22" t="s">
        <v>128</v>
      </c>
      <c r="BM149" s="22" t="s">
        <v>187</v>
      </c>
    </row>
    <row r="150" spans="2:65" s="11" customFormat="1" ht="25.5" customHeight="1">
      <c r="B150" s="159"/>
      <c r="C150" s="160"/>
      <c r="D150" s="160"/>
      <c r="E150" s="161" t="s">
        <v>5</v>
      </c>
      <c r="F150" s="232" t="s">
        <v>188</v>
      </c>
      <c r="G150" s="233"/>
      <c r="H150" s="233"/>
      <c r="I150" s="233"/>
      <c r="J150" s="160"/>
      <c r="K150" s="162">
        <v>4</v>
      </c>
      <c r="L150" s="160"/>
      <c r="M150" s="160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131</v>
      </c>
      <c r="AU150" s="166" t="s">
        <v>78</v>
      </c>
      <c r="AV150" s="11" t="s">
        <v>78</v>
      </c>
      <c r="AW150" s="11" t="s">
        <v>132</v>
      </c>
      <c r="AX150" s="11" t="s">
        <v>76</v>
      </c>
      <c r="AY150" s="166" t="s">
        <v>123</v>
      </c>
    </row>
    <row r="151" spans="2:65" s="1" customFormat="1" ht="25.5" customHeight="1">
      <c r="B151" s="148"/>
      <c r="C151" s="149" t="s">
        <v>189</v>
      </c>
      <c r="D151" s="149" t="s">
        <v>124</v>
      </c>
      <c r="E151" s="150" t="s">
        <v>190</v>
      </c>
      <c r="F151" s="246" t="s">
        <v>191</v>
      </c>
      <c r="G151" s="246"/>
      <c r="H151" s="246"/>
      <c r="I151" s="246"/>
      <c r="J151" s="151" t="s">
        <v>166</v>
      </c>
      <c r="K151" s="152">
        <v>4</v>
      </c>
      <c r="L151" s="234"/>
      <c r="M151" s="234"/>
      <c r="N151" s="234">
        <f>ROUND(L151*K151,3)</f>
        <v>0</v>
      </c>
      <c r="O151" s="234"/>
      <c r="P151" s="234"/>
      <c r="Q151" s="234"/>
      <c r="R151" s="153"/>
      <c r="T151" s="154" t="s">
        <v>5</v>
      </c>
      <c r="U151" s="44" t="s">
        <v>38</v>
      </c>
      <c r="V151" s="155">
        <v>0.23899999999999999</v>
      </c>
      <c r="W151" s="155">
        <f>V151*K151</f>
        <v>0.95599999999999996</v>
      </c>
      <c r="X151" s="155">
        <v>0</v>
      </c>
      <c r="Y151" s="155">
        <f>X151*K151</f>
        <v>0</v>
      </c>
      <c r="Z151" s="155">
        <v>0</v>
      </c>
      <c r="AA151" s="156">
        <f>Z151*K151</f>
        <v>0</v>
      </c>
      <c r="AR151" s="22" t="s">
        <v>128</v>
      </c>
      <c r="AT151" s="22" t="s">
        <v>124</v>
      </c>
      <c r="AU151" s="22" t="s">
        <v>78</v>
      </c>
      <c r="AY151" s="22" t="s">
        <v>123</v>
      </c>
      <c r="BE151" s="157">
        <f>IF(U151="základná",N151,0)</f>
        <v>0</v>
      </c>
      <c r="BF151" s="157">
        <f>IF(U151="znížená",N151,0)</f>
        <v>0</v>
      </c>
      <c r="BG151" s="157">
        <f>IF(U151="zákl. prenesená",N151,0)</f>
        <v>0</v>
      </c>
      <c r="BH151" s="157">
        <f>IF(U151="zníž. prenesená",N151,0)</f>
        <v>0</v>
      </c>
      <c r="BI151" s="157">
        <f>IF(U151="nulová",N151,0)</f>
        <v>0</v>
      </c>
      <c r="BJ151" s="22" t="s">
        <v>78</v>
      </c>
      <c r="BK151" s="158">
        <f>ROUND(L151*K151,3)</f>
        <v>0</v>
      </c>
      <c r="BL151" s="22" t="s">
        <v>128</v>
      </c>
      <c r="BM151" s="22" t="s">
        <v>192</v>
      </c>
    </row>
    <row r="152" spans="2:65" s="1" customFormat="1" ht="25.5" customHeight="1">
      <c r="B152" s="148"/>
      <c r="C152" s="149" t="s">
        <v>193</v>
      </c>
      <c r="D152" s="149" t="s">
        <v>124</v>
      </c>
      <c r="E152" s="150" t="s">
        <v>194</v>
      </c>
      <c r="F152" s="246" t="s">
        <v>195</v>
      </c>
      <c r="G152" s="246"/>
      <c r="H152" s="246"/>
      <c r="I152" s="246"/>
      <c r="J152" s="151" t="s">
        <v>176</v>
      </c>
      <c r="K152" s="152">
        <v>2.3E-2</v>
      </c>
      <c r="L152" s="234"/>
      <c r="M152" s="234"/>
      <c r="N152" s="234">
        <f>ROUND(L152*K152,3)</f>
        <v>0</v>
      </c>
      <c r="O152" s="234"/>
      <c r="P152" s="234"/>
      <c r="Q152" s="234"/>
      <c r="R152" s="153"/>
      <c r="T152" s="154" t="s">
        <v>5</v>
      </c>
      <c r="U152" s="44" t="s">
        <v>38</v>
      </c>
      <c r="V152" s="155">
        <v>26.620629999999998</v>
      </c>
      <c r="W152" s="155">
        <f>V152*K152</f>
        <v>0.61227449</v>
      </c>
      <c r="X152" s="155">
        <v>1.01684</v>
      </c>
      <c r="Y152" s="155">
        <f>X152*K152</f>
        <v>2.338732E-2</v>
      </c>
      <c r="Z152" s="155">
        <v>0</v>
      </c>
      <c r="AA152" s="156">
        <f>Z152*K152</f>
        <v>0</v>
      </c>
      <c r="AR152" s="22" t="s">
        <v>128</v>
      </c>
      <c r="AT152" s="22" t="s">
        <v>124</v>
      </c>
      <c r="AU152" s="22" t="s">
        <v>78</v>
      </c>
      <c r="AY152" s="22" t="s">
        <v>123</v>
      </c>
      <c r="BE152" s="157">
        <f>IF(U152="základná",N152,0)</f>
        <v>0</v>
      </c>
      <c r="BF152" s="157">
        <f>IF(U152="znížená",N152,0)</f>
        <v>0</v>
      </c>
      <c r="BG152" s="157">
        <f>IF(U152="zákl. prenesená",N152,0)</f>
        <v>0</v>
      </c>
      <c r="BH152" s="157">
        <f>IF(U152="zníž. prenesená",N152,0)</f>
        <v>0</v>
      </c>
      <c r="BI152" s="157">
        <f>IF(U152="nulová",N152,0)</f>
        <v>0</v>
      </c>
      <c r="BJ152" s="22" t="s">
        <v>78</v>
      </c>
      <c r="BK152" s="158">
        <f>ROUND(L152*K152,3)</f>
        <v>0</v>
      </c>
      <c r="BL152" s="22" t="s">
        <v>128</v>
      </c>
      <c r="BM152" s="22" t="s">
        <v>196</v>
      </c>
    </row>
    <row r="153" spans="2:65" s="11" customFormat="1" ht="16.5" customHeight="1">
      <c r="B153" s="159"/>
      <c r="C153" s="160"/>
      <c r="D153" s="160"/>
      <c r="E153" s="161" t="s">
        <v>5</v>
      </c>
      <c r="F153" s="232" t="s">
        <v>197</v>
      </c>
      <c r="G153" s="233"/>
      <c r="H153" s="233"/>
      <c r="I153" s="233"/>
      <c r="J153" s="160"/>
      <c r="K153" s="162">
        <v>2.3099999999999999E-2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131</v>
      </c>
      <c r="AU153" s="166" t="s">
        <v>78</v>
      </c>
      <c r="AV153" s="11" t="s">
        <v>78</v>
      </c>
      <c r="AW153" s="11" t="s">
        <v>132</v>
      </c>
      <c r="AX153" s="11" t="s">
        <v>76</v>
      </c>
      <c r="AY153" s="166" t="s">
        <v>123</v>
      </c>
    </row>
    <row r="154" spans="2:65" s="10" customFormat="1" ht="29.85" customHeight="1">
      <c r="B154" s="137"/>
      <c r="C154" s="138"/>
      <c r="D154" s="147" t="s">
        <v>106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242">
        <f>BK154</f>
        <v>0</v>
      </c>
      <c r="O154" s="243"/>
      <c r="P154" s="243"/>
      <c r="Q154" s="243"/>
      <c r="R154" s="140"/>
      <c r="T154" s="141"/>
      <c r="U154" s="138"/>
      <c r="V154" s="138"/>
      <c r="W154" s="142">
        <f>SUM(W155:W187)</f>
        <v>473.50811800000002</v>
      </c>
      <c r="X154" s="138"/>
      <c r="Y154" s="142">
        <f>SUM(Y155:Y187)</f>
        <v>2.7015600000000002</v>
      </c>
      <c r="Z154" s="138"/>
      <c r="AA154" s="143">
        <f>SUM(AA155:AA187)</f>
        <v>66.997499999999988</v>
      </c>
      <c r="AR154" s="144" t="s">
        <v>76</v>
      </c>
      <c r="AT154" s="145" t="s">
        <v>70</v>
      </c>
      <c r="AU154" s="145" t="s">
        <v>76</v>
      </c>
      <c r="AY154" s="144" t="s">
        <v>123</v>
      </c>
      <c r="BK154" s="146">
        <f>SUM(BK155:BK187)</f>
        <v>0</v>
      </c>
    </row>
    <row r="155" spans="2:65" s="1" customFormat="1" ht="51" customHeight="1">
      <c r="B155" s="148"/>
      <c r="C155" s="149" t="s">
        <v>198</v>
      </c>
      <c r="D155" s="149" t="s">
        <v>124</v>
      </c>
      <c r="E155" s="150" t="s">
        <v>199</v>
      </c>
      <c r="F155" s="246" t="s">
        <v>200</v>
      </c>
      <c r="G155" s="246"/>
      <c r="H155" s="246"/>
      <c r="I155" s="246"/>
      <c r="J155" s="151" t="s">
        <v>127</v>
      </c>
      <c r="K155" s="152">
        <v>980</v>
      </c>
      <c r="L155" s="234"/>
      <c r="M155" s="234"/>
      <c r="N155" s="234">
        <f>ROUND(L155*K155,3)</f>
        <v>0</v>
      </c>
      <c r="O155" s="234"/>
      <c r="P155" s="234"/>
      <c r="Q155" s="234"/>
      <c r="R155" s="153"/>
      <c r="T155" s="154" t="s">
        <v>5</v>
      </c>
      <c r="U155" s="44" t="s">
        <v>38</v>
      </c>
      <c r="V155" s="155">
        <v>0.108</v>
      </c>
      <c r="W155" s="155">
        <f>V155*K155</f>
        <v>105.84</v>
      </c>
      <c r="X155" s="155">
        <v>0</v>
      </c>
      <c r="Y155" s="155">
        <f>X155*K155</f>
        <v>0</v>
      </c>
      <c r="Z155" s="155">
        <v>0</v>
      </c>
      <c r="AA155" s="156">
        <f>Z155*K155</f>
        <v>0</v>
      </c>
      <c r="AR155" s="22" t="s">
        <v>128</v>
      </c>
      <c r="AT155" s="22" t="s">
        <v>124</v>
      </c>
      <c r="AU155" s="22" t="s">
        <v>78</v>
      </c>
      <c r="AY155" s="22" t="s">
        <v>123</v>
      </c>
      <c r="BE155" s="157">
        <f>IF(U155="základná",N155,0)</f>
        <v>0</v>
      </c>
      <c r="BF155" s="157">
        <f>IF(U155="znížená",N155,0)</f>
        <v>0</v>
      </c>
      <c r="BG155" s="157">
        <f>IF(U155="zákl. prenesená",N155,0)</f>
        <v>0</v>
      </c>
      <c r="BH155" s="157">
        <f>IF(U155="zníž. prenesená",N155,0)</f>
        <v>0</v>
      </c>
      <c r="BI155" s="157">
        <f>IF(U155="nulová",N155,0)</f>
        <v>0</v>
      </c>
      <c r="BJ155" s="22" t="s">
        <v>78</v>
      </c>
      <c r="BK155" s="158">
        <f>ROUND(L155*K155,3)</f>
        <v>0</v>
      </c>
      <c r="BL155" s="22" t="s">
        <v>128</v>
      </c>
      <c r="BM155" s="22" t="s">
        <v>201</v>
      </c>
    </row>
    <row r="156" spans="2:65" s="11" customFormat="1" ht="16.5" customHeight="1">
      <c r="B156" s="159"/>
      <c r="C156" s="160"/>
      <c r="D156" s="160"/>
      <c r="E156" s="161" t="s">
        <v>5</v>
      </c>
      <c r="F156" s="232" t="s">
        <v>202</v>
      </c>
      <c r="G156" s="233"/>
      <c r="H156" s="233"/>
      <c r="I156" s="233"/>
      <c r="J156" s="160"/>
      <c r="K156" s="162">
        <v>980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131</v>
      </c>
      <c r="AU156" s="166" t="s">
        <v>78</v>
      </c>
      <c r="AV156" s="11" t="s">
        <v>78</v>
      </c>
      <c r="AW156" s="11" t="s">
        <v>132</v>
      </c>
      <c r="AX156" s="11" t="s">
        <v>76</v>
      </c>
      <c r="AY156" s="166" t="s">
        <v>123</v>
      </c>
    </row>
    <row r="157" spans="2:65" s="1" customFormat="1" ht="51" customHeight="1">
      <c r="B157" s="148"/>
      <c r="C157" s="149" t="s">
        <v>203</v>
      </c>
      <c r="D157" s="149" t="s">
        <v>124</v>
      </c>
      <c r="E157" s="150" t="s">
        <v>204</v>
      </c>
      <c r="F157" s="246" t="s">
        <v>205</v>
      </c>
      <c r="G157" s="246"/>
      <c r="H157" s="246"/>
      <c r="I157" s="246"/>
      <c r="J157" s="151" t="s">
        <v>127</v>
      </c>
      <c r="K157" s="152">
        <v>2940</v>
      </c>
      <c r="L157" s="234"/>
      <c r="M157" s="234"/>
      <c r="N157" s="234">
        <f>ROUND(L157*K157,3)</f>
        <v>0</v>
      </c>
      <c r="O157" s="234"/>
      <c r="P157" s="234"/>
      <c r="Q157" s="234"/>
      <c r="R157" s="153"/>
      <c r="T157" s="154" t="s">
        <v>5</v>
      </c>
      <c r="U157" s="44" t="s">
        <v>38</v>
      </c>
      <c r="V157" s="155">
        <v>3.0000000000000001E-3</v>
      </c>
      <c r="W157" s="155">
        <f>V157*K157</f>
        <v>8.82</v>
      </c>
      <c r="X157" s="155">
        <v>4.2000000000000002E-4</v>
      </c>
      <c r="Y157" s="155">
        <f>X157*K157</f>
        <v>1.2348000000000001</v>
      </c>
      <c r="Z157" s="155">
        <v>0</v>
      </c>
      <c r="AA157" s="156">
        <f>Z157*K157</f>
        <v>0</v>
      </c>
      <c r="AR157" s="22" t="s">
        <v>128</v>
      </c>
      <c r="AT157" s="22" t="s">
        <v>124</v>
      </c>
      <c r="AU157" s="22" t="s">
        <v>78</v>
      </c>
      <c r="AY157" s="22" t="s">
        <v>123</v>
      </c>
      <c r="BE157" s="157">
        <f>IF(U157="základná",N157,0)</f>
        <v>0</v>
      </c>
      <c r="BF157" s="157">
        <f>IF(U157="znížená",N157,0)</f>
        <v>0</v>
      </c>
      <c r="BG157" s="157">
        <f>IF(U157="zákl. prenesená",N157,0)</f>
        <v>0</v>
      </c>
      <c r="BH157" s="157">
        <f>IF(U157="zníž. prenesená",N157,0)</f>
        <v>0</v>
      </c>
      <c r="BI157" s="157">
        <f>IF(U157="nulová",N157,0)</f>
        <v>0</v>
      </c>
      <c r="BJ157" s="22" t="s">
        <v>78</v>
      </c>
      <c r="BK157" s="158">
        <f>ROUND(L157*K157,3)</f>
        <v>0</v>
      </c>
      <c r="BL157" s="22" t="s">
        <v>128</v>
      </c>
      <c r="BM157" s="22" t="s">
        <v>206</v>
      </c>
    </row>
    <row r="158" spans="2:65" s="11" customFormat="1" ht="25.5" customHeight="1">
      <c r="B158" s="159"/>
      <c r="C158" s="160"/>
      <c r="D158" s="160"/>
      <c r="E158" s="161" t="s">
        <v>5</v>
      </c>
      <c r="F158" s="232" t="s">
        <v>207</v>
      </c>
      <c r="G158" s="233"/>
      <c r="H158" s="233"/>
      <c r="I158" s="233"/>
      <c r="J158" s="160"/>
      <c r="K158" s="162">
        <v>2940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131</v>
      </c>
      <c r="AU158" s="166" t="s">
        <v>78</v>
      </c>
      <c r="AV158" s="11" t="s">
        <v>78</v>
      </c>
      <c r="AW158" s="11" t="s">
        <v>132</v>
      </c>
      <c r="AX158" s="11" t="s">
        <v>76</v>
      </c>
      <c r="AY158" s="166" t="s">
        <v>123</v>
      </c>
    </row>
    <row r="159" spans="2:65" s="1" customFormat="1" ht="25.5" customHeight="1">
      <c r="B159" s="148"/>
      <c r="C159" s="149" t="s">
        <v>208</v>
      </c>
      <c r="D159" s="149" t="s">
        <v>124</v>
      </c>
      <c r="E159" s="150" t="s">
        <v>209</v>
      </c>
      <c r="F159" s="246" t="s">
        <v>210</v>
      </c>
      <c r="G159" s="246"/>
      <c r="H159" s="246"/>
      <c r="I159" s="246"/>
      <c r="J159" s="151" t="s">
        <v>166</v>
      </c>
      <c r="K159" s="152">
        <v>200</v>
      </c>
      <c r="L159" s="234"/>
      <c r="M159" s="234"/>
      <c r="N159" s="234">
        <f>ROUND(L159*K159,3)</f>
        <v>0</v>
      </c>
      <c r="O159" s="234"/>
      <c r="P159" s="234"/>
      <c r="Q159" s="234"/>
      <c r="R159" s="153"/>
      <c r="T159" s="154" t="s">
        <v>5</v>
      </c>
      <c r="U159" s="44" t="s">
        <v>38</v>
      </c>
      <c r="V159" s="155">
        <v>0.08</v>
      </c>
      <c r="W159" s="155">
        <f>V159*K159</f>
        <v>16</v>
      </c>
      <c r="X159" s="155">
        <v>0</v>
      </c>
      <c r="Y159" s="155">
        <f>X159*K159</f>
        <v>0</v>
      </c>
      <c r="Z159" s="155">
        <v>0</v>
      </c>
      <c r="AA159" s="156">
        <f>Z159*K159</f>
        <v>0</v>
      </c>
      <c r="AR159" s="22" t="s">
        <v>128</v>
      </c>
      <c r="AT159" s="22" t="s">
        <v>124</v>
      </c>
      <c r="AU159" s="22" t="s">
        <v>78</v>
      </c>
      <c r="AY159" s="22" t="s">
        <v>123</v>
      </c>
      <c r="BE159" s="157">
        <f>IF(U159="základná",N159,0)</f>
        <v>0</v>
      </c>
      <c r="BF159" s="157">
        <f>IF(U159="znížená",N159,0)</f>
        <v>0</v>
      </c>
      <c r="BG159" s="157">
        <f>IF(U159="zákl. prenesená",N159,0)</f>
        <v>0</v>
      </c>
      <c r="BH159" s="157">
        <f>IF(U159="zníž. prenesená",N159,0)</f>
        <v>0</v>
      </c>
      <c r="BI159" s="157">
        <f>IF(U159="nulová",N159,0)</f>
        <v>0</v>
      </c>
      <c r="BJ159" s="22" t="s">
        <v>78</v>
      </c>
      <c r="BK159" s="158">
        <f>ROUND(L159*K159,3)</f>
        <v>0</v>
      </c>
      <c r="BL159" s="22" t="s">
        <v>128</v>
      </c>
      <c r="BM159" s="22" t="s">
        <v>211</v>
      </c>
    </row>
    <row r="160" spans="2:65" s="11" customFormat="1" ht="25.5" customHeight="1">
      <c r="B160" s="159"/>
      <c r="C160" s="160"/>
      <c r="D160" s="160"/>
      <c r="E160" s="161" t="s">
        <v>5</v>
      </c>
      <c r="F160" s="232" t="s">
        <v>212</v>
      </c>
      <c r="G160" s="233"/>
      <c r="H160" s="233"/>
      <c r="I160" s="233"/>
      <c r="J160" s="160"/>
      <c r="K160" s="162">
        <v>200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131</v>
      </c>
      <c r="AU160" s="166" t="s">
        <v>78</v>
      </c>
      <c r="AV160" s="11" t="s">
        <v>78</v>
      </c>
      <c r="AW160" s="11" t="s">
        <v>132</v>
      </c>
      <c r="AX160" s="11" t="s">
        <v>76</v>
      </c>
      <c r="AY160" s="166" t="s">
        <v>123</v>
      </c>
    </row>
    <row r="161" spans="2:65" s="11" customFormat="1" ht="16.5" customHeight="1">
      <c r="B161" s="159"/>
      <c r="C161" s="160"/>
      <c r="D161" s="160"/>
      <c r="E161" s="161" t="s">
        <v>5</v>
      </c>
      <c r="F161" s="244" t="s">
        <v>5</v>
      </c>
      <c r="G161" s="245"/>
      <c r="H161" s="245"/>
      <c r="I161" s="245"/>
      <c r="J161" s="160"/>
      <c r="K161" s="162">
        <v>0</v>
      </c>
      <c r="L161" s="160"/>
      <c r="M161" s="160"/>
      <c r="N161" s="160"/>
      <c r="O161" s="160"/>
      <c r="P161" s="160"/>
      <c r="Q161" s="160"/>
      <c r="R161" s="163"/>
      <c r="T161" s="164"/>
      <c r="U161" s="160"/>
      <c r="V161" s="160"/>
      <c r="W161" s="160"/>
      <c r="X161" s="160"/>
      <c r="Y161" s="160"/>
      <c r="Z161" s="160"/>
      <c r="AA161" s="165"/>
      <c r="AT161" s="166" t="s">
        <v>131</v>
      </c>
      <c r="AU161" s="166" t="s">
        <v>78</v>
      </c>
      <c r="AV161" s="11" t="s">
        <v>78</v>
      </c>
      <c r="AW161" s="11" t="s">
        <v>132</v>
      </c>
      <c r="AX161" s="11" t="s">
        <v>71</v>
      </c>
      <c r="AY161" s="166" t="s">
        <v>123</v>
      </c>
    </row>
    <row r="162" spans="2:65" s="1" customFormat="1" ht="38.25" customHeight="1">
      <c r="B162" s="148"/>
      <c r="C162" s="149" t="s">
        <v>213</v>
      </c>
      <c r="D162" s="149" t="s">
        <v>124</v>
      </c>
      <c r="E162" s="150" t="s">
        <v>214</v>
      </c>
      <c r="F162" s="246" t="s">
        <v>215</v>
      </c>
      <c r="G162" s="246"/>
      <c r="H162" s="246"/>
      <c r="I162" s="246"/>
      <c r="J162" s="151" t="s">
        <v>166</v>
      </c>
      <c r="K162" s="152">
        <v>600</v>
      </c>
      <c r="L162" s="234"/>
      <c r="M162" s="234"/>
      <c r="N162" s="234">
        <f>ROUND(L162*K162,3)</f>
        <v>0</v>
      </c>
      <c r="O162" s="234"/>
      <c r="P162" s="234"/>
      <c r="Q162" s="234"/>
      <c r="R162" s="153"/>
      <c r="T162" s="154" t="s">
        <v>5</v>
      </c>
      <c r="U162" s="44" t="s">
        <v>38</v>
      </c>
      <c r="V162" s="155">
        <v>5.0000000000000001E-3</v>
      </c>
      <c r="W162" s="155">
        <f>V162*K162</f>
        <v>3</v>
      </c>
      <c r="X162" s="155">
        <v>0</v>
      </c>
      <c r="Y162" s="155">
        <f>X162*K162</f>
        <v>0</v>
      </c>
      <c r="Z162" s="155">
        <v>0</v>
      </c>
      <c r="AA162" s="156">
        <f>Z162*K162</f>
        <v>0</v>
      </c>
      <c r="AR162" s="22" t="s">
        <v>128</v>
      </c>
      <c r="AT162" s="22" t="s">
        <v>124</v>
      </c>
      <c r="AU162" s="22" t="s">
        <v>78</v>
      </c>
      <c r="AY162" s="22" t="s">
        <v>123</v>
      </c>
      <c r="BE162" s="157">
        <f>IF(U162="základná",N162,0)</f>
        <v>0</v>
      </c>
      <c r="BF162" s="157">
        <f>IF(U162="znížená",N162,0)</f>
        <v>0</v>
      </c>
      <c r="BG162" s="157">
        <f>IF(U162="zákl. prenesená",N162,0)</f>
        <v>0</v>
      </c>
      <c r="BH162" s="157">
        <f>IF(U162="zníž. prenesená",N162,0)</f>
        <v>0</v>
      </c>
      <c r="BI162" s="157">
        <f>IF(U162="nulová",N162,0)</f>
        <v>0</v>
      </c>
      <c r="BJ162" s="22" t="s">
        <v>78</v>
      </c>
      <c r="BK162" s="158">
        <f>ROUND(L162*K162,3)</f>
        <v>0</v>
      </c>
      <c r="BL162" s="22" t="s">
        <v>128</v>
      </c>
      <c r="BM162" s="22" t="s">
        <v>216</v>
      </c>
    </row>
    <row r="163" spans="2:65" s="11" customFormat="1" ht="25.5" customHeight="1">
      <c r="B163" s="159"/>
      <c r="C163" s="160"/>
      <c r="D163" s="160"/>
      <c r="E163" s="161" t="s">
        <v>5</v>
      </c>
      <c r="F163" s="232" t="s">
        <v>217</v>
      </c>
      <c r="G163" s="233"/>
      <c r="H163" s="233"/>
      <c r="I163" s="233"/>
      <c r="J163" s="160"/>
      <c r="K163" s="162">
        <v>600</v>
      </c>
      <c r="L163" s="160"/>
      <c r="M163" s="160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131</v>
      </c>
      <c r="AU163" s="166" t="s">
        <v>78</v>
      </c>
      <c r="AV163" s="11" t="s">
        <v>78</v>
      </c>
      <c r="AW163" s="11" t="s">
        <v>132</v>
      </c>
      <c r="AX163" s="11" t="s">
        <v>76</v>
      </c>
      <c r="AY163" s="166" t="s">
        <v>123</v>
      </c>
    </row>
    <row r="164" spans="2:65" s="11" customFormat="1" ht="16.5" customHeight="1">
      <c r="B164" s="159"/>
      <c r="C164" s="160"/>
      <c r="D164" s="160"/>
      <c r="E164" s="161" t="s">
        <v>5</v>
      </c>
      <c r="F164" s="244" t="s">
        <v>5</v>
      </c>
      <c r="G164" s="245"/>
      <c r="H164" s="245"/>
      <c r="I164" s="245"/>
      <c r="J164" s="160"/>
      <c r="K164" s="162">
        <v>0</v>
      </c>
      <c r="L164" s="160"/>
      <c r="M164" s="160"/>
      <c r="N164" s="160"/>
      <c r="O164" s="160"/>
      <c r="P164" s="160"/>
      <c r="Q164" s="160"/>
      <c r="R164" s="163"/>
      <c r="T164" s="164"/>
      <c r="U164" s="160"/>
      <c r="V164" s="160"/>
      <c r="W164" s="160"/>
      <c r="X164" s="160"/>
      <c r="Y164" s="160"/>
      <c r="Z164" s="160"/>
      <c r="AA164" s="165"/>
      <c r="AT164" s="166" t="s">
        <v>131</v>
      </c>
      <c r="AU164" s="166" t="s">
        <v>78</v>
      </c>
      <c r="AV164" s="11" t="s">
        <v>78</v>
      </c>
      <c r="AW164" s="11" t="s">
        <v>132</v>
      </c>
      <c r="AX164" s="11" t="s">
        <v>71</v>
      </c>
      <c r="AY164" s="166" t="s">
        <v>123</v>
      </c>
    </row>
    <row r="165" spans="2:65" s="1" customFormat="1" ht="38.25" customHeight="1">
      <c r="B165" s="148"/>
      <c r="C165" s="149" t="s">
        <v>218</v>
      </c>
      <c r="D165" s="149" t="s">
        <v>124</v>
      </c>
      <c r="E165" s="150" t="s">
        <v>219</v>
      </c>
      <c r="F165" s="246" t="s">
        <v>220</v>
      </c>
      <c r="G165" s="246"/>
      <c r="H165" s="246"/>
      <c r="I165" s="246"/>
      <c r="J165" s="151" t="s">
        <v>127</v>
      </c>
      <c r="K165" s="152">
        <v>22.5</v>
      </c>
      <c r="L165" s="234"/>
      <c r="M165" s="234"/>
      <c r="N165" s="234">
        <f>ROUND(L165*K165,3)</f>
        <v>0</v>
      </c>
      <c r="O165" s="234"/>
      <c r="P165" s="234"/>
      <c r="Q165" s="234"/>
      <c r="R165" s="153"/>
      <c r="T165" s="154" t="s">
        <v>5</v>
      </c>
      <c r="U165" s="44" t="s">
        <v>38</v>
      </c>
      <c r="V165" s="155">
        <v>1.744</v>
      </c>
      <c r="W165" s="155">
        <f>V165*K165</f>
        <v>39.24</v>
      </c>
      <c r="X165" s="155">
        <v>0</v>
      </c>
      <c r="Y165" s="155">
        <f>X165*K165</f>
        <v>0</v>
      </c>
      <c r="Z165" s="155">
        <v>2.3849999999999998</v>
      </c>
      <c r="AA165" s="156">
        <f>Z165*K165</f>
        <v>53.662499999999994</v>
      </c>
      <c r="AR165" s="22" t="s">
        <v>128</v>
      </c>
      <c r="AT165" s="22" t="s">
        <v>124</v>
      </c>
      <c r="AU165" s="22" t="s">
        <v>78</v>
      </c>
      <c r="AY165" s="22" t="s">
        <v>123</v>
      </c>
      <c r="BE165" s="157">
        <f>IF(U165="základná",N165,0)</f>
        <v>0</v>
      </c>
      <c r="BF165" s="157">
        <f>IF(U165="znížená",N165,0)</f>
        <v>0</v>
      </c>
      <c r="BG165" s="157">
        <f>IF(U165="zákl. prenesená",N165,0)</f>
        <v>0</v>
      </c>
      <c r="BH165" s="157">
        <f>IF(U165="zníž. prenesená",N165,0)</f>
        <v>0</v>
      </c>
      <c r="BI165" s="157">
        <f>IF(U165="nulová",N165,0)</f>
        <v>0</v>
      </c>
      <c r="BJ165" s="22" t="s">
        <v>78</v>
      </c>
      <c r="BK165" s="158">
        <f>ROUND(L165*K165,3)</f>
        <v>0</v>
      </c>
      <c r="BL165" s="22" t="s">
        <v>128</v>
      </c>
      <c r="BM165" s="22" t="s">
        <v>221</v>
      </c>
    </row>
    <row r="166" spans="2:65" s="11" customFormat="1" ht="25.5" customHeight="1">
      <c r="B166" s="159"/>
      <c r="C166" s="160"/>
      <c r="D166" s="160"/>
      <c r="E166" s="161" t="s">
        <v>5</v>
      </c>
      <c r="F166" s="232" t="s">
        <v>222</v>
      </c>
      <c r="G166" s="233"/>
      <c r="H166" s="233"/>
      <c r="I166" s="233"/>
      <c r="J166" s="160"/>
      <c r="K166" s="162">
        <v>22.5</v>
      </c>
      <c r="L166" s="160"/>
      <c r="M166" s="160"/>
      <c r="N166" s="160"/>
      <c r="O166" s="160"/>
      <c r="P166" s="160"/>
      <c r="Q166" s="160"/>
      <c r="R166" s="163"/>
      <c r="T166" s="164"/>
      <c r="U166" s="160"/>
      <c r="V166" s="160"/>
      <c r="W166" s="160"/>
      <c r="X166" s="160"/>
      <c r="Y166" s="160"/>
      <c r="Z166" s="160"/>
      <c r="AA166" s="165"/>
      <c r="AT166" s="166" t="s">
        <v>131</v>
      </c>
      <c r="AU166" s="166" t="s">
        <v>78</v>
      </c>
      <c r="AV166" s="11" t="s">
        <v>78</v>
      </c>
      <c r="AW166" s="11" t="s">
        <v>132</v>
      </c>
      <c r="AX166" s="11" t="s">
        <v>76</v>
      </c>
      <c r="AY166" s="166" t="s">
        <v>123</v>
      </c>
    </row>
    <row r="167" spans="2:65" s="1" customFormat="1" ht="38.25" customHeight="1">
      <c r="B167" s="148"/>
      <c r="C167" s="149" t="s">
        <v>223</v>
      </c>
      <c r="D167" s="149" t="s">
        <v>124</v>
      </c>
      <c r="E167" s="150" t="s">
        <v>224</v>
      </c>
      <c r="F167" s="246" t="s">
        <v>225</v>
      </c>
      <c r="G167" s="246"/>
      <c r="H167" s="246"/>
      <c r="I167" s="246"/>
      <c r="J167" s="151" t="s">
        <v>127</v>
      </c>
      <c r="K167" s="152">
        <v>4</v>
      </c>
      <c r="L167" s="234"/>
      <c r="M167" s="234"/>
      <c r="N167" s="234">
        <f>ROUND(L167*K167,3)</f>
        <v>0</v>
      </c>
      <c r="O167" s="234"/>
      <c r="P167" s="234"/>
      <c r="Q167" s="234"/>
      <c r="R167" s="153"/>
      <c r="T167" s="154" t="s">
        <v>5</v>
      </c>
      <c r="U167" s="44" t="s">
        <v>38</v>
      </c>
      <c r="V167" s="155">
        <v>1.4550000000000001</v>
      </c>
      <c r="W167" s="155">
        <f>V167*K167</f>
        <v>5.82</v>
      </c>
      <c r="X167" s="155">
        <v>0</v>
      </c>
      <c r="Y167" s="155">
        <f>X167*K167</f>
        <v>0</v>
      </c>
      <c r="Z167" s="155">
        <v>1.905</v>
      </c>
      <c r="AA167" s="156">
        <f>Z167*K167</f>
        <v>7.62</v>
      </c>
      <c r="AR167" s="22" t="s">
        <v>128</v>
      </c>
      <c r="AT167" s="22" t="s">
        <v>124</v>
      </c>
      <c r="AU167" s="22" t="s">
        <v>78</v>
      </c>
      <c r="AY167" s="22" t="s">
        <v>123</v>
      </c>
      <c r="BE167" s="157">
        <f>IF(U167="základná",N167,0)</f>
        <v>0</v>
      </c>
      <c r="BF167" s="157">
        <f>IF(U167="znížená",N167,0)</f>
        <v>0</v>
      </c>
      <c r="BG167" s="157">
        <f>IF(U167="zákl. prenesená",N167,0)</f>
        <v>0</v>
      </c>
      <c r="BH167" s="157">
        <f>IF(U167="zníž. prenesená",N167,0)</f>
        <v>0</v>
      </c>
      <c r="BI167" s="157">
        <f>IF(U167="nulová",N167,0)</f>
        <v>0</v>
      </c>
      <c r="BJ167" s="22" t="s">
        <v>78</v>
      </c>
      <c r="BK167" s="158">
        <f>ROUND(L167*K167,3)</f>
        <v>0</v>
      </c>
      <c r="BL167" s="22" t="s">
        <v>128</v>
      </c>
      <c r="BM167" s="22" t="s">
        <v>226</v>
      </c>
    </row>
    <row r="168" spans="2:65" s="11" customFormat="1" ht="25.5" customHeight="1">
      <c r="B168" s="159"/>
      <c r="C168" s="160"/>
      <c r="D168" s="160"/>
      <c r="E168" s="161" t="s">
        <v>5</v>
      </c>
      <c r="F168" s="232" t="s">
        <v>227</v>
      </c>
      <c r="G168" s="233"/>
      <c r="H168" s="233"/>
      <c r="I168" s="233"/>
      <c r="J168" s="160"/>
      <c r="K168" s="162">
        <v>4</v>
      </c>
      <c r="L168" s="160"/>
      <c r="M168" s="160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131</v>
      </c>
      <c r="AU168" s="166" t="s">
        <v>78</v>
      </c>
      <c r="AV168" s="11" t="s">
        <v>78</v>
      </c>
      <c r="AW168" s="11" t="s">
        <v>132</v>
      </c>
      <c r="AX168" s="11" t="s">
        <v>76</v>
      </c>
      <c r="AY168" s="166" t="s">
        <v>123</v>
      </c>
    </row>
    <row r="169" spans="2:65" s="1" customFormat="1" ht="51" customHeight="1">
      <c r="B169" s="148"/>
      <c r="C169" s="149" t="s">
        <v>10</v>
      </c>
      <c r="D169" s="149" t="s">
        <v>124</v>
      </c>
      <c r="E169" s="150" t="s">
        <v>228</v>
      </c>
      <c r="F169" s="246" t="s">
        <v>229</v>
      </c>
      <c r="G169" s="246"/>
      <c r="H169" s="246"/>
      <c r="I169" s="246"/>
      <c r="J169" s="151" t="s">
        <v>127</v>
      </c>
      <c r="K169" s="152">
        <v>3</v>
      </c>
      <c r="L169" s="234"/>
      <c r="M169" s="234"/>
      <c r="N169" s="234">
        <f>ROUND(L169*K169,3)</f>
        <v>0</v>
      </c>
      <c r="O169" s="234"/>
      <c r="P169" s="234"/>
      <c r="Q169" s="234"/>
      <c r="R169" s="153"/>
      <c r="T169" s="154" t="s">
        <v>5</v>
      </c>
      <c r="U169" s="44" t="s">
        <v>38</v>
      </c>
      <c r="V169" s="155">
        <v>1.4550000000000001</v>
      </c>
      <c r="W169" s="155">
        <f>V169*K169</f>
        <v>4.3650000000000002</v>
      </c>
      <c r="X169" s="155">
        <v>0</v>
      </c>
      <c r="Y169" s="155">
        <f>X169*K169</f>
        <v>0</v>
      </c>
      <c r="Z169" s="155">
        <v>1.905</v>
      </c>
      <c r="AA169" s="156">
        <f>Z169*K169</f>
        <v>5.7149999999999999</v>
      </c>
      <c r="AR169" s="22" t="s">
        <v>128</v>
      </c>
      <c r="AT169" s="22" t="s">
        <v>124</v>
      </c>
      <c r="AU169" s="22" t="s">
        <v>78</v>
      </c>
      <c r="AY169" s="22" t="s">
        <v>123</v>
      </c>
      <c r="BE169" s="157">
        <f>IF(U169="základná",N169,0)</f>
        <v>0</v>
      </c>
      <c r="BF169" s="157">
        <f>IF(U169="znížená",N169,0)</f>
        <v>0</v>
      </c>
      <c r="BG169" s="157">
        <f>IF(U169="zákl. prenesená",N169,0)</f>
        <v>0</v>
      </c>
      <c r="BH169" s="157">
        <f>IF(U169="zníž. prenesená",N169,0)</f>
        <v>0</v>
      </c>
      <c r="BI169" s="157">
        <f>IF(U169="nulová",N169,0)</f>
        <v>0</v>
      </c>
      <c r="BJ169" s="22" t="s">
        <v>78</v>
      </c>
      <c r="BK169" s="158">
        <f>ROUND(L169*K169,3)</f>
        <v>0</v>
      </c>
      <c r="BL169" s="22" t="s">
        <v>128</v>
      </c>
      <c r="BM169" s="22" t="s">
        <v>230</v>
      </c>
    </row>
    <row r="170" spans="2:65" s="11" customFormat="1" ht="25.5" customHeight="1">
      <c r="B170" s="159"/>
      <c r="C170" s="160"/>
      <c r="D170" s="160"/>
      <c r="E170" s="161" t="s">
        <v>5</v>
      </c>
      <c r="F170" s="232" t="s">
        <v>231</v>
      </c>
      <c r="G170" s="233"/>
      <c r="H170" s="233"/>
      <c r="I170" s="233"/>
      <c r="J170" s="160"/>
      <c r="K170" s="162">
        <v>3</v>
      </c>
      <c r="L170" s="160"/>
      <c r="M170" s="160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131</v>
      </c>
      <c r="AU170" s="166" t="s">
        <v>78</v>
      </c>
      <c r="AV170" s="11" t="s">
        <v>78</v>
      </c>
      <c r="AW170" s="11" t="s">
        <v>132</v>
      </c>
      <c r="AX170" s="11" t="s">
        <v>76</v>
      </c>
      <c r="AY170" s="166" t="s">
        <v>123</v>
      </c>
    </row>
    <row r="171" spans="2:65" s="1" customFormat="1" ht="38.25" customHeight="1">
      <c r="B171" s="148"/>
      <c r="C171" s="149" t="s">
        <v>232</v>
      </c>
      <c r="D171" s="149" t="s">
        <v>124</v>
      </c>
      <c r="E171" s="150" t="s">
        <v>233</v>
      </c>
      <c r="F171" s="246" t="s">
        <v>234</v>
      </c>
      <c r="G171" s="246"/>
      <c r="H171" s="246"/>
      <c r="I171" s="246"/>
      <c r="J171" s="151" t="s">
        <v>151</v>
      </c>
      <c r="K171" s="152">
        <v>10</v>
      </c>
      <c r="L171" s="234"/>
      <c r="M171" s="234"/>
      <c r="N171" s="234">
        <f>ROUND(L171*K171,3)</f>
        <v>0</v>
      </c>
      <c r="O171" s="234"/>
      <c r="P171" s="234"/>
      <c r="Q171" s="234"/>
      <c r="R171" s="153"/>
      <c r="T171" s="154" t="s">
        <v>5</v>
      </c>
      <c r="U171" s="44" t="s">
        <v>38</v>
      </c>
      <c r="V171" s="155">
        <v>4.4189999999999996</v>
      </c>
      <c r="W171" s="155">
        <f>V171*K171</f>
        <v>44.19</v>
      </c>
      <c r="X171" s="155">
        <v>6.6360000000000002E-2</v>
      </c>
      <c r="Y171" s="155">
        <f>X171*K171</f>
        <v>0.66359999999999997</v>
      </c>
      <c r="Z171" s="155">
        <v>0</v>
      </c>
      <c r="AA171" s="156">
        <f>Z171*K171</f>
        <v>0</v>
      </c>
      <c r="AR171" s="22" t="s">
        <v>128</v>
      </c>
      <c r="AT171" s="22" t="s">
        <v>124</v>
      </c>
      <c r="AU171" s="22" t="s">
        <v>78</v>
      </c>
      <c r="AY171" s="22" t="s">
        <v>123</v>
      </c>
      <c r="BE171" s="157">
        <f>IF(U171="základná",N171,0)</f>
        <v>0</v>
      </c>
      <c r="BF171" s="157">
        <f>IF(U171="znížená",N171,0)</f>
        <v>0</v>
      </c>
      <c r="BG171" s="157">
        <f>IF(U171="zákl. prenesená",N171,0)</f>
        <v>0</v>
      </c>
      <c r="BH171" s="157">
        <f>IF(U171="zníž. prenesená",N171,0)</f>
        <v>0</v>
      </c>
      <c r="BI171" s="157">
        <f>IF(U171="nulová",N171,0)</f>
        <v>0</v>
      </c>
      <c r="BJ171" s="22" t="s">
        <v>78</v>
      </c>
      <c r="BK171" s="158">
        <f>ROUND(L171*K171,3)</f>
        <v>0</v>
      </c>
      <c r="BL171" s="22" t="s">
        <v>128</v>
      </c>
      <c r="BM171" s="22" t="s">
        <v>235</v>
      </c>
    </row>
    <row r="172" spans="2:65" s="11" customFormat="1" ht="16.5" customHeight="1">
      <c r="B172" s="159"/>
      <c r="C172" s="160"/>
      <c r="D172" s="160"/>
      <c r="E172" s="161" t="s">
        <v>5</v>
      </c>
      <c r="F172" s="232" t="s">
        <v>236</v>
      </c>
      <c r="G172" s="233"/>
      <c r="H172" s="233"/>
      <c r="I172" s="233"/>
      <c r="J172" s="160"/>
      <c r="K172" s="162">
        <v>10</v>
      </c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131</v>
      </c>
      <c r="AU172" s="166" t="s">
        <v>78</v>
      </c>
      <c r="AV172" s="11" t="s">
        <v>78</v>
      </c>
      <c r="AW172" s="11" t="s">
        <v>132</v>
      </c>
      <c r="AX172" s="11" t="s">
        <v>76</v>
      </c>
      <c r="AY172" s="166" t="s">
        <v>123</v>
      </c>
    </row>
    <row r="173" spans="2:65" s="1" customFormat="1" ht="38.25" customHeight="1">
      <c r="B173" s="148"/>
      <c r="C173" s="149" t="s">
        <v>237</v>
      </c>
      <c r="D173" s="149" t="s">
        <v>124</v>
      </c>
      <c r="E173" s="150" t="s">
        <v>238</v>
      </c>
      <c r="F173" s="246" t="s">
        <v>239</v>
      </c>
      <c r="G173" s="246"/>
      <c r="H173" s="246"/>
      <c r="I173" s="246"/>
      <c r="J173" s="151" t="s">
        <v>151</v>
      </c>
      <c r="K173" s="152">
        <v>5.6</v>
      </c>
      <c r="L173" s="234"/>
      <c r="M173" s="234"/>
      <c r="N173" s="234">
        <f>ROUND(L173*K173,3)</f>
        <v>0</v>
      </c>
      <c r="O173" s="234"/>
      <c r="P173" s="234"/>
      <c r="Q173" s="234"/>
      <c r="R173" s="153"/>
      <c r="T173" s="154" t="s">
        <v>5</v>
      </c>
      <c r="U173" s="44" t="s">
        <v>38</v>
      </c>
      <c r="V173" s="155">
        <v>13.589</v>
      </c>
      <c r="W173" s="155">
        <f>V173*K173</f>
        <v>76.098399999999998</v>
      </c>
      <c r="X173" s="155">
        <v>0.1391</v>
      </c>
      <c r="Y173" s="155">
        <f>X173*K173</f>
        <v>0.77895999999999999</v>
      </c>
      <c r="Z173" s="155">
        <v>0</v>
      </c>
      <c r="AA173" s="156">
        <f>Z173*K173</f>
        <v>0</v>
      </c>
      <c r="AR173" s="22" t="s">
        <v>128</v>
      </c>
      <c r="AT173" s="22" t="s">
        <v>124</v>
      </c>
      <c r="AU173" s="22" t="s">
        <v>78</v>
      </c>
      <c r="AY173" s="22" t="s">
        <v>123</v>
      </c>
      <c r="BE173" s="157">
        <f>IF(U173="základná",N173,0)</f>
        <v>0</v>
      </c>
      <c r="BF173" s="157">
        <f>IF(U173="znížená",N173,0)</f>
        <v>0</v>
      </c>
      <c r="BG173" s="157">
        <f>IF(U173="zákl. prenesená",N173,0)</f>
        <v>0</v>
      </c>
      <c r="BH173" s="157">
        <f>IF(U173="zníž. prenesená",N173,0)</f>
        <v>0</v>
      </c>
      <c r="BI173" s="157">
        <f>IF(U173="nulová",N173,0)</f>
        <v>0</v>
      </c>
      <c r="BJ173" s="22" t="s">
        <v>78</v>
      </c>
      <c r="BK173" s="158">
        <f>ROUND(L173*K173,3)</f>
        <v>0</v>
      </c>
      <c r="BL173" s="22" t="s">
        <v>128</v>
      </c>
      <c r="BM173" s="22" t="s">
        <v>240</v>
      </c>
    </row>
    <row r="174" spans="2:65" s="11" customFormat="1" ht="16.5" customHeight="1">
      <c r="B174" s="159"/>
      <c r="C174" s="160"/>
      <c r="D174" s="160"/>
      <c r="E174" s="161" t="s">
        <v>5</v>
      </c>
      <c r="F174" s="232" t="s">
        <v>241</v>
      </c>
      <c r="G174" s="233"/>
      <c r="H174" s="233"/>
      <c r="I174" s="233"/>
      <c r="J174" s="160"/>
      <c r="K174" s="162">
        <v>5.6</v>
      </c>
      <c r="L174" s="160"/>
      <c r="M174" s="160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131</v>
      </c>
      <c r="AU174" s="166" t="s">
        <v>78</v>
      </c>
      <c r="AV174" s="11" t="s">
        <v>78</v>
      </c>
      <c r="AW174" s="11" t="s">
        <v>132</v>
      </c>
      <c r="AX174" s="11" t="s">
        <v>76</v>
      </c>
      <c r="AY174" s="166" t="s">
        <v>123</v>
      </c>
    </row>
    <row r="175" spans="2:65" s="1" customFormat="1" ht="25.5" customHeight="1">
      <c r="B175" s="148"/>
      <c r="C175" s="149" t="s">
        <v>242</v>
      </c>
      <c r="D175" s="149" t="s">
        <v>124</v>
      </c>
      <c r="E175" s="150" t="s">
        <v>243</v>
      </c>
      <c r="F175" s="246" t="s">
        <v>244</v>
      </c>
      <c r="G175" s="246"/>
      <c r="H175" s="246"/>
      <c r="I175" s="246"/>
      <c r="J175" s="151" t="s">
        <v>151</v>
      </c>
      <c r="K175" s="152">
        <v>10</v>
      </c>
      <c r="L175" s="234"/>
      <c r="M175" s="234"/>
      <c r="N175" s="234">
        <f t="shared" ref="N175:N182" si="0">ROUND(L175*K175,3)</f>
        <v>0</v>
      </c>
      <c r="O175" s="234"/>
      <c r="P175" s="234"/>
      <c r="Q175" s="234"/>
      <c r="R175" s="153"/>
      <c r="T175" s="154" t="s">
        <v>5</v>
      </c>
      <c r="U175" s="44" t="s">
        <v>38</v>
      </c>
      <c r="V175" s="155">
        <v>0.80461000000000005</v>
      </c>
      <c r="W175" s="155">
        <f t="shared" ref="W175:W182" si="1">V175*K175</f>
        <v>8.0461000000000009</v>
      </c>
      <c r="X175" s="155">
        <v>1.58E-3</v>
      </c>
      <c r="Y175" s="155">
        <f t="shared" ref="Y175:Y182" si="2">X175*K175</f>
        <v>1.5800000000000002E-2</v>
      </c>
      <c r="Z175" s="155">
        <v>0</v>
      </c>
      <c r="AA175" s="156">
        <f t="shared" ref="AA175:AA182" si="3">Z175*K175</f>
        <v>0</v>
      </c>
      <c r="AR175" s="22" t="s">
        <v>128</v>
      </c>
      <c r="AT175" s="22" t="s">
        <v>124</v>
      </c>
      <c r="AU175" s="22" t="s">
        <v>78</v>
      </c>
      <c r="AY175" s="22" t="s">
        <v>123</v>
      </c>
      <c r="BE175" s="157">
        <f t="shared" ref="BE175:BE182" si="4">IF(U175="základná",N175,0)</f>
        <v>0</v>
      </c>
      <c r="BF175" s="157">
        <f t="shared" ref="BF175:BF182" si="5">IF(U175="znížená",N175,0)</f>
        <v>0</v>
      </c>
      <c r="BG175" s="157">
        <f t="shared" ref="BG175:BG182" si="6">IF(U175="zákl. prenesená",N175,0)</f>
        <v>0</v>
      </c>
      <c r="BH175" s="157">
        <f t="shared" ref="BH175:BH182" si="7">IF(U175="zníž. prenesená",N175,0)</f>
        <v>0</v>
      </c>
      <c r="BI175" s="157">
        <f t="shared" ref="BI175:BI182" si="8">IF(U175="nulová",N175,0)</f>
        <v>0</v>
      </c>
      <c r="BJ175" s="22" t="s">
        <v>78</v>
      </c>
      <c r="BK175" s="158">
        <f t="shared" ref="BK175:BK182" si="9">ROUND(L175*K175,3)</f>
        <v>0</v>
      </c>
      <c r="BL175" s="22" t="s">
        <v>128</v>
      </c>
      <c r="BM175" s="22" t="s">
        <v>245</v>
      </c>
    </row>
    <row r="176" spans="2:65" s="1" customFormat="1" ht="25.5" customHeight="1">
      <c r="B176" s="148"/>
      <c r="C176" s="149" t="s">
        <v>246</v>
      </c>
      <c r="D176" s="149" t="s">
        <v>124</v>
      </c>
      <c r="E176" s="150" t="s">
        <v>247</v>
      </c>
      <c r="F176" s="246" t="s">
        <v>248</v>
      </c>
      <c r="G176" s="246"/>
      <c r="H176" s="246"/>
      <c r="I176" s="246"/>
      <c r="J176" s="151" t="s">
        <v>151</v>
      </c>
      <c r="K176" s="152">
        <v>60</v>
      </c>
      <c r="L176" s="234"/>
      <c r="M176" s="234"/>
      <c r="N176" s="234">
        <f t="shared" si="0"/>
        <v>0</v>
      </c>
      <c r="O176" s="234"/>
      <c r="P176" s="234"/>
      <c r="Q176" s="234"/>
      <c r="R176" s="153"/>
      <c r="T176" s="154" t="s">
        <v>5</v>
      </c>
      <c r="U176" s="44" t="s">
        <v>38</v>
      </c>
      <c r="V176" s="155">
        <v>0.08</v>
      </c>
      <c r="W176" s="155">
        <f t="shared" si="1"/>
        <v>4.8</v>
      </c>
      <c r="X176" s="155">
        <v>1.3999999999999999E-4</v>
      </c>
      <c r="Y176" s="155">
        <f t="shared" si="2"/>
        <v>8.3999999999999995E-3</v>
      </c>
      <c r="Z176" s="155">
        <v>0</v>
      </c>
      <c r="AA176" s="156">
        <f t="shared" si="3"/>
        <v>0</v>
      </c>
      <c r="AR176" s="22" t="s">
        <v>128</v>
      </c>
      <c r="AT176" s="22" t="s">
        <v>124</v>
      </c>
      <c r="AU176" s="22" t="s">
        <v>78</v>
      </c>
      <c r="AY176" s="22" t="s">
        <v>123</v>
      </c>
      <c r="BE176" s="157">
        <f t="shared" si="4"/>
        <v>0</v>
      </c>
      <c r="BF176" s="157">
        <f t="shared" si="5"/>
        <v>0</v>
      </c>
      <c r="BG176" s="157">
        <f t="shared" si="6"/>
        <v>0</v>
      </c>
      <c r="BH176" s="157">
        <f t="shared" si="7"/>
        <v>0</v>
      </c>
      <c r="BI176" s="157">
        <f t="shared" si="8"/>
        <v>0</v>
      </c>
      <c r="BJ176" s="22" t="s">
        <v>78</v>
      </c>
      <c r="BK176" s="158">
        <f t="shared" si="9"/>
        <v>0</v>
      </c>
      <c r="BL176" s="22" t="s">
        <v>128</v>
      </c>
      <c r="BM176" s="22" t="s">
        <v>249</v>
      </c>
    </row>
    <row r="177" spans="2:65" s="1" customFormat="1" ht="25.5" customHeight="1">
      <c r="B177" s="148"/>
      <c r="C177" s="149" t="s">
        <v>250</v>
      </c>
      <c r="D177" s="149" t="s">
        <v>124</v>
      </c>
      <c r="E177" s="150" t="s">
        <v>251</v>
      </c>
      <c r="F177" s="246" t="s">
        <v>252</v>
      </c>
      <c r="G177" s="246"/>
      <c r="H177" s="246"/>
      <c r="I177" s="246"/>
      <c r="J177" s="151" t="s">
        <v>151</v>
      </c>
      <c r="K177" s="152">
        <v>16</v>
      </c>
      <c r="L177" s="234"/>
      <c r="M177" s="234"/>
      <c r="N177" s="234">
        <f t="shared" si="0"/>
        <v>0</v>
      </c>
      <c r="O177" s="234"/>
      <c r="P177" s="234"/>
      <c r="Q177" s="234"/>
      <c r="R177" s="153"/>
      <c r="T177" s="154" t="s">
        <v>5</v>
      </c>
      <c r="U177" s="44" t="s">
        <v>38</v>
      </c>
      <c r="V177" s="155">
        <v>0.65600000000000003</v>
      </c>
      <c r="W177" s="155">
        <f t="shared" si="1"/>
        <v>10.496</v>
      </c>
      <c r="X177" s="155">
        <v>0</v>
      </c>
      <c r="Y177" s="155">
        <f t="shared" si="2"/>
        <v>0</v>
      </c>
      <c r="Z177" s="155">
        <v>0</v>
      </c>
      <c r="AA177" s="156">
        <f t="shared" si="3"/>
        <v>0</v>
      </c>
      <c r="AR177" s="22" t="s">
        <v>128</v>
      </c>
      <c r="AT177" s="22" t="s">
        <v>124</v>
      </c>
      <c r="AU177" s="22" t="s">
        <v>78</v>
      </c>
      <c r="AY177" s="22" t="s">
        <v>123</v>
      </c>
      <c r="BE177" s="157">
        <f t="shared" si="4"/>
        <v>0</v>
      </c>
      <c r="BF177" s="157">
        <f t="shared" si="5"/>
        <v>0</v>
      </c>
      <c r="BG177" s="157">
        <f t="shared" si="6"/>
        <v>0</v>
      </c>
      <c r="BH177" s="157">
        <f t="shared" si="7"/>
        <v>0</v>
      </c>
      <c r="BI177" s="157">
        <f t="shared" si="8"/>
        <v>0</v>
      </c>
      <c r="BJ177" s="22" t="s">
        <v>78</v>
      </c>
      <c r="BK177" s="158">
        <f t="shared" si="9"/>
        <v>0</v>
      </c>
      <c r="BL177" s="22" t="s">
        <v>128</v>
      </c>
      <c r="BM177" s="22" t="s">
        <v>253</v>
      </c>
    </row>
    <row r="178" spans="2:65" s="1" customFormat="1" ht="25.5" customHeight="1">
      <c r="B178" s="148"/>
      <c r="C178" s="149" t="s">
        <v>254</v>
      </c>
      <c r="D178" s="149" t="s">
        <v>124</v>
      </c>
      <c r="E178" s="150" t="s">
        <v>255</v>
      </c>
      <c r="F178" s="246" t="s">
        <v>256</v>
      </c>
      <c r="G178" s="246"/>
      <c r="H178" s="246"/>
      <c r="I178" s="246"/>
      <c r="J178" s="151" t="s">
        <v>176</v>
      </c>
      <c r="K178" s="152">
        <v>66.998000000000005</v>
      </c>
      <c r="L178" s="234"/>
      <c r="M178" s="234"/>
      <c r="N178" s="234">
        <f t="shared" si="0"/>
        <v>0</v>
      </c>
      <c r="O178" s="234"/>
      <c r="P178" s="234"/>
      <c r="Q178" s="234"/>
      <c r="R178" s="153"/>
      <c r="T178" s="154" t="s">
        <v>5</v>
      </c>
      <c r="U178" s="44" t="s">
        <v>38</v>
      </c>
      <c r="V178" s="155">
        <v>0.59799999999999998</v>
      </c>
      <c r="W178" s="155">
        <f t="shared" si="1"/>
        <v>40.064804000000002</v>
      </c>
      <c r="X178" s="155">
        <v>0</v>
      </c>
      <c r="Y178" s="155">
        <f t="shared" si="2"/>
        <v>0</v>
      </c>
      <c r="Z178" s="155">
        <v>0</v>
      </c>
      <c r="AA178" s="156">
        <f t="shared" si="3"/>
        <v>0</v>
      </c>
      <c r="AR178" s="22" t="s">
        <v>128</v>
      </c>
      <c r="AT178" s="22" t="s">
        <v>124</v>
      </c>
      <c r="AU178" s="22" t="s">
        <v>78</v>
      </c>
      <c r="AY178" s="22" t="s">
        <v>123</v>
      </c>
      <c r="BE178" s="157">
        <f t="shared" si="4"/>
        <v>0</v>
      </c>
      <c r="BF178" s="157">
        <f t="shared" si="5"/>
        <v>0</v>
      </c>
      <c r="BG178" s="157">
        <f t="shared" si="6"/>
        <v>0</v>
      </c>
      <c r="BH178" s="157">
        <f t="shared" si="7"/>
        <v>0</v>
      </c>
      <c r="BI178" s="157">
        <f t="shared" si="8"/>
        <v>0</v>
      </c>
      <c r="BJ178" s="22" t="s">
        <v>78</v>
      </c>
      <c r="BK178" s="158">
        <f t="shared" si="9"/>
        <v>0</v>
      </c>
      <c r="BL178" s="22" t="s">
        <v>128</v>
      </c>
      <c r="BM178" s="22" t="s">
        <v>257</v>
      </c>
    </row>
    <row r="179" spans="2:65" s="1" customFormat="1" ht="25.5" customHeight="1">
      <c r="B179" s="148"/>
      <c r="C179" s="149" t="s">
        <v>258</v>
      </c>
      <c r="D179" s="149" t="s">
        <v>124</v>
      </c>
      <c r="E179" s="150" t="s">
        <v>259</v>
      </c>
      <c r="F179" s="246" t="s">
        <v>260</v>
      </c>
      <c r="G179" s="246"/>
      <c r="H179" s="246"/>
      <c r="I179" s="246"/>
      <c r="J179" s="151" t="s">
        <v>176</v>
      </c>
      <c r="K179" s="152">
        <v>1942.942</v>
      </c>
      <c r="L179" s="234"/>
      <c r="M179" s="234"/>
      <c r="N179" s="234">
        <f t="shared" si="0"/>
        <v>0</v>
      </c>
      <c r="O179" s="234"/>
      <c r="P179" s="234"/>
      <c r="Q179" s="234"/>
      <c r="R179" s="153"/>
      <c r="T179" s="154" t="s">
        <v>5</v>
      </c>
      <c r="U179" s="44" t="s">
        <v>38</v>
      </c>
      <c r="V179" s="155">
        <v>7.0000000000000001E-3</v>
      </c>
      <c r="W179" s="155">
        <f t="shared" si="1"/>
        <v>13.600594000000001</v>
      </c>
      <c r="X179" s="155">
        <v>0</v>
      </c>
      <c r="Y179" s="155">
        <f t="shared" si="2"/>
        <v>0</v>
      </c>
      <c r="Z179" s="155">
        <v>0</v>
      </c>
      <c r="AA179" s="156">
        <f t="shared" si="3"/>
        <v>0</v>
      </c>
      <c r="AR179" s="22" t="s">
        <v>128</v>
      </c>
      <c r="AT179" s="22" t="s">
        <v>124</v>
      </c>
      <c r="AU179" s="22" t="s">
        <v>78</v>
      </c>
      <c r="AY179" s="22" t="s">
        <v>123</v>
      </c>
      <c r="BE179" s="157">
        <f t="shared" si="4"/>
        <v>0</v>
      </c>
      <c r="BF179" s="157">
        <f t="shared" si="5"/>
        <v>0</v>
      </c>
      <c r="BG179" s="157">
        <f t="shared" si="6"/>
        <v>0</v>
      </c>
      <c r="BH179" s="157">
        <f t="shared" si="7"/>
        <v>0</v>
      </c>
      <c r="BI179" s="157">
        <f t="shared" si="8"/>
        <v>0</v>
      </c>
      <c r="BJ179" s="22" t="s">
        <v>78</v>
      </c>
      <c r="BK179" s="158">
        <f t="shared" si="9"/>
        <v>0</v>
      </c>
      <c r="BL179" s="22" t="s">
        <v>128</v>
      </c>
      <c r="BM179" s="22" t="s">
        <v>261</v>
      </c>
    </row>
    <row r="180" spans="2:65" s="1" customFormat="1" ht="25.5" customHeight="1">
      <c r="B180" s="148"/>
      <c r="C180" s="149" t="s">
        <v>262</v>
      </c>
      <c r="D180" s="149" t="s">
        <v>124</v>
      </c>
      <c r="E180" s="150" t="s">
        <v>263</v>
      </c>
      <c r="F180" s="246" t="s">
        <v>264</v>
      </c>
      <c r="G180" s="246"/>
      <c r="H180" s="246"/>
      <c r="I180" s="246"/>
      <c r="J180" s="151" t="s">
        <v>176</v>
      </c>
      <c r="K180" s="152">
        <v>66.998000000000005</v>
      </c>
      <c r="L180" s="234"/>
      <c r="M180" s="234"/>
      <c r="N180" s="234">
        <f t="shared" si="0"/>
        <v>0</v>
      </c>
      <c r="O180" s="234"/>
      <c r="P180" s="234"/>
      <c r="Q180" s="234"/>
      <c r="R180" s="153"/>
      <c r="T180" s="154" t="s">
        <v>5</v>
      </c>
      <c r="U180" s="44" t="s">
        <v>38</v>
      </c>
      <c r="V180" s="155">
        <v>0.89</v>
      </c>
      <c r="W180" s="155">
        <f t="shared" si="1"/>
        <v>59.628220000000006</v>
      </c>
      <c r="X180" s="155">
        <v>0</v>
      </c>
      <c r="Y180" s="155">
        <f t="shared" si="2"/>
        <v>0</v>
      </c>
      <c r="Z180" s="155">
        <v>0</v>
      </c>
      <c r="AA180" s="156">
        <f t="shared" si="3"/>
        <v>0</v>
      </c>
      <c r="AR180" s="22" t="s">
        <v>128</v>
      </c>
      <c r="AT180" s="22" t="s">
        <v>124</v>
      </c>
      <c r="AU180" s="22" t="s">
        <v>78</v>
      </c>
      <c r="AY180" s="22" t="s">
        <v>123</v>
      </c>
      <c r="BE180" s="157">
        <f t="shared" si="4"/>
        <v>0</v>
      </c>
      <c r="BF180" s="157">
        <f t="shared" si="5"/>
        <v>0</v>
      </c>
      <c r="BG180" s="157">
        <f t="shared" si="6"/>
        <v>0</v>
      </c>
      <c r="BH180" s="157">
        <f t="shared" si="7"/>
        <v>0</v>
      </c>
      <c r="BI180" s="157">
        <f t="shared" si="8"/>
        <v>0</v>
      </c>
      <c r="BJ180" s="22" t="s">
        <v>78</v>
      </c>
      <c r="BK180" s="158">
        <f t="shared" si="9"/>
        <v>0</v>
      </c>
      <c r="BL180" s="22" t="s">
        <v>128</v>
      </c>
      <c r="BM180" s="22" t="s">
        <v>265</v>
      </c>
    </row>
    <row r="181" spans="2:65" s="1" customFormat="1" ht="25.5" customHeight="1">
      <c r="B181" s="148"/>
      <c r="C181" s="149" t="s">
        <v>266</v>
      </c>
      <c r="D181" s="149" t="s">
        <v>124</v>
      </c>
      <c r="E181" s="150" t="s">
        <v>267</v>
      </c>
      <c r="F181" s="246" t="s">
        <v>268</v>
      </c>
      <c r="G181" s="246"/>
      <c r="H181" s="246"/>
      <c r="I181" s="246"/>
      <c r="J181" s="151" t="s">
        <v>176</v>
      </c>
      <c r="K181" s="152">
        <v>334.99</v>
      </c>
      <c r="L181" s="234"/>
      <c r="M181" s="234"/>
      <c r="N181" s="234">
        <f t="shared" si="0"/>
        <v>0</v>
      </c>
      <c r="O181" s="234"/>
      <c r="P181" s="234"/>
      <c r="Q181" s="234"/>
      <c r="R181" s="153"/>
      <c r="T181" s="154" t="s">
        <v>5</v>
      </c>
      <c r="U181" s="44" t="s">
        <v>38</v>
      </c>
      <c r="V181" s="155">
        <v>0.1</v>
      </c>
      <c r="W181" s="155">
        <f t="shared" si="1"/>
        <v>33.499000000000002</v>
      </c>
      <c r="X181" s="155">
        <v>0</v>
      </c>
      <c r="Y181" s="155">
        <f t="shared" si="2"/>
        <v>0</v>
      </c>
      <c r="Z181" s="155">
        <v>0</v>
      </c>
      <c r="AA181" s="156">
        <f t="shared" si="3"/>
        <v>0</v>
      </c>
      <c r="AR181" s="22" t="s">
        <v>128</v>
      </c>
      <c r="AT181" s="22" t="s">
        <v>124</v>
      </c>
      <c r="AU181" s="22" t="s">
        <v>78</v>
      </c>
      <c r="AY181" s="22" t="s">
        <v>123</v>
      </c>
      <c r="BE181" s="157">
        <f t="shared" si="4"/>
        <v>0</v>
      </c>
      <c r="BF181" s="157">
        <f t="shared" si="5"/>
        <v>0</v>
      </c>
      <c r="BG181" s="157">
        <f t="shared" si="6"/>
        <v>0</v>
      </c>
      <c r="BH181" s="157">
        <f t="shared" si="7"/>
        <v>0</v>
      </c>
      <c r="BI181" s="157">
        <f t="shared" si="8"/>
        <v>0</v>
      </c>
      <c r="BJ181" s="22" t="s">
        <v>78</v>
      </c>
      <c r="BK181" s="158">
        <f t="shared" si="9"/>
        <v>0</v>
      </c>
      <c r="BL181" s="22" t="s">
        <v>128</v>
      </c>
      <c r="BM181" s="22" t="s">
        <v>269</v>
      </c>
    </row>
    <row r="182" spans="2:65" s="1" customFormat="1" ht="25.5" customHeight="1">
      <c r="B182" s="148"/>
      <c r="C182" s="149" t="s">
        <v>270</v>
      </c>
      <c r="D182" s="149" t="s">
        <v>124</v>
      </c>
      <c r="E182" s="150" t="s">
        <v>271</v>
      </c>
      <c r="F182" s="246" t="s">
        <v>272</v>
      </c>
      <c r="G182" s="246"/>
      <c r="H182" s="246"/>
      <c r="I182" s="246"/>
      <c r="J182" s="151" t="s">
        <v>176</v>
      </c>
      <c r="K182" s="152">
        <v>61.283000000000001</v>
      </c>
      <c r="L182" s="234"/>
      <c r="M182" s="234"/>
      <c r="N182" s="234">
        <f t="shared" si="0"/>
        <v>0</v>
      </c>
      <c r="O182" s="234"/>
      <c r="P182" s="234"/>
      <c r="Q182" s="234"/>
      <c r="R182" s="153"/>
      <c r="T182" s="154" t="s">
        <v>5</v>
      </c>
      <c r="U182" s="44" t="s">
        <v>38</v>
      </c>
      <c r="V182" s="155">
        <v>0</v>
      </c>
      <c r="W182" s="155">
        <f t="shared" si="1"/>
        <v>0</v>
      </c>
      <c r="X182" s="155">
        <v>0</v>
      </c>
      <c r="Y182" s="155">
        <f t="shared" si="2"/>
        <v>0</v>
      </c>
      <c r="Z182" s="155">
        <v>0</v>
      </c>
      <c r="AA182" s="156">
        <f t="shared" si="3"/>
        <v>0</v>
      </c>
      <c r="AR182" s="22" t="s">
        <v>128</v>
      </c>
      <c r="AT182" s="22" t="s">
        <v>124</v>
      </c>
      <c r="AU182" s="22" t="s">
        <v>78</v>
      </c>
      <c r="AY182" s="22" t="s">
        <v>123</v>
      </c>
      <c r="BE182" s="157">
        <f t="shared" si="4"/>
        <v>0</v>
      </c>
      <c r="BF182" s="157">
        <f t="shared" si="5"/>
        <v>0</v>
      </c>
      <c r="BG182" s="157">
        <f t="shared" si="6"/>
        <v>0</v>
      </c>
      <c r="BH182" s="157">
        <f t="shared" si="7"/>
        <v>0</v>
      </c>
      <c r="BI182" s="157">
        <f t="shared" si="8"/>
        <v>0</v>
      </c>
      <c r="BJ182" s="22" t="s">
        <v>78</v>
      </c>
      <c r="BK182" s="158">
        <f t="shared" si="9"/>
        <v>0</v>
      </c>
      <c r="BL182" s="22" t="s">
        <v>128</v>
      </c>
      <c r="BM182" s="22" t="s">
        <v>273</v>
      </c>
    </row>
    <row r="183" spans="2:65" s="11" customFormat="1" ht="25.5" customHeight="1">
      <c r="B183" s="159"/>
      <c r="C183" s="160"/>
      <c r="D183" s="160"/>
      <c r="E183" s="161" t="s">
        <v>5</v>
      </c>
      <c r="F183" s="232" t="s">
        <v>274</v>
      </c>
      <c r="G183" s="233"/>
      <c r="H183" s="233"/>
      <c r="I183" s="233"/>
      <c r="J183" s="160"/>
      <c r="K183" s="162">
        <v>66.998000000000005</v>
      </c>
      <c r="L183" s="160"/>
      <c r="M183" s="160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131</v>
      </c>
      <c r="AU183" s="166" t="s">
        <v>78</v>
      </c>
      <c r="AV183" s="11" t="s">
        <v>78</v>
      </c>
      <c r="AW183" s="11" t="s">
        <v>132</v>
      </c>
      <c r="AX183" s="11" t="s">
        <v>71</v>
      </c>
      <c r="AY183" s="166" t="s">
        <v>123</v>
      </c>
    </row>
    <row r="184" spans="2:65" s="11" customFormat="1" ht="16.5" customHeight="1">
      <c r="B184" s="159"/>
      <c r="C184" s="160"/>
      <c r="D184" s="160"/>
      <c r="E184" s="161" t="s">
        <v>5</v>
      </c>
      <c r="F184" s="244" t="s">
        <v>275</v>
      </c>
      <c r="G184" s="245"/>
      <c r="H184" s="245"/>
      <c r="I184" s="245"/>
      <c r="J184" s="160"/>
      <c r="K184" s="162">
        <v>-5.7149999999999999</v>
      </c>
      <c r="L184" s="160"/>
      <c r="M184" s="160"/>
      <c r="N184" s="160"/>
      <c r="O184" s="160"/>
      <c r="P184" s="160"/>
      <c r="Q184" s="160"/>
      <c r="R184" s="163"/>
      <c r="T184" s="164"/>
      <c r="U184" s="160"/>
      <c r="V184" s="160"/>
      <c r="W184" s="160"/>
      <c r="X184" s="160"/>
      <c r="Y184" s="160"/>
      <c r="Z184" s="160"/>
      <c r="AA184" s="165"/>
      <c r="AT184" s="166" t="s">
        <v>131</v>
      </c>
      <c r="AU184" s="166" t="s">
        <v>78</v>
      </c>
      <c r="AV184" s="11" t="s">
        <v>78</v>
      </c>
      <c r="AW184" s="11" t="s">
        <v>132</v>
      </c>
      <c r="AX184" s="11" t="s">
        <v>71</v>
      </c>
      <c r="AY184" s="166" t="s">
        <v>123</v>
      </c>
    </row>
    <row r="185" spans="2:65" s="12" customFormat="1" ht="16.5" customHeight="1">
      <c r="B185" s="167"/>
      <c r="C185" s="168"/>
      <c r="D185" s="168"/>
      <c r="E185" s="169" t="s">
        <v>5</v>
      </c>
      <c r="F185" s="249" t="s">
        <v>276</v>
      </c>
      <c r="G185" s="250"/>
      <c r="H185" s="250"/>
      <c r="I185" s="250"/>
      <c r="J185" s="168"/>
      <c r="K185" s="170">
        <v>61.283000000000001</v>
      </c>
      <c r="L185" s="168"/>
      <c r="M185" s="168"/>
      <c r="N185" s="168"/>
      <c r="O185" s="168"/>
      <c r="P185" s="168"/>
      <c r="Q185" s="168"/>
      <c r="R185" s="171"/>
      <c r="T185" s="172"/>
      <c r="U185" s="168"/>
      <c r="V185" s="168"/>
      <c r="W185" s="168"/>
      <c r="X185" s="168"/>
      <c r="Y185" s="168"/>
      <c r="Z185" s="168"/>
      <c r="AA185" s="173"/>
      <c r="AT185" s="174" t="s">
        <v>131</v>
      </c>
      <c r="AU185" s="174" t="s">
        <v>78</v>
      </c>
      <c r="AV185" s="12" t="s">
        <v>128</v>
      </c>
      <c r="AW185" s="12" t="s">
        <v>132</v>
      </c>
      <c r="AX185" s="12" t="s">
        <v>76</v>
      </c>
      <c r="AY185" s="174" t="s">
        <v>123</v>
      </c>
    </row>
    <row r="186" spans="2:65" s="1" customFormat="1" ht="25.5" customHeight="1">
      <c r="B186" s="148"/>
      <c r="C186" s="149" t="s">
        <v>277</v>
      </c>
      <c r="D186" s="149" t="s">
        <v>124</v>
      </c>
      <c r="E186" s="150" t="s">
        <v>278</v>
      </c>
      <c r="F186" s="246" t="s">
        <v>279</v>
      </c>
      <c r="G186" s="246"/>
      <c r="H186" s="246"/>
      <c r="I186" s="246"/>
      <c r="J186" s="151" t="s">
        <v>176</v>
      </c>
      <c r="K186" s="152">
        <v>5.7149999999999999</v>
      </c>
      <c r="L186" s="234"/>
      <c r="M186" s="234"/>
      <c r="N186" s="234">
        <f>ROUND(L186*K186,3)</f>
        <v>0</v>
      </c>
      <c r="O186" s="234"/>
      <c r="P186" s="234"/>
      <c r="Q186" s="234"/>
      <c r="R186" s="153"/>
      <c r="T186" s="154" t="s">
        <v>5</v>
      </c>
      <c r="U186" s="44" t="s">
        <v>38</v>
      </c>
      <c r="V186" s="155">
        <v>0</v>
      </c>
      <c r="W186" s="155">
        <f>V186*K186</f>
        <v>0</v>
      </c>
      <c r="X186" s="155">
        <v>0</v>
      </c>
      <c r="Y186" s="155">
        <f>X186*K186</f>
        <v>0</v>
      </c>
      <c r="Z186" s="155">
        <v>0</v>
      </c>
      <c r="AA186" s="156">
        <f>Z186*K186</f>
        <v>0</v>
      </c>
      <c r="AR186" s="22" t="s">
        <v>128</v>
      </c>
      <c r="AT186" s="22" t="s">
        <v>124</v>
      </c>
      <c r="AU186" s="22" t="s">
        <v>78</v>
      </c>
      <c r="AY186" s="22" t="s">
        <v>123</v>
      </c>
      <c r="BE186" s="157">
        <f>IF(U186="základná",N186,0)</f>
        <v>0</v>
      </c>
      <c r="BF186" s="157">
        <f>IF(U186="znížená",N186,0)</f>
        <v>0</v>
      </c>
      <c r="BG186" s="157">
        <f>IF(U186="zákl. prenesená",N186,0)</f>
        <v>0</v>
      </c>
      <c r="BH186" s="157">
        <f>IF(U186="zníž. prenesená",N186,0)</f>
        <v>0</v>
      </c>
      <c r="BI186" s="157">
        <f>IF(U186="nulová",N186,0)</f>
        <v>0</v>
      </c>
      <c r="BJ186" s="22" t="s">
        <v>78</v>
      </c>
      <c r="BK186" s="158">
        <f>ROUND(L186*K186,3)</f>
        <v>0</v>
      </c>
      <c r="BL186" s="22" t="s">
        <v>128</v>
      </c>
      <c r="BM186" s="22" t="s">
        <v>280</v>
      </c>
    </row>
    <row r="187" spans="2:65" s="11" customFormat="1" ht="25.5" customHeight="1">
      <c r="B187" s="159"/>
      <c r="C187" s="160"/>
      <c r="D187" s="160"/>
      <c r="E187" s="161" t="s">
        <v>5</v>
      </c>
      <c r="F187" s="232" t="s">
        <v>281</v>
      </c>
      <c r="G187" s="233"/>
      <c r="H187" s="233"/>
      <c r="I187" s="233"/>
      <c r="J187" s="160"/>
      <c r="K187" s="162">
        <v>5.7149999999999999</v>
      </c>
      <c r="L187" s="160"/>
      <c r="M187" s="160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131</v>
      </c>
      <c r="AU187" s="166" t="s">
        <v>78</v>
      </c>
      <c r="AV187" s="11" t="s">
        <v>78</v>
      </c>
      <c r="AW187" s="11" t="s">
        <v>132</v>
      </c>
      <c r="AX187" s="11" t="s">
        <v>76</v>
      </c>
      <c r="AY187" s="166" t="s">
        <v>123</v>
      </c>
    </row>
    <row r="188" spans="2:65" s="10" customFormat="1" ht="29.85" customHeight="1">
      <c r="B188" s="137"/>
      <c r="C188" s="138"/>
      <c r="D188" s="147" t="s">
        <v>107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242">
        <f>BK188</f>
        <v>0</v>
      </c>
      <c r="O188" s="243"/>
      <c r="P188" s="243"/>
      <c r="Q188" s="243"/>
      <c r="R188" s="140"/>
      <c r="T188" s="141"/>
      <c r="U188" s="138"/>
      <c r="V188" s="138"/>
      <c r="W188" s="142">
        <f>W189</f>
        <v>147.196269</v>
      </c>
      <c r="X188" s="138"/>
      <c r="Y188" s="142">
        <f>Y189</f>
        <v>0</v>
      </c>
      <c r="Z188" s="138"/>
      <c r="AA188" s="143">
        <f>AA189</f>
        <v>0</v>
      </c>
      <c r="AR188" s="144" t="s">
        <v>76</v>
      </c>
      <c r="AT188" s="145" t="s">
        <v>70</v>
      </c>
      <c r="AU188" s="145" t="s">
        <v>76</v>
      </c>
      <c r="AY188" s="144" t="s">
        <v>123</v>
      </c>
      <c r="BK188" s="146">
        <f>BK189</f>
        <v>0</v>
      </c>
    </row>
    <row r="189" spans="2:65" s="1" customFormat="1" ht="38.25" customHeight="1">
      <c r="B189" s="148"/>
      <c r="C189" s="149" t="s">
        <v>282</v>
      </c>
      <c r="D189" s="149" t="s">
        <v>124</v>
      </c>
      <c r="E189" s="150" t="s">
        <v>283</v>
      </c>
      <c r="F189" s="246" t="s">
        <v>284</v>
      </c>
      <c r="G189" s="246"/>
      <c r="H189" s="246"/>
      <c r="I189" s="246"/>
      <c r="J189" s="151" t="s">
        <v>176</v>
      </c>
      <c r="K189" s="152">
        <v>59.762999999999998</v>
      </c>
      <c r="L189" s="234"/>
      <c r="M189" s="234"/>
      <c r="N189" s="234">
        <f>ROUND(L189*K189,3)</f>
        <v>0</v>
      </c>
      <c r="O189" s="234"/>
      <c r="P189" s="234"/>
      <c r="Q189" s="234"/>
      <c r="R189" s="153"/>
      <c r="T189" s="154" t="s">
        <v>5</v>
      </c>
      <c r="U189" s="44" t="s">
        <v>38</v>
      </c>
      <c r="V189" s="155">
        <v>2.4630000000000001</v>
      </c>
      <c r="W189" s="155">
        <f>V189*K189</f>
        <v>147.196269</v>
      </c>
      <c r="X189" s="155">
        <v>0</v>
      </c>
      <c r="Y189" s="155">
        <f>X189*K189</f>
        <v>0</v>
      </c>
      <c r="Z189" s="155">
        <v>0</v>
      </c>
      <c r="AA189" s="156">
        <f>Z189*K189</f>
        <v>0</v>
      </c>
      <c r="AR189" s="22" t="s">
        <v>128</v>
      </c>
      <c r="AT189" s="22" t="s">
        <v>124</v>
      </c>
      <c r="AU189" s="22" t="s">
        <v>78</v>
      </c>
      <c r="AY189" s="22" t="s">
        <v>123</v>
      </c>
      <c r="BE189" s="157">
        <f>IF(U189="základná",N189,0)</f>
        <v>0</v>
      </c>
      <c r="BF189" s="157">
        <f>IF(U189="znížená",N189,0)</f>
        <v>0</v>
      </c>
      <c r="BG189" s="157">
        <f>IF(U189="zákl. prenesená",N189,0)</f>
        <v>0</v>
      </c>
      <c r="BH189" s="157">
        <f>IF(U189="zníž. prenesená",N189,0)</f>
        <v>0</v>
      </c>
      <c r="BI189" s="157">
        <f>IF(U189="nulová",N189,0)</f>
        <v>0</v>
      </c>
      <c r="BJ189" s="22" t="s">
        <v>78</v>
      </c>
      <c r="BK189" s="158">
        <f>ROUND(L189*K189,3)</f>
        <v>0</v>
      </c>
      <c r="BL189" s="22" t="s">
        <v>128</v>
      </c>
      <c r="BM189" s="22" t="s">
        <v>285</v>
      </c>
    </row>
    <row r="190" spans="2:65" s="10" customFormat="1" ht="37.35" customHeight="1">
      <c r="B190" s="137"/>
      <c r="C190" s="138"/>
      <c r="D190" s="139" t="s">
        <v>108</v>
      </c>
      <c r="E190" s="139"/>
      <c r="F190" s="139"/>
      <c r="G190" s="139"/>
      <c r="H190" s="139"/>
      <c r="I190" s="139"/>
      <c r="J190" s="139"/>
      <c r="K190" s="139"/>
      <c r="L190" s="139"/>
      <c r="M190" s="139"/>
      <c r="N190" s="265">
        <f>BK190</f>
        <v>0</v>
      </c>
      <c r="O190" s="266"/>
      <c r="P190" s="266"/>
      <c r="Q190" s="266"/>
      <c r="R190" s="140"/>
      <c r="T190" s="141"/>
      <c r="U190" s="138"/>
      <c r="V190" s="138"/>
      <c r="W190" s="142">
        <f>W191</f>
        <v>12.78396</v>
      </c>
      <c r="X190" s="138"/>
      <c r="Y190" s="142">
        <f>Y191</f>
        <v>0</v>
      </c>
      <c r="Z190" s="138"/>
      <c r="AA190" s="143">
        <f>AA191</f>
        <v>0</v>
      </c>
      <c r="AR190" s="144" t="s">
        <v>78</v>
      </c>
      <c r="AT190" s="145" t="s">
        <v>70</v>
      </c>
      <c r="AU190" s="145" t="s">
        <v>71</v>
      </c>
      <c r="AY190" s="144" t="s">
        <v>123</v>
      </c>
      <c r="BK190" s="146">
        <f>BK191</f>
        <v>0</v>
      </c>
    </row>
    <row r="191" spans="2:65" s="10" customFormat="1" ht="19.899999999999999" customHeight="1">
      <c r="B191" s="137"/>
      <c r="C191" s="138"/>
      <c r="D191" s="147" t="s">
        <v>318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242">
        <f>BK191</f>
        <v>0</v>
      </c>
      <c r="O191" s="243"/>
      <c r="P191" s="243"/>
      <c r="Q191" s="243"/>
      <c r="R191" s="140"/>
      <c r="T191" s="141"/>
      <c r="U191" s="138"/>
      <c r="V191" s="138"/>
      <c r="W191" s="142">
        <f>SUM(W192:W203)</f>
        <v>12.78396</v>
      </c>
      <c r="X191" s="138"/>
      <c r="Y191" s="142">
        <f>SUM(Y192:Y203)</f>
        <v>0</v>
      </c>
      <c r="Z191" s="138"/>
      <c r="AA191" s="143">
        <f>SUM(AA192:AA203)</f>
        <v>0</v>
      </c>
      <c r="AR191" s="144" t="s">
        <v>78</v>
      </c>
      <c r="AT191" s="145" t="s">
        <v>70</v>
      </c>
      <c r="AU191" s="145" t="s">
        <v>76</v>
      </c>
      <c r="AY191" s="144" t="s">
        <v>123</v>
      </c>
      <c r="BK191" s="146">
        <f>SUM(BK192:BK203)</f>
        <v>0</v>
      </c>
    </row>
    <row r="192" spans="2:65" s="1" customFormat="1" ht="25.5" customHeight="1">
      <c r="B192" s="148"/>
      <c r="C192" s="149" t="s">
        <v>286</v>
      </c>
      <c r="D192" s="149" t="s">
        <v>124</v>
      </c>
      <c r="E192" s="150" t="s">
        <v>287</v>
      </c>
      <c r="F192" s="246" t="s">
        <v>288</v>
      </c>
      <c r="G192" s="246"/>
      <c r="H192" s="246"/>
      <c r="I192" s="246"/>
      <c r="J192" s="151" t="s">
        <v>151</v>
      </c>
      <c r="K192" s="152">
        <v>20.92</v>
      </c>
      <c r="L192" s="234"/>
      <c r="M192" s="234"/>
      <c r="N192" s="234">
        <f>ROUND(L192*K192,3)</f>
        <v>0</v>
      </c>
      <c r="O192" s="234"/>
      <c r="P192" s="234"/>
      <c r="Q192" s="234"/>
      <c r="R192" s="153"/>
      <c r="T192" s="154" t="s">
        <v>5</v>
      </c>
      <c r="U192" s="44" t="s">
        <v>38</v>
      </c>
      <c r="V192" s="155">
        <v>0.189</v>
      </c>
      <c r="W192" s="155">
        <f>V192*K192</f>
        <v>3.9538800000000003</v>
      </c>
      <c r="X192" s="155">
        <v>0</v>
      </c>
      <c r="Y192" s="155">
        <f>X192*K192</f>
        <v>0</v>
      </c>
      <c r="Z192" s="155">
        <v>0</v>
      </c>
      <c r="AA192" s="156">
        <f>Z192*K192</f>
        <v>0</v>
      </c>
      <c r="AR192" s="22" t="s">
        <v>208</v>
      </c>
      <c r="AT192" s="22" t="s">
        <v>124</v>
      </c>
      <c r="AU192" s="22" t="s">
        <v>78</v>
      </c>
      <c r="AY192" s="22" t="s">
        <v>123</v>
      </c>
      <c r="BE192" s="157">
        <f>IF(U192="základná",N192,0)</f>
        <v>0</v>
      </c>
      <c r="BF192" s="157">
        <f>IF(U192="znížená",N192,0)</f>
        <v>0</v>
      </c>
      <c r="BG192" s="157">
        <f>IF(U192="zákl. prenesená",N192,0)</f>
        <v>0</v>
      </c>
      <c r="BH192" s="157">
        <f>IF(U192="zníž. prenesená",N192,0)</f>
        <v>0</v>
      </c>
      <c r="BI192" s="157">
        <f>IF(U192="nulová",N192,0)</f>
        <v>0</v>
      </c>
      <c r="BJ192" s="22" t="s">
        <v>78</v>
      </c>
      <c r="BK192" s="158">
        <f>ROUND(L192*K192,3)</f>
        <v>0</v>
      </c>
      <c r="BL192" s="22" t="s">
        <v>208</v>
      </c>
      <c r="BM192" s="22" t="s">
        <v>289</v>
      </c>
    </row>
    <row r="193" spans="2:65" s="11" customFormat="1" ht="25.5" customHeight="1">
      <c r="B193" s="159"/>
      <c r="C193" s="160"/>
      <c r="D193" s="160"/>
      <c r="E193" s="161" t="s">
        <v>5</v>
      </c>
      <c r="F193" s="232" t="s">
        <v>156</v>
      </c>
      <c r="G193" s="233"/>
      <c r="H193" s="233"/>
      <c r="I193" s="233"/>
      <c r="J193" s="160"/>
      <c r="K193" s="162">
        <v>20.92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131</v>
      </c>
      <c r="AU193" s="166" t="s">
        <v>78</v>
      </c>
      <c r="AV193" s="11" t="s">
        <v>78</v>
      </c>
      <c r="AW193" s="11" t="s">
        <v>132</v>
      </c>
      <c r="AX193" s="11" t="s">
        <v>76</v>
      </c>
      <c r="AY193" s="166" t="s">
        <v>123</v>
      </c>
    </row>
    <row r="194" spans="2:65" s="1" customFormat="1" ht="25.5" customHeight="1">
      <c r="B194" s="148"/>
      <c r="C194" s="149" t="s">
        <v>290</v>
      </c>
      <c r="D194" s="149" t="s">
        <v>124</v>
      </c>
      <c r="E194" s="150" t="s">
        <v>291</v>
      </c>
      <c r="F194" s="246" t="s">
        <v>292</v>
      </c>
      <c r="G194" s="246"/>
      <c r="H194" s="246"/>
      <c r="I194" s="246"/>
      <c r="J194" s="151" t="s">
        <v>151</v>
      </c>
      <c r="K194" s="152">
        <v>46.72</v>
      </c>
      <c r="L194" s="234"/>
      <c r="M194" s="234"/>
      <c r="N194" s="234">
        <f>ROUND(L194*K194,3)</f>
        <v>0</v>
      </c>
      <c r="O194" s="234"/>
      <c r="P194" s="234"/>
      <c r="Q194" s="234"/>
      <c r="R194" s="153"/>
      <c r="T194" s="154" t="s">
        <v>5</v>
      </c>
      <c r="U194" s="44" t="s">
        <v>38</v>
      </c>
      <c r="V194" s="155">
        <v>0.189</v>
      </c>
      <c r="W194" s="155">
        <f>V194*K194</f>
        <v>8.8300800000000006</v>
      </c>
      <c r="X194" s="155">
        <v>0</v>
      </c>
      <c r="Y194" s="155">
        <f>X194*K194</f>
        <v>0</v>
      </c>
      <c r="Z194" s="155">
        <v>0</v>
      </c>
      <c r="AA194" s="156">
        <f>Z194*K194</f>
        <v>0</v>
      </c>
      <c r="AR194" s="22" t="s">
        <v>208</v>
      </c>
      <c r="AT194" s="22" t="s">
        <v>124</v>
      </c>
      <c r="AU194" s="22" t="s">
        <v>78</v>
      </c>
      <c r="AY194" s="22" t="s">
        <v>123</v>
      </c>
      <c r="BE194" s="157">
        <f>IF(U194="základná",N194,0)</f>
        <v>0</v>
      </c>
      <c r="BF194" s="157">
        <f>IF(U194="znížená",N194,0)</f>
        <v>0</v>
      </c>
      <c r="BG194" s="157">
        <f>IF(U194="zákl. prenesená",N194,0)</f>
        <v>0</v>
      </c>
      <c r="BH194" s="157">
        <f>IF(U194="zníž. prenesená",N194,0)</f>
        <v>0</v>
      </c>
      <c r="BI194" s="157">
        <f>IF(U194="nulová",N194,0)</f>
        <v>0</v>
      </c>
      <c r="BJ194" s="22" t="s">
        <v>78</v>
      </c>
      <c r="BK194" s="158">
        <f>ROUND(L194*K194,3)</f>
        <v>0</v>
      </c>
      <c r="BL194" s="22" t="s">
        <v>208</v>
      </c>
      <c r="BM194" s="22" t="s">
        <v>293</v>
      </c>
    </row>
    <row r="195" spans="2:65" s="11" customFormat="1" ht="25.5" customHeight="1">
      <c r="B195" s="159"/>
      <c r="C195" s="160"/>
      <c r="D195" s="160"/>
      <c r="E195" s="161" t="s">
        <v>5</v>
      </c>
      <c r="F195" s="232" t="s">
        <v>153</v>
      </c>
      <c r="G195" s="233"/>
      <c r="H195" s="233"/>
      <c r="I195" s="233"/>
      <c r="J195" s="160"/>
      <c r="K195" s="162">
        <v>11.68</v>
      </c>
      <c r="L195" s="160"/>
      <c r="M195" s="160"/>
      <c r="N195" s="160"/>
      <c r="O195" s="160"/>
      <c r="P195" s="160"/>
      <c r="Q195" s="160"/>
      <c r="R195" s="163"/>
      <c r="T195" s="164"/>
      <c r="U195" s="160"/>
      <c r="V195" s="160"/>
      <c r="W195" s="160"/>
      <c r="X195" s="160"/>
      <c r="Y195" s="160"/>
      <c r="Z195" s="160"/>
      <c r="AA195" s="165"/>
      <c r="AT195" s="166" t="s">
        <v>131</v>
      </c>
      <c r="AU195" s="166" t="s">
        <v>78</v>
      </c>
      <c r="AV195" s="11" t="s">
        <v>78</v>
      </c>
      <c r="AW195" s="11" t="s">
        <v>132</v>
      </c>
      <c r="AX195" s="11" t="s">
        <v>71</v>
      </c>
      <c r="AY195" s="166" t="s">
        <v>123</v>
      </c>
    </row>
    <row r="196" spans="2:65" s="11" customFormat="1" ht="25.5" customHeight="1">
      <c r="B196" s="159"/>
      <c r="C196" s="160"/>
      <c r="D196" s="160"/>
      <c r="E196" s="161" t="s">
        <v>5</v>
      </c>
      <c r="F196" s="244" t="s">
        <v>154</v>
      </c>
      <c r="G196" s="245"/>
      <c r="H196" s="245"/>
      <c r="I196" s="245"/>
      <c r="J196" s="160"/>
      <c r="K196" s="162">
        <v>7.44</v>
      </c>
      <c r="L196" s="160"/>
      <c r="M196" s="160"/>
      <c r="N196" s="160"/>
      <c r="O196" s="160"/>
      <c r="P196" s="160"/>
      <c r="Q196" s="160"/>
      <c r="R196" s="163"/>
      <c r="T196" s="164"/>
      <c r="U196" s="160"/>
      <c r="V196" s="160"/>
      <c r="W196" s="160"/>
      <c r="X196" s="160"/>
      <c r="Y196" s="160"/>
      <c r="Z196" s="160"/>
      <c r="AA196" s="165"/>
      <c r="AT196" s="166" t="s">
        <v>131</v>
      </c>
      <c r="AU196" s="166" t="s">
        <v>78</v>
      </c>
      <c r="AV196" s="11" t="s">
        <v>78</v>
      </c>
      <c r="AW196" s="11" t="s">
        <v>132</v>
      </c>
      <c r="AX196" s="11" t="s">
        <v>71</v>
      </c>
      <c r="AY196" s="166" t="s">
        <v>123</v>
      </c>
    </row>
    <row r="197" spans="2:65" s="11" customFormat="1" ht="25.5" customHeight="1">
      <c r="B197" s="159"/>
      <c r="C197" s="160"/>
      <c r="D197" s="160"/>
      <c r="E197" s="161" t="s">
        <v>5</v>
      </c>
      <c r="F197" s="244" t="s">
        <v>155</v>
      </c>
      <c r="G197" s="245"/>
      <c r="H197" s="245"/>
      <c r="I197" s="245"/>
      <c r="J197" s="160"/>
      <c r="K197" s="162">
        <v>27.6</v>
      </c>
      <c r="L197" s="160"/>
      <c r="M197" s="160"/>
      <c r="N197" s="160"/>
      <c r="O197" s="160"/>
      <c r="P197" s="160"/>
      <c r="Q197" s="160"/>
      <c r="R197" s="163"/>
      <c r="T197" s="164"/>
      <c r="U197" s="160"/>
      <c r="V197" s="160"/>
      <c r="W197" s="160"/>
      <c r="X197" s="160"/>
      <c r="Y197" s="160"/>
      <c r="Z197" s="160"/>
      <c r="AA197" s="165"/>
      <c r="AT197" s="166" t="s">
        <v>131</v>
      </c>
      <c r="AU197" s="166" t="s">
        <v>78</v>
      </c>
      <c r="AV197" s="11" t="s">
        <v>78</v>
      </c>
      <c r="AW197" s="11" t="s">
        <v>132</v>
      </c>
      <c r="AX197" s="11" t="s">
        <v>71</v>
      </c>
      <c r="AY197" s="166" t="s">
        <v>123</v>
      </c>
    </row>
    <row r="198" spans="2:65" s="12" customFormat="1" ht="16.5" customHeight="1">
      <c r="B198" s="167"/>
      <c r="C198" s="168"/>
      <c r="D198" s="168"/>
      <c r="E198" s="169" t="s">
        <v>5</v>
      </c>
      <c r="F198" s="249" t="s">
        <v>142</v>
      </c>
      <c r="G198" s="250"/>
      <c r="H198" s="250"/>
      <c r="I198" s="250"/>
      <c r="J198" s="168"/>
      <c r="K198" s="170">
        <v>46.72</v>
      </c>
      <c r="L198" s="168"/>
      <c r="M198" s="168"/>
      <c r="N198" s="168"/>
      <c r="O198" s="168"/>
      <c r="P198" s="168"/>
      <c r="Q198" s="168"/>
      <c r="R198" s="171"/>
      <c r="T198" s="172"/>
      <c r="U198" s="168"/>
      <c r="V198" s="168"/>
      <c r="W198" s="168"/>
      <c r="X198" s="168"/>
      <c r="Y198" s="168"/>
      <c r="Z198" s="168"/>
      <c r="AA198" s="173"/>
      <c r="AT198" s="174" t="s">
        <v>131</v>
      </c>
      <c r="AU198" s="174" t="s">
        <v>78</v>
      </c>
      <c r="AV198" s="12" t="s">
        <v>128</v>
      </c>
      <c r="AW198" s="12" t="s">
        <v>132</v>
      </c>
      <c r="AX198" s="12" t="s">
        <v>76</v>
      </c>
      <c r="AY198" s="174" t="s">
        <v>123</v>
      </c>
    </row>
    <row r="199" spans="2:65" s="1" customFormat="1" ht="63.75" customHeight="1">
      <c r="B199" s="148"/>
      <c r="C199" s="183" t="s">
        <v>294</v>
      </c>
      <c r="D199" s="183" t="s">
        <v>295</v>
      </c>
      <c r="E199" s="184" t="s">
        <v>296</v>
      </c>
      <c r="F199" s="268" t="s">
        <v>297</v>
      </c>
      <c r="G199" s="268"/>
      <c r="H199" s="268"/>
      <c r="I199" s="268"/>
      <c r="J199" s="185" t="s">
        <v>298</v>
      </c>
      <c r="K199" s="186">
        <v>4</v>
      </c>
      <c r="L199" s="267"/>
      <c r="M199" s="267"/>
      <c r="N199" s="267">
        <f>ROUND(L199*K199,3)</f>
        <v>0</v>
      </c>
      <c r="O199" s="234"/>
      <c r="P199" s="234"/>
      <c r="Q199" s="234"/>
      <c r="R199" s="153"/>
      <c r="T199" s="154" t="s">
        <v>5</v>
      </c>
      <c r="U199" s="44" t="s">
        <v>38</v>
      </c>
      <c r="V199" s="155">
        <v>0</v>
      </c>
      <c r="W199" s="155">
        <f>V199*K199</f>
        <v>0</v>
      </c>
      <c r="X199" s="155">
        <v>0</v>
      </c>
      <c r="Y199" s="155">
        <f>X199*K199</f>
        <v>0</v>
      </c>
      <c r="Z199" s="155">
        <v>0</v>
      </c>
      <c r="AA199" s="156">
        <f>Z199*K199</f>
        <v>0</v>
      </c>
      <c r="AR199" s="22" t="s">
        <v>282</v>
      </c>
      <c r="AT199" s="22" t="s">
        <v>295</v>
      </c>
      <c r="AU199" s="22" t="s">
        <v>78</v>
      </c>
      <c r="AY199" s="22" t="s">
        <v>123</v>
      </c>
      <c r="BE199" s="157">
        <f>IF(U199="základná",N199,0)</f>
        <v>0</v>
      </c>
      <c r="BF199" s="157">
        <f>IF(U199="znížená",N199,0)</f>
        <v>0</v>
      </c>
      <c r="BG199" s="157">
        <f>IF(U199="zákl. prenesená",N199,0)</f>
        <v>0</v>
      </c>
      <c r="BH199" s="157">
        <f>IF(U199="zníž. prenesená",N199,0)</f>
        <v>0</v>
      </c>
      <c r="BI199" s="157">
        <f>IF(U199="nulová",N199,0)</f>
        <v>0</v>
      </c>
      <c r="BJ199" s="22" t="s">
        <v>78</v>
      </c>
      <c r="BK199" s="158">
        <f>ROUND(L199*K199,3)</f>
        <v>0</v>
      </c>
      <c r="BL199" s="22" t="s">
        <v>208</v>
      </c>
      <c r="BM199" s="22" t="s">
        <v>299</v>
      </c>
    </row>
    <row r="200" spans="2:65" s="1" customFormat="1" ht="63.75" customHeight="1">
      <c r="B200" s="148"/>
      <c r="C200" s="183" t="s">
        <v>300</v>
      </c>
      <c r="D200" s="183" t="s">
        <v>295</v>
      </c>
      <c r="E200" s="184" t="s">
        <v>301</v>
      </c>
      <c r="F200" s="268" t="s">
        <v>302</v>
      </c>
      <c r="G200" s="268"/>
      <c r="H200" s="268"/>
      <c r="I200" s="268"/>
      <c r="J200" s="185" t="s">
        <v>298</v>
      </c>
      <c r="K200" s="186">
        <v>2</v>
      </c>
      <c r="L200" s="267"/>
      <c r="M200" s="267"/>
      <c r="N200" s="267">
        <f>ROUND(L200*K200,3)</f>
        <v>0</v>
      </c>
      <c r="O200" s="234"/>
      <c r="P200" s="234"/>
      <c r="Q200" s="234"/>
      <c r="R200" s="153"/>
      <c r="T200" s="154" t="s">
        <v>5</v>
      </c>
      <c r="U200" s="44" t="s">
        <v>38</v>
      </c>
      <c r="V200" s="155">
        <v>0</v>
      </c>
      <c r="W200" s="155">
        <f>V200*K200</f>
        <v>0</v>
      </c>
      <c r="X200" s="155">
        <v>0</v>
      </c>
      <c r="Y200" s="155">
        <f>X200*K200</f>
        <v>0</v>
      </c>
      <c r="Z200" s="155">
        <v>0</v>
      </c>
      <c r="AA200" s="156">
        <f>Z200*K200</f>
        <v>0</v>
      </c>
      <c r="AR200" s="22" t="s">
        <v>282</v>
      </c>
      <c r="AT200" s="22" t="s">
        <v>295</v>
      </c>
      <c r="AU200" s="22" t="s">
        <v>78</v>
      </c>
      <c r="AY200" s="22" t="s">
        <v>123</v>
      </c>
      <c r="BE200" s="157">
        <f>IF(U200="základná",N200,0)</f>
        <v>0</v>
      </c>
      <c r="BF200" s="157">
        <f>IF(U200="znížená",N200,0)</f>
        <v>0</v>
      </c>
      <c r="BG200" s="157">
        <f>IF(U200="zákl. prenesená",N200,0)</f>
        <v>0</v>
      </c>
      <c r="BH200" s="157">
        <f>IF(U200="zníž. prenesená",N200,0)</f>
        <v>0</v>
      </c>
      <c r="BI200" s="157">
        <f>IF(U200="nulová",N200,0)</f>
        <v>0</v>
      </c>
      <c r="BJ200" s="22" t="s">
        <v>78</v>
      </c>
      <c r="BK200" s="158">
        <f>ROUND(L200*K200,3)</f>
        <v>0</v>
      </c>
      <c r="BL200" s="22" t="s">
        <v>208</v>
      </c>
      <c r="BM200" s="22" t="s">
        <v>303</v>
      </c>
    </row>
    <row r="201" spans="2:65" s="1" customFormat="1" ht="63.75" customHeight="1">
      <c r="B201" s="148"/>
      <c r="C201" s="183" t="s">
        <v>304</v>
      </c>
      <c r="D201" s="183" t="s">
        <v>295</v>
      </c>
      <c r="E201" s="184" t="s">
        <v>305</v>
      </c>
      <c r="F201" s="268" t="s">
        <v>306</v>
      </c>
      <c r="G201" s="268"/>
      <c r="H201" s="268"/>
      <c r="I201" s="268"/>
      <c r="J201" s="185" t="s">
        <v>298</v>
      </c>
      <c r="K201" s="186">
        <v>6</v>
      </c>
      <c r="L201" s="267"/>
      <c r="M201" s="267"/>
      <c r="N201" s="267">
        <f>ROUND(L201*K201,3)</f>
        <v>0</v>
      </c>
      <c r="O201" s="234"/>
      <c r="P201" s="234"/>
      <c r="Q201" s="234"/>
      <c r="R201" s="153"/>
      <c r="T201" s="154" t="s">
        <v>5</v>
      </c>
      <c r="U201" s="44" t="s">
        <v>38</v>
      </c>
      <c r="V201" s="155">
        <v>0</v>
      </c>
      <c r="W201" s="155">
        <f>V201*K201</f>
        <v>0</v>
      </c>
      <c r="X201" s="155">
        <v>0</v>
      </c>
      <c r="Y201" s="155">
        <f>X201*K201</f>
        <v>0</v>
      </c>
      <c r="Z201" s="155">
        <v>0</v>
      </c>
      <c r="AA201" s="156">
        <f>Z201*K201</f>
        <v>0</v>
      </c>
      <c r="AR201" s="22" t="s">
        <v>282</v>
      </c>
      <c r="AT201" s="22" t="s">
        <v>295</v>
      </c>
      <c r="AU201" s="22" t="s">
        <v>78</v>
      </c>
      <c r="AY201" s="22" t="s">
        <v>123</v>
      </c>
      <c r="BE201" s="157">
        <f>IF(U201="základná",N201,0)</f>
        <v>0</v>
      </c>
      <c r="BF201" s="157">
        <f>IF(U201="znížená",N201,0)</f>
        <v>0</v>
      </c>
      <c r="BG201" s="157">
        <f>IF(U201="zákl. prenesená",N201,0)</f>
        <v>0</v>
      </c>
      <c r="BH201" s="157">
        <f>IF(U201="zníž. prenesená",N201,0)</f>
        <v>0</v>
      </c>
      <c r="BI201" s="157">
        <f>IF(U201="nulová",N201,0)</f>
        <v>0</v>
      </c>
      <c r="BJ201" s="22" t="s">
        <v>78</v>
      </c>
      <c r="BK201" s="158">
        <f>ROUND(L201*K201,3)</f>
        <v>0</v>
      </c>
      <c r="BL201" s="22" t="s">
        <v>208</v>
      </c>
      <c r="BM201" s="22" t="s">
        <v>307</v>
      </c>
    </row>
    <row r="202" spans="2:65" s="1" customFormat="1" ht="51" customHeight="1">
      <c r="B202" s="148"/>
      <c r="C202" s="183" t="s">
        <v>308</v>
      </c>
      <c r="D202" s="183" t="s">
        <v>295</v>
      </c>
      <c r="E202" s="184" t="s">
        <v>309</v>
      </c>
      <c r="F202" s="268" t="s">
        <v>310</v>
      </c>
      <c r="G202" s="268"/>
      <c r="H202" s="268"/>
      <c r="I202" s="268"/>
      <c r="J202" s="185" t="s">
        <v>298</v>
      </c>
      <c r="K202" s="186">
        <v>4</v>
      </c>
      <c r="L202" s="267"/>
      <c r="M202" s="267"/>
      <c r="N202" s="267">
        <f>ROUND(L202*K202,3)</f>
        <v>0</v>
      </c>
      <c r="O202" s="234"/>
      <c r="P202" s="234"/>
      <c r="Q202" s="234"/>
      <c r="R202" s="153"/>
      <c r="T202" s="154" t="s">
        <v>5</v>
      </c>
      <c r="U202" s="44" t="s">
        <v>38</v>
      </c>
      <c r="V202" s="155">
        <v>0</v>
      </c>
      <c r="W202" s="155">
        <f>V202*K202</f>
        <v>0</v>
      </c>
      <c r="X202" s="155">
        <v>0</v>
      </c>
      <c r="Y202" s="155">
        <f>X202*K202</f>
        <v>0</v>
      </c>
      <c r="Z202" s="155">
        <v>0</v>
      </c>
      <c r="AA202" s="156">
        <f>Z202*K202</f>
        <v>0</v>
      </c>
      <c r="AR202" s="22" t="s">
        <v>282</v>
      </c>
      <c r="AT202" s="22" t="s">
        <v>295</v>
      </c>
      <c r="AU202" s="22" t="s">
        <v>78</v>
      </c>
      <c r="AY202" s="22" t="s">
        <v>123</v>
      </c>
      <c r="BE202" s="157">
        <f>IF(U202="základná",N202,0)</f>
        <v>0</v>
      </c>
      <c r="BF202" s="157">
        <f>IF(U202="znížená",N202,0)</f>
        <v>0</v>
      </c>
      <c r="BG202" s="157">
        <f>IF(U202="zákl. prenesená",N202,0)</f>
        <v>0</v>
      </c>
      <c r="BH202" s="157">
        <f>IF(U202="zníž. prenesená",N202,0)</f>
        <v>0</v>
      </c>
      <c r="BI202" s="157">
        <f>IF(U202="nulová",N202,0)</f>
        <v>0</v>
      </c>
      <c r="BJ202" s="22" t="s">
        <v>78</v>
      </c>
      <c r="BK202" s="158">
        <f>ROUND(L202*K202,3)</f>
        <v>0</v>
      </c>
      <c r="BL202" s="22" t="s">
        <v>208</v>
      </c>
      <c r="BM202" s="22" t="s">
        <v>311</v>
      </c>
    </row>
    <row r="203" spans="2:65" s="1" customFormat="1" ht="38.25" customHeight="1">
      <c r="B203" s="148"/>
      <c r="C203" s="149" t="s">
        <v>312</v>
      </c>
      <c r="D203" s="149" t="s">
        <v>124</v>
      </c>
      <c r="E203" s="150" t="s">
        <v>313</v>
      </c>
      <c r="F203" s="246" t="s">
        <v>314</v>
      </c>
      <c r="G203" s="246"/>
      <c r="H203" s="246"/>
      <c r="I203" s="246"/>
      <c r="J203" s="151" t="s">
        <v>315</v>
      </c>
      <c r="K203" s="152">
        <v>175.41300000000001</v>
      </c>
      <c r="L203" s="234"/>
      <c r="M203" s="234"/>
      <c r="N203" s="234">
        <f>ROUND(L203*K203,3)</f>
        <v>0</v>
      </c>
      <c r="O203" s="234"/>
      <c r="P203" s="234"/>
      <c r="Q203" s="234"/>
      <c r="R203" s="153"/>
      <c r="T203" s="154" t="s">
        <v>5</v>
      </c>
      <c r="U203" s="187" t="s">
        <v>38</v>
      </c>
      <c r="V203" s="188">
        <v>0</v>
      </c>
      <c r="W203" s="188">
        <f>V203*K203</f>
        <v>0</v>
      </c>
      <c r="X203" s="188">
        <v>0</v>
      </c>
      <c r="Y203" s="188">
        <f>X203*K203</f>
        <v>0</v>
      </c>
      <c r="Z203" s="188">
        <v>0</v>
      </c>
      <c r="AA203" s="189">
        <f>Z203*K203</f>
        <v>0</v>
      </c>
      <c r="AR203" s="22" t="s">
        <v>208</v>
      </c>
      <c r="AT203" s="22" t="s">
        <v>124</v>
      </c>
      <c r="AU203" s="22" t="s">
        <v>78</v>
      </c>
      <c r="AY203" s="22" t="s">
        <v>123</v>
      </c>
      <c r="BE203" s="157">
        <f>IF(U203="základná",N203,0)</f>
        <v>0</v>
      </c>
      <c r="BF203" s="157">
        <f>IF(U203="znížená",N203,0)</f>
        <v>0</v>
      </c>
      <c r="BG203" s="157">
        <f>IF(U203="zákl. prenesená",N203,0)</f>
        <v>0</v>
      </c>
      <c r="BH203" s="157">
        <f>IF(U203="zníž. prenesená",N203,0)</f>
        <v>0</v>
      </c>
      <c r="BI203" s="157">
        <f>IF(U203="nulová",N203,0)</f>
        <v>0</v>
      </c>
      <c r="BJ203" s="22" t="s">
        <v>78</v>
      </c>
      <c r="BK203" s="158">
        <f>ROUND(L203*K203,3)</f>
        <v>0</v>
      </c>
      <c r="BL203" s="22" t="s">
        <v>208</v>
      </c>
      <c r="BM203" s="22" t="s">
        <v>316</v>
      </c>
    </row>
    <row r="204" spans="2:65" s="1" customFormat="1" ht="6.95" customHeight="1"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1"/>
    </row>
  </sheetData>
  <mergeCells count="227">
    <mergeCell ref="F193:I193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L199:M199"/>
    <mergeCell ref="L200:M200"/>
    <mergeCell ref="L201:M201"/>
    <mergeCell ref="L202:M202"/>
    <mergeCell ref="F171:I171"/>
    <mergeCell ref="F174:I174"/>
    <mergeCell ref="F172:I172"/>
    <mergeCell ref="F173:I173"/>
    <mergeCell ref="L180:M180"/>
    <mergeCell ref="L176:M176"/>
    <mergeCell ref="L177:M177"/>
    <mergeCell ref="L178:M178"/>
    <mergeCell ref="L179:M179"/>
    <mergeCell ref="L181:M181"/>
    <mergeCell ref="L186:M186"/>
    <mergeCell ref="L189:M189"/>
    <mergeCell ref="L192:M192"/>
    <mergeCell ref="L194:M194"/>
    <mergeCell ref="L173:M173"/>
    <mergeCell ref="F194:I194"/>
    <mergeCell ref="F192:I192"/>
    <mergeCell ref="N201:Q201"/>
    <mergeCell ref="N199:Q199"/>
    <mergeCell ref="N200:Q200"/>
    <mergeCell ref="N202:Q202"/>
    <mergeCell ref="N203:Q203"/>
    <mergeCell ref="F175:I175"/>
    <mergeCell ref="F178:I178"/>
    <mergeCell ref="F176:I176"/>
    <mergeCell ref="F177:I177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9:I189"/>
    <mergeCell ref="N194:Q194"/>
    <mergeCell ref="N192:Q192"/>
    <mergeCell ref="N191:Q191"/>
    <mergeCell ref="L175:M175"/>
    <mergeCell ref="L182:M182"/>
    <mergeCell ref="N173:Q173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6:Q186"/>
    <mergeCell ref="N189:Q189"/>
    <mergeCell ref="N188:Q188"/>
    <mergeCell ref="N190:Q190"/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O17:P17"/>
    <mergeCell ref="O19:P19"/>
    <mergeCell ref="O20:P20"/>
    <mergeCell ref="H35:J35"/>
    <mergeCell ref="M35:P35"/>
    <mergeCell ref="H36:J36"/>
    <mergeCell ref="M36:P36"/>
    <mergeCell ref="H37:J37"/>
    <mergeCell ref="M37:P37"/>
    <mergeCell ref="H38:J38"/>
    <mergeCell ref="H1:K1"/>
    <mergeCell ref="S2:AC2"/>
    <mergeCell ref="O22:P22"/>
    <mergeCell ref="M29:P29"/>
    <mergeCell ref="O23:P23"/>
    <mergeCell ref="E26:L26"/>
    <mergeCell ref="M30:P30"/>
    <mergeCell ref="M32:P32"/>
    <mergeCell ref="H34:J34"/>
    <mergeCell ref="M34:P34"/>
    <mergeCell ref="M38:P38"/>
    <mergeCell ref="L40:P40"/>
    <mergeCell ref="C74:Q74"/>
    <mergeCell ref="F76:P76"/>
    <mergeCell ref="F78:P78"/>
    <mergeCell ref="F77:P77"/>
    <mergeCell ref="F79:P79"/>
    <mergeCell ref="M81:P81"/>
    <mergeCell ref="M83:Q83"/>
    <mergeCell ref="M84:Q84"/>
    <mergeCell ref="C86:G86"/>
    <mergeCell ref="N86:Q86"/>
    <mergeCell ref="N88:Q88"/>
    <mergeCell ref="N94:Q94"/>
    <mergeCell ref="N92:Q92"/>
    <mergeCell ref="N89:Q89"/>
    <mergeCell ref="N90:Q90"/>
    <mergeCell ref="N91:Q91"/>
    <mergeCell ref="N93:Q93"/>
    <mergeCell ref="N95:Q95"/>
    <mergeCell ref="N97:Q97"/>
    <mergeCell ref="L99:Q99"/>
    <mergeCell ref="C105:Q105"/>
    <mergeCell ref="F107:P107"/>
    <mergeCell ref="F109:P109"/>
    <mergeCell ref="F108:P108"/>
    <mergeCell ref="F110:P110"/>
    <mergeCell ref="L132:M132"/>
    <mergeCell ref="L121:M121"/>
    <mergeCell ref="L123:M123"/>
    <mergeCell ref="L125:M125"/>
    <mergeCell ref="L130:M130"/>
    <mergeCell ref="F117:I117"/>
    <mergeCell ref="F125:I125"/>
    <mergeCell ref="F123:I123"/>
    <mergeCell ref="F121:I121"/>
    <mergeCell ref="F122:I122"/>
    <mergeCell ref="F124:I124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40:I140"/>
    <mergeCell ref="L140:M140"/>
    <mergeCell ref="N140:Q140"/>
    <mergeCell ref="F141:I141"/>
    <mergeCell ref="L142:M142"/>
    <mergeCell ref="N142:Q142"/>
    <mergeCell ref="N139:Q139"/>
    <mergeCell ref="F142:I142"/>
    <mergeCell ref="F145:I145"/>
    <mergeCell ref="F143:I143"/>
    <mergeCell ref="F144:I144"/>
    <mergeCell ref="L144:M144"/>
    <mergeCell ref="N144:Q144"/>
    <mergeCell ref="L145:M145"/>
    <mergeCell ref="N145:Q145"/>
    <mergeCell ref="F146:I146"/>
    <mergeCell ref="L147:M147"/>
    <mergeCell ref="N147:Q147"/>
    <mergeCell ref="F147:I147"/>
    <mergeCell ref="F150:I150"/>
    <mergeCell ref="F148:I148"/>
    <mergeCell ref="F149:I149"/>
    <mergeCell ref="L149:M149"/>
    <mergeCell ref="N149:Q149"/>
    <mergeCell ref="N154:Q154"/>
    <mergeCell ref="F159:I159"/>
    <mergeCell ref="F162:I162"/>
    <mergeCell ref="F160:I160"/>
    <mergeCell ref="F161:I161"/>
    <mergeCell ref="L162:M162"/>
    <mergeCell ref="N162:Q162"/>
    <mergeCell ref="F151:I151"/>
    <mergeCell ref="L151:M151"/>
    <mergeCell ref="N151:Q151"/>
    <mergeCell ref="F152:I152"/>
    <mergeCell ref="L152:M152"/>
    <mergeCell ref="N152:Q152"/>
    <mergeCell ref="F153:I153"/>
    <mergeCell ref="F156:I156"/>
    <mergeCell ref="F155:I155"/>
    <mergeCell ref="L155:M155"/>
    <mergeCell ref="N155:Q155"/>
    <mergeCell ref="L167:M167"/>
    <mergeCell ref="N167:Q167"/>
    <mergeCell ref="F168:I168"/>
    <mergeCell ref="L169:M169"/>
    <mergeCell ref="N169:Q169"/>
    <mergeCell ref="F157:I157"/>
    <mergeCell ref="L157:M157"/>
    <mergeCell ref="N157:Q157"/>
    <mergeCell ref="F158:I158"/>
    <mergeCell ref="L159:M159"/>
    <mergeCell ref="N159:Q159"/>
    <mergeCell ref="F170:I170"/>
    <mergeCell ref="L171:M171"/>
    <mergeCell ref="N171:Q171"/>
    <mergeCell ref="M112:P112"/>
    <mergeCell ref="M114:Q114"/>
    <mergeCell ref="M115:Q115"/>
    <mergeCell ref="L117:M117"/>
    <mergeCell ref="N117:Q117"/>
    <mergeCell ref="N121:Q121"/>
    <mergeCell ref="N123:Q123"/>
    <mergeCell ref="N125:Q125"/>
    <mergeCell ref="N130:Q130"/>
    <mergeCell ref="N132:Q132"/>
    <mergeCell ref="N118:Q118"/>
    <mergeCell ref="N119:Q119"/>
    <mergeCell ref="N120:Q120"/>
    <mergeCell ref="F163:I163"/>
    <mergeCell ref="F164:I164"/>
    <mergeCell ref="F165:I165"/>
    <mergeCell ref="L165:M165"/>
    <mergeCell ref="N165:Q165"/>
    <mergeCell ref="F166:I166"/>
    <mergeCell ref="F169:I169"/>
    <mergeCell ref="F167:I167"/>
  </mergeCells>
  <hyperlinks>
    <hyperlink ref="F1:G1" location="C2" display="1) Krycí list rozpočtu"/>
    <hyperlink ref="H1:K1" location="C88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Zvislé + vodorovné ko...</vt:lpstr>
      <vt:lpstr>'1 - Zvislé + vodorovné ko...'!Názvy_tlače</vt:lpstr>
      <vt:lpstr>'Rekapitulácia stavby'!Názvy_tlače</vt:lpstr>
      <vt:lpstr>'1 - Zvislé + vodorovné ko...'!Oblasť_tlače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STEHLÍKOVÁ Eva</cp:lastModifiedBy>
  <cp:lastPrinted>2019-09-10T06:03:43Z</cp:lastPrinted>
  <dcterms:created xsi:type="dcterms:W3CDTF">2018-12-10T17:20:49Z</dcterms:created>
  <dcterms:modified xsi:type="dcterms:W3CDTF">2019-09-16T06:02:13Z</dcterms:modified>
</cp:coreProperties>
</file>