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andrej_zahorec_bratislava_sk/Documents/Dokumenty/VO BA/PAAS Tabule/SP na zverejnenie/"/>
    </mc:Choice>
  </mc:AlternateContent>
  <xr:revisionPtr revIDLastSave="372" documentId="8_{F0F701D6-AFF3-48D6-98C7-F6C05D7DA74A}" xr6:coauthVersionLast="47" xr6:coauthVersionMax="47" xr10:uidLastSave="{6AF4D05E-EDC9-4659-ADCF-0956363022B4}"/>
  <bookViews>
    <workbookView xWindow="-120" yWindow="-120" windowWidth="29040" windowHeight="15840" firstSheet="1" activeTab="1" xr2:uid="{89D3062A-3E8C-407B-A16C-9D1AA0F43D56}"/>
  </bookViews>
  <sheets>
    <sheet name="Zákl. nastavenie" sheetId="7" state="hidden" r:id="rId1"/>
    <sheet name="Ponuka - bodový" sheetId="10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'Ponuka - bodový'!$A$2:$G$68</definedName>
  </definedNames>
  <calcPr calcId="191028" iterateCount="5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10" l="1"/>
  <c r="E22" i="10"/>
  <c r="F22" i="10" s="1"/>
  <c r="E23" i="10"/>
  <c r="F23" i="10" s="1"/>
  <c r="E24" i="10"/>
  <c r="F24" i="10" s="1"/>
  <c r="E25" i="10"/>
  <c r="F25" i="10" s="1"/>
  <c r="E26" i="10"/>
  <c r="F26" i="10" s="1"/>
  <c r="E27" i="10"/>
  <c r="F27" i="10" s="1"/>
  <c r="E28" i="10"/>
  <c r="F28" i="10" s="1"/>
  <c r="E29" i="10"/>
  <c r="F29" i="10" s="1"/>
  <c r="E30" i="10"/>
  <c r="F30" i="10" s="1"/>
  <c r="E31" i="10"/>
  <c r="F31" i="10" s="1"/>
  <c r="E32" i="10"/>
  <c r="F32" i="10" s="1"/>
  <c r="E33" i="10"/>
  <c r="F33" i="10" s="1"/>
  <c r="E34" i="10"/>
  <c r="F34" i="10" s="1"/>
  <c r="E35" i="10"/>
  <c r="F35" i="10" s="1"/>
  <c r="E35" i="7"/>
  <c r="E50" i="7"/>
  <c r="E49" i="7"/>
  <c r="E37" i="7"/>
  <c r="G34" i="7"/>
  <c r="H34" i="7" s="1"/>
  <c r="F99" i="10"/>
  <c r="E99" i="10"/>
  <c r="F92" i="10"/>
  <c r="E92" i="10"/>
  <c r="E85" i="10"/>
  <c r="F85" i="10"/>
  <c r="F78" i="10"/>
  <c r="E78" i="10"/>
  <c r="F71" i="10"/>
  <c r="E71" i="10"/>
  <c r="F64" i="10"/>
  <c r="F57" i="10"/>
  <c r="E64" i="10"/>
  <c r="E57" i="10"/>
  <c r="B99" i="10"/>
  <c r="B92" i="10"/>
  <c r="B85" i="10"/>
  <c r="B78" i="10"/>
  <c r="B71" i="10"/>
  <c r="B64" i="10"/>
  <c r="B57" i="10"/>
  <c r="C97" i="10"/>
  <c r="C90" i="10"/>
  <c r="C83" i="10"/>
  <c r="C76" i="10"/>
  <c r="C69" i="10"/>
  <c r="C62" i="10"/>
  <c r="C55" i="10"/>
  <c r="F50" i="10"/>
  <c r="E50" i="10"/>
  <c r="B50" i="10"/>
  <c r="C48" i="10"/>
  <c r="F43" i="10"/>
  <c r="B43" i="10"/>
  <c r="F20" i="10"/>
  <c r="E20" i="10"/>
  <c r="B20" i="10"/>
  <c r="C18" i="10"/>
  <c r="E37" i="10"/>
  <c r="F37" i="10" s="1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6" i="7"/>
  <c r="E38" i="7"/>
  <c r="E39" i="7"/>
  <c r="E40" i="7"/>
  <c r="E41" i="7"/>
  <c r="E42" i="7"/>
  <c r="E43" i="7"/>
  <c r="E34" i="7"/>
  <c r="K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36" i="10" l="1"/>
  <c r="J49" i="7"/>
  <c r="F34" i="7"/>
  <c r="F49" i="7"/>
  <c r="F38" i="10" l="1"/>
  <c r="H14" i="7"/>
  <c r="I7" i="7" s="1"/>
  <c r="C57" i="10" s="1"/>
  <c r="C60" i="10" s="1"/>
  <c r="H49" i="7"/>
  <c r="J52" i="7" l="1"/>
  <c r="J7" i="7"/>
  <c r="H52" i="7"/>
  <c r="H22" i="7"/>
  <c r="F22" i="7"/>
  <c r="J37" i="7"/>
  <c r="H37" i="7"/>
  <c r="F52" i="7"/>
  <c r="F37" i="7"/>
  <c r="J22" i="7"/>
  <c r="I10" i="7"/>
  <c r="C78" i="10" s="1"/>
  <c r="C81" i="10" s="1"/>
  <c r="I11" i="7"/>
  <c r="C85" i="10" s="1"/>
  <c r="C88" i="10" s="1"/>
  <c r="I13" i="7"/>
  <c r="C99" i="10" s="1"/>
  <c r="C102" i="10" s="1"/>
  <c r="I5" i="7"/>
  <c r="I9" i="7"/>
  <c r="C71" i="10" s="1"/>
  <c r="C74" i="10" s="1"/>
  <c r="I6" i="7"/>
  <c r="C50" i="10" s="1"/>
  <c r="C53" i="10" s="1"/>
  <c r="I4" i="7"/>
  <c r="C20" i="10" s="1"/>
  <c r="I12" i="7"/>
  <c r="C92" i="10" s="1"/>
  <c r="C95" i="10" s="1"/>
  <c r="I8" i="7"/>
  <c r="C64" i="10" s="1"/>
  <c r="C67" i="10" s="1"/>
  <c r="C43" i="10" l="1"/>
  <c r="C46" i="10" s="1"/>
  <c r="C39" i="10"/>
  <c r="D19" i="7" a="1"/>
  <c r="D19" i="7" s="1"/>
  <c r="D29" i="7" s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F104" i="10" l="1"/>
  <c r="J29" i="7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<sst xmlns="http://schemas.openxmlformats.org/spreadsheetml/2006/main" count="238" uniqueCount="117">
  <si>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</si>
  <si>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</si>
  <si>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</si>
  <si>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</si>
  <si>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</si>
  <si>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</si>
  <si>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</si>
  <si>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</si>
  <si>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</si>
  <si>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</si>
  <si>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</si>
  <si>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</si>
  <si>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</si>
  <si>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</si>
  <si>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</si>
  <si>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</si>
  <si>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</si>
  <si>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</si>
  <si>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</si>
  <si>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</si>
  <si>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</si>
  <si>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</si>
  <si>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</si>
  <si>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</si>
  <si>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</si>
  <si>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</si>
  <si>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</si>
  <si>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</si>
  <si>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</si>
  <si>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</si>
  <si>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</si>
  <si>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</si>
  <si>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</si>
  <si>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</si>
  <si>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</si>
  <si>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</si>
  <si>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</si>
  <si>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</si>
  <si>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</si>
  <si>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</si>
  <si>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</si>
  <si>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</si>
  <si>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kusov</t>
  </si>
  <si>
    <t>Suma v EUR bez DPH</t>
  </si>
  <si>
    <t>Výška DPH</t>
  </si>
  <si>
    <t>Počet bodov v danom kritériu:</t>
  </si>
  <si>
    <t>Popis kritéria</t>
  </si>
  <si>
    <t>Ponuka uchádzača</t>
  </si>
  <si>
    <t>Počet bodov spolu: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</si>
  <si>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</si>
  <si>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</si>
  <si>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</si>
  <si>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</si>
  <si>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</si>
  <si>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</si>
  <si>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</si>
  <si>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</si>
  <si>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</si>
  <si>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</si>
  <si>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</si>
  <si>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</si>
  <si>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</si>
  <si>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</si>
  <si>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</si>
  <si>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</si>
  <si>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</si>
  <si>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</si>
  <si>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</si>
  <si>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</si>
  <si>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</si>
  <si>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</si>
  <si>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</si>
  <si>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</si>
  <si>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</si>
  <si>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</si>
  <si>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</si>
  <si>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</si>
  <si>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</si>
  <si>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</si>
  <si>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</si>
  <si>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</si>
  <si>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</si>
  <si>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</si>
  <si>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3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</si>
  <si>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4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</si>
  <si>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10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</si>
  <si>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9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</si>
  <si>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8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</si>
  <si>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7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</si>
  <si>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6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</si>
  <si>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5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</si>
  <si>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žiadna</t>
  </si>
  <si>
    <t>čím viac, tým lepšie</t>
  </si>
  <si>
    <t>Cena celkom</t>
  </si>
  <si>
    <t>percento</t>
  </si>
  <si>
    <t xml:space="preserve">Podiel recyklovaných materiálov v percentách </t>
  </si>
  <si>
    <t>Rezidenti jedna zóna 460 x 360 mm</t>
  </si>
  <si>
    <t>Rezidenti dve zóny 460 x 480 mm</t>
  </si>
  <si>
    <t>Som platcom DPH</t>
  </si>
  <si>
    <t>Suma v EUR s DPH</t>
  </si>
  <si>
    <t>Cena za celý predmet zákazky s DPH spolu</t>
  </si>
  <si>
    <t>Rezidenti tri zóny 460 x 600 mm</t>
  </si>
  <si>
    <t>Návštevníci (zelená tabuľa) 460 x 730 mm</t>
  </si>
  <si>
    <t>Návštevníci (zelená tabuľa) 400 x 730 mm</t>
  </si>
  <si>
    <t>Smerovník parkomat 1 460 x 360 mm</t>
  </si>
  <si>
    <t xml:space="preserve">Smerovník parkomat 2 400 x 360 mm </t>
  </si>
  <si>
    <t>P+R smerovník 1 600 x 800 mm</t>
  </si>
  <si>
    <t>P+R smerovník 2 500 x 730 mm</t>
  </si>
  <si>
    <t>P+R smerovník 3 800 x 1000 mm</t>
  </si>
  <si>
    <t>Vyznačenie parkomatu 1 600 x 400 mm</t>
  </si>
  <si>
    <t>Vjazd/Výjazd P+R 1 1500 x 800 mm</t>
  </si>
  <si>
    <t>Vjazd/Výjazd P+R 2 1800 x 800 mm</t>
  </si>
  <si>
    <t>Vjazd/Výjazd P+R 3 2200 x 1000 mm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</si>
  <si>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</si>
  <si>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Príloha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„</t>
    </r>
    <r>
      <rPr>
        <sz val="16"/>
        <rFont val="Calibri Light"/>
        <family val="2"/>
        <charset val="238"/>
        <scheme val="major"/>
      </rPr>
      <t>Výroba a dodanie informačných tabúľ PAAS (vrátane úchytov)  pre parkovaciu politiku</t>
    </r>
    <r>
      <rPr>
        <sz val="16"/>
        <color theme="4" tint="-0.249977111117893"/>
        <rFont val="Calibri Light"/>
        <family val="2"/>
        <charset val="238"/>
        <scheme val="major"/>
      </rPr>
      <t>“</t>
    </r>
  </si>
  <si>
    <t>Uchádzač v danom kritériu uvedenie percento použitia recyklovaných materiálov v tabuliach (recyklovaný hliník, recyklovaný plast a pod.)</t>
  </si>
  <si>
    <t>Poznámka: Uchádzač vypĺňa modro podfarbené bunky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</si>
</sst>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0"/>
      <color theme="1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6337778862885"/>
        <bgColor indexed="64"/>
      </patternFill>
    </fill>
  </fills>
  <borders count="7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thin">
        <color rgb="FFB2B2B2"/>
      </left>
      <right/>
      <top/>
      <bottom/>
      <diagonal/>
    </border>
    <border>
      <left style="thick">
        <color auto="1"/>
      </left>
      <right/>
      <top style="thin">
        <color rgb="FFB2B2B2"/>
      </top>
      <bottom/>
      <diagonal/>
    </border>
    <border>
      <left style="thick">
        <color auto="1"/>
      </left>
      <right/>
      <top/>
      <bottom/>
      <diagonal/>
    </border>
    <border>
      <left style="thin">
        <color rgb="FFB2B2B2"/>
      </left>
      <right style="slantDashDot">
        <color auto="1"/>
      </right>
      <top style="thin">
        <color rgb="FFB2B2B2"/>
      </top>
      <bottom/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290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0" fillId="0" borderId="34" xfId="0" applyBorder="1" applyAlignment="1" applyProtection="1">
      <alignment wrapText="1"/>
      <protection locked="0"/>
    </xf>
    <xf numFmtId="0" fontId="0" fillId="0" borderId="35" xfId="0" applyBorder="1" applyAlignment="1" applyProtection="1">
      <alignment wrapText="1"/>
      <protection locked="0"/>
    </xf>
    <xf numFmtId="2" fontId="0" fillId="0" borderId="35" xfId="4" applyNumberFormat="1" applyFont="1" applyFill="1" applyBorder="1" applyAlignment="1" applyProtection="1">
      <alignment wrapText="1"/>
      <protection locked="0"/>
    </xf>
    <xf numFmtId="0" fontId="1" fillId="0" borderId="35" xfId="2" applyFont="1" applyFill="1" applyBorder="1" applyProtection="1">
      <protection locked="0"/>
    </xf>
    <xf numFmtId="2" fontId="0" fillId="0" borderId="51" xfId="4" applyNumberFormat="1" applyFont="1" applyFill="1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2" fontId="0" fillId="0" borderId="24" xfId="4" applyNumberFormat="1" applyFont="1" applyFill="1" applyBorder="1" applyAlignment="1" applyProtection="1">
      <alignment wrapText="1"/>
      <protection locked="0"/>
    </xf>
    <xf numFmtId="2" fontId="0" fillId="0" borderId="38" xfId="4" applyNumberFormat="1" applyFont="1" applyFill="1" applyBorder="1" applyAlignment="1" applyProtection="1">
      <alignment wrapText="1"/>
      <protection locked="0"/>
    </xf>
    <xf numFmtId="0" fontId="0" fillId="0" borderId="32" xfId="0" applyBorder="1" applyAlignment="1" applyProtection="1">
      <alignment wrapText="1"/>
      <protection locked="0"/>
    </xf>
    <xf numFmtId="0" fontId="0" fillId="0" borderId="33" xfId="0" applyBorder="1" applyAlignment="1" applyProtection="1">
      <alignment wrapText="1"/>
      <protection locked="0"/>
    </xf>
    <xf numFmtId="2" fontId="0" fillId="0" borderId="33" xfId="4" applyNumberFormat="1" applyFont="1" applyFill="1" applyBorder="1" applyAlignment="1" applyProtection="1">
      <alignment wrapText="1"/>
      <protection locked="0"/>
    </xf>
    <xf numFmtId="2" fontId="0" fillId="0" borderId="50" xfId="4" applyNumberFormat="1" applyFont="1" applyFill="1" applyBorder="1" applyAlignment="1" applyProtection="1">
      <alignment wrapText="1"/>
      <protection locked="0"/>
    </xf>
    <xf numFmtId="2" fontId="0" fillId="0" borderId="25" xfId="0" applyNumberFormat="1" applyBorder="1" applyProtection="1">
      <protection locked="0"/>
    </xf>
    <xf numFmtId="0" fontId="6" fillId="0" borderId="60" xfId="0" applyFont="1" applyBorder="1" applyAlignment="1">
      <alignment horizontal="center" vertical="center"/>
    </xf>
    <xf numFmtId="0" fontId="7" fillId="0" borderId="41" xfId="0" applyFont="1" applyBorder="1" applyAlignment="1">
      <alignment horizontal="justify" vertical="center"/>
    </xf>
    <xf numFmtId="0" fontId="0" fillId="0" borderId="41" xfId="0" applyBorder="1" applyAlignment="1">
      <alignment horizontal="left" vertical="center" wrapText="1" indent="1"/>
    </xf>
    <xf numFmtId="0" fontId="7" fillId="0" borderId="41" xfId="0" applyFont="1" applyBorder="1" applyAlignment="1">
      <alignment horizontal="left" vertical="center" wrapText="1" indent="1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left" wrapText="1" indent="1"/>
    </xf>
    <xf numFmtId="0" fontId="7" fillId="0" borderId="42" xfId="0" applyFont="1" applyBorder="1" applyAlignment="1">
      <alignment vertical="center"/>
    </xf>
    <xf numFmtId="0" fontId="0" fillId="0" borderId="41" xfId="0" applyBorder="1" applyAlignment="1">
      <alignment horizontal="left" vertical="center" indent="1"/>
    </xf>
    <xf numFmtId="0" fontId="2" fillId="0" borderId="41" xfId="0" applyFont="1" applyBorder="1" applyAlignment="1">
      <alignment horizontal="center" vertical="center"/>
    </xf>
    <xf numFmtId="0" fontId="0" fillId="0" borderId="41" xfId="0" applyBorder="1" applyAlignment="1">
      <alignment horizontal="justify" vertical="center"/>
    </xf>
    <xf numFmtId="0" fontId="0" fillId="0" borderId="42" xfId="0" applyBorder="1"/>
    <xf numFmtId="0" fontId="17" fillId="5" borderId="46" xfId="2" applyFont="1" applyFill="1" applyBorder="1" applyProtection="1">
      <protection locked="0"/>
    </xf>
    <xf numFmtId="0" fontId="0" fillId="0" borderId="0" xfId="0" applyAlignment="1">
      <alignment wrapText="1"/>
    </xf>
    <xf numFmtId="0" fontId="0" fillId="5" borderId="46" xfId="0" applyFill="1" applyBorder="1" applyAlignment="1">
      <alignment horizontal="center" wrapText="1"/>
    </xf>
    <xf numFmtId="0" fontId="2" fillId="5" borderId="47" xfId="0" applyFont="1" applyFill="1" applyBorder="1" applyAlignment="1">
      <alignment wrapText="1"/>
    </xf>
    <xf numFmtId="0" fontId="2" fillId="5" borderId="48" xfId="0" applyFont="1" applyFill="1" applyBorder="1" applyAlignment="1">
      <alignment wrapText="1"/>
    </xf>
    <xf numFmtId="0" fontId="2" fillId="5" borderId="49" xfId="0" applyFont="1" applyFill="1" applyBorder="1" applyAlignment="1">
      <alignment wrapText="1"/>
    </xf>
    <xf numFmtId="0" fontId="2" fillId="5" borderId="44" xfId="0" applyFont="1" applyFill="1" applyBorder="1" applyAlignment="1">
      <alignment wrapText="1"/>
    </xf>
    <xf numFmtId="0" fontId="2" fillId="5" borderId="46" xfId="0" applyFont="1" applyFill="1" applyBorder="1" applyAlignment="1">
      <alignment wrapText="1"/>
    </xf>
    <xf numFmtId="0" fontId="0" fillId="5" borderId="41" xfId="0" applyFill="1" applyBorder="1" applyAlignment="1">
      <alignment horizontal="center"/>
    </xf>
    <xf numFmtId="2" fontId="0" fillId="5" borderId="24" xfId="0" applyNumberFormat="1" applyFill="1" applyBorder="1"/>
    <xf numFmtId="2" fontId="0" fillId="5" borderId="58" xfId="0" applyNumberFormat="1" applyFill="1" applyBorder="1"/>
    <xf numFmtId="2" fontId="0" fillId="5" borderId="38" xfId="0" applyNumberFormat="1" applyFill="1" applyBorder="1"/>
    <xf numFmtId="0" fontId="0" fillId="5" borderId="42" xfId="0" applyFill="1" applyBorder="1"/>
    <xf numFmtId="0" fontId="0" fillId="5" borderId="27" xfId="0" applyFill="1" applyBorder="1" applyAlignment="1">
      <alignment wrapText="1"/>
    </xf>
    <xf numFmtId="0" fontId="0" fillId="5" borderId="28" xfId="0" applyFill="1" applyBorder="1" applyAlignment="1">
      <alignment wrapText="1"/>
    </xf>
    <xf numFmtId="2" fontId="0" fillId="5" borderId="52" xfId="0" applyNumberFormat="1" applyFill="1" applyBorder="1" applyAlignment="1">
      <alignment wrapText="1"/>
    </xf>
    <xf numFmtId="2" fontId="0" fillId="5" borderId="52" xfId="0" applyNumberFormat="1" applyFill="1" applyBorder="1"/>
    <xf numFmtId="2" fontId="0" fillId="5" borderId="28" xfId="0" applyNumberFormat="1" applyFill="1" applyBorder="1"/>
    <xf numFmtId="0" fontId="0" fillId="5" borderId="59" xfId="0" applyFill="1" applyBorder="1"/>
    <xf numFmtId="0" fontId="0" fillId="6" borderId="25" xfId="0" applyFill="1" applyBorder="1"/>
    <xf numFmtId="0" fontId="0" fillId="6" borderId="26" xfId="0" applyFill="1" applyBorder="1"/>
    <xf numFmtId="0" fontId="0" fillId="5" borderId="25" xfId="0" applyFill="1" applyBorder="1"/>
    <xf numFmtId="0" fontId="0" fillId="5" borderId="26" xfId="0" applyFill="1" applyBorder="1"/>
    <xf numFmtId="0" fontId="0" fillId="6" borderId="37" xfId="0" applyFill="1" applyBorder="1"/>
    <xf numFmtId="0" fontId="0" fillId="5" borderId="24" xfId="0" applyFill="1" applyBorder="1"/>
    <xf numFmtId="0" fontId="0" fillId="5" borderId="38" xfId="0" applyFill="1" applyBorder="1" applyAlignment="1">
      <alignment horizontal="center"/>
    </xf>
    <xf numFmtId="2" fontId="0" fillId="6" borderId="26" xfId="0" applyNumberFormat="1" applyFill="1" applyBorder="1"/>
    <xf numFmtId="2" fontId="0" fillId="5" borderId="26" xfId="0" applyNumberFormat="1" applyFill="1" applyBorder="1"/>
    <xf numFmtId="0" fontId="0" fillId="6" borderId="27" xfId="0" applyFill="1" applyBorder="1"/>
    <xf numFmtId="0" fontId="0" fillId="5" borderId="28" xfId="0" applyFill="1" applyBorder="1"/>
    <xf numFmtId="0" fontId="0" fillId="5" borderId="52" xfId="0" applyFill="1" applyBorder="1" applyAlignment="1">
      <alignment horizontal="center"/>
    </xf>
    <xf numFmtId="0" fontId="0" fillId="6" borderId="47" xfId="0" applyFill="1" applyBorder="1"/>
    <xf numFmtId="0" fontId="0" fillId="6" borderId="48" xfId="0" applyFill="1" applyBorder="1" applyAlignment="1">
      <alignment wrapText="1"/>
    </xf>
    <xf numFmtId="0" fontId="0" fillId="6" borderId="48" xfId="0" applyFill="1" applyBorder="1" applyAlignment="1">
      <alignment horizontal="center" wrapText="1"/>
    </xf>
    <xf numFmtId="164" fontId="2" fillId="6" borderId="48" xfId="0" applyNumberFormat="1" applyFont="1" applyFill="1" applyBorder="1" applyAlignment="1">
      <alignment wrapText="1"/>
    </xf>
    <xf numFmtId="2" fontId="2" fillId="6" borderId="48" xfId="0" applyNumberFormat="1" applyFont="1" applyFill="1" applyBorder="1" applyAlignment="1">
      <alignment wrapText="1"/>
    </xf>
    <xf numFmtId="164" fontId="2" fillId="6" borderId="49" xfId="0" applyNumberFormat="1" applyFont="1" applyFill="1" applyBorder="1" applyAlignment="1">
      <alignment wrapText="1"/>
    </xf>
    <xf numFmtId="0" fontId="0" fillId="9" borderId="25" xfId="0" applyFill="1" applyBorder="1" applyAlignment="1">
      <alignment wrapText="1"/>
    </xf>
    <xf numFmtId="0" fontId="0" fillId="9" borderId="26" xfId="0" applyFill="1" applyBorder="1" applyAlignment="1">
      <alignment wrapText="1"/>
    </xf>
    <xf numFmtId="0" fontId="0" fillId="8" borderId="25" xfId="0" applyFill="1" applyBorder="1" applyAlignment="1">
      <alignment wrapText="1"/>
    </xf>
    <xf numFmtId="0" fontId="0" fillId="8" borderId="26" xfId="0" applyFill="1" applyBorder="1" applyAlignment="1">
      <alignment wrapText="1"/>
    </xf>
    <xf numFmtId="0" fontId="0" fillId="9" borderId="37" xfId="0" applyFill="1" applyBorder="1"/>
    <xf numFmtId="0" fontId="0" fillId="9" borderId="26" xfId="0" applyFill="1" applyBorder="1"/>
    <xf numFmtId="0" fontId="0" fillId="9" borderId="25" xfId="0" applyFill="1" applyBorder="1"/>
    <xf numFmtId="0" fontId="0" fillId="8" borderId="24" xfId="0" applyFill="1" applyBorder="1"/>
    <xf numFmtId="0" fontId="0" fillId="8" borderId="38" xfId="0" applyFill="1" applyBorder="1" applyAlignment="1">
      <alignment wrapText="1"/>
    </xf>
    <xf numFmtId="2" fontId="0" fillId="7" borderId="25" xfId="0" applyNumberFormat="1" applyFill="1" applyBorder="1"/>
    <xf numFmtId="2" fontId="0" fillId="9" borderId="26" xfId="0" applyNumberFormat="1" applyFill="1" applyBorder="1" applyAlignment="1">
      <alignment wrapText="1"/>
    </xf>
    <xf numFmtId="2" fontId="0" fillId="8" borderId="26" xfId="0" applyNumberFormat="1" applyFill="1" applyBorder="1" applyAlignment="1">
      <alignment wrapText="1"/>
    </xf>
    <xf numFmtId="2" fontId="0" fillId="9" borderId="26" xfId="0" applyNumberFormat="1" applyFill="1" applyBorder="1"/>
    <xf numFmtId="0" fontId="0" fillId="9" borderId="32" xfId="0" applyFill="1" applyBorder="1"/>
    <xf numFmtId="0" fontId="0" fillId="8" borderId="33" xfId="0" applyFill="1" applyBorder="1"/>
    <xf numFmtId="0" fontId="0" fillId="8" borderId="50" xfId="0" applyFill="1" applyBorder="1" applyAlignment="1">
      <alignment wrapText="1"/>
    </xf>
    <xf numFmtId="0" fontId="0" fillId="9" borderId="47" xfId="0" applyFill="1" applyBorder="1"/>
    <xf numFmtId="0" fontId="0" fillId="9" borderId="48" xfId="0" applyFill="1" applyBorder="1" applyAlignment="1">
      <alignment wrapText="1"/>
    </xf>
    <xf numFmtId="2" fontId="0" fillId="9" borderId="48" xfId="0" applyNumberFormat="1" applyFill="1" applyBorder="1" applyAlignment="1">
      <alignment wrapText="1"/>
    </xf>
    <xf numFmtId="2" fontId="0" fillId="9" borderId="49" xfId="0" applyNumberFormat="1" applyFill="1" applyBorder="1" applyAlignment="1">
      <alignment wrapText="1"/>
    </xf>
    <xf numFmtId="0" fontId="0" fillId="10" borderId="25" xfId="0" applyFill="1" applyBorder="1" applyAlignment="1">
      <alignment wrapText="1"/>
    </xf>
    <xf numFmtId="0" fontId="0" fillId="10" borderId="26" xfId="0" applyFill="1" applyBorder="1" applyAlignment="1">
      <alignment wrapText="1"/>
    </xf>
    <xf numFmtId="0" fontId="0" fillId="11" borderId="25" xfId="0" applyFill="1" applyBorder="1" applyAlignment="1">
      <alignment wrapText="1"/>
    </xf>
    <xf numFmtId="0" fontId="0" fillId="11" borderId="26" xfId="0" applyFill="1" applyBorder="1" applyAlignment="1">
      <alignment wrapText="1"/>
    </xf>
    <xf numFmtId="0" fontId="0" fillId="10" borderId="37" xfId="0" applyFill="1" applyBorder="1"/>
    <xf numFmtId="0" fontId="0" fillId="10" borderId="26" xfId="0" applyFill="1" applyBorder="1"/>
    <xf numFmtId="0" fontId="0" fillId="10" borderId="25" xfId="0" applyFill="1" applyBorder="1"/>
    <xf numFmtId="0" fontId="0" fillId="11" borderId="24" xfId="0" applyFill="1" applyBorder="1"/>
    <xf numFmtId="0" fontId="0" fillId="11" borderId="38" xfId="0" applyFill="1" applyBorder="1" applyAlignment="1">
      <alignment wrapText="1"/>
    </xf>
    <xf numFmtId="2" fontId="0" fillId="10" borderId="26" xfId="0" applyNumberFormat="1" applyFill="1" applyBorder="1" applyAlignment="1">
      <alignment wrapText="1"/>
    </xf>
    <xf numFmtId="2" fontId="0" fillId="11" borderId="26" xfId="0" applyNumberFormat="1" applyFill="1" applyBorder="1" applyAlignment="1">
      <alignment wrapText="1"/>
    </xf>
    <xf numFmtId="2" fontId="0" fillId="10" borderId="26" xfId="0" applyNumberFormat="1" applyFill="1" applyBorder="1"/>
    <xf numFmtId="0" fontId="0" fillId="10" borderId="27" xfId="0" applyFill="1" applyBorder="1"/>
    <xf numFmtId="0" fontId="0" fillId="11" borderId="28" xfId="0" applyFill="1" applyBorder="1"/>
    <xf numFmtId="0" fontId="0" fillId="11" borderId="52" xfId="0" applyFill="1" applyBorder="1" applyAlignment="1">
      <alignment wrapText="1"/>
    </xf>
    <xf numFmtId="0" fontId="0" fillId="10" borderId="47" xfId="0" applyFill="1" applyBorder="1"/>
    <xf numFmtId="0" fontId="0" fillId="10" borderId="48" xfId="0" applyFill="1" applyBorder="1" applyAlignment="1">
      <alignment wrapText="1"/>
    </xf>
    <xf numFmtId="2" fontId="0" fillId="10" borderId="48" xfId="0" applyNumberFormat="1" applyFill="1" applyBorder="1" applyAlignment="1">
      <alignment wrapText="1"/>
    </xf>
    <xf numFmtId="2" fontId="0" fillId="10" borderId="49" xfId="0" applyNumberFormat="1" applyFill="1" applyBorder="1" applyAlignment="1">
      <alignment wrapText="1"/>
    </xf>
    <xf numFmtId="164" fontId="0" fillId="5" borderId="51" xfId="0" applyNumberFormat="1" applyFill="1" applyBorder="1"/>
    <xf numFmtId="1" fontId="0" fillId="5" borderId="38" xfId="0" applyNumberFormat="1" applyFill="1" applyBorder="1" applyAlignment="1">
      <alignment horizontal="center"/>
    </xf>
    <xf numFmtId="164" fontId="0" fillId="5" borderId="38" xfId="0" applyNumberFormat="1" applyFill="1" applyBorder="1"/>
    <xf numFmtId="0" fontId="18" fillId="6" borderId="44" xfId="0" applyFont="1" applyFill="1" applyBorder="1" applyAlignment="1">
      <alignment horizontal="center" vertical="center"/>
    </xf>
    <xf numFmtId="0" fontId="18" fillId="6" borderId="20" xfId="0" applyFont="1" applyFill="1" applyBorder="1" applyAlignment="1">
      <alignment horizontal="center" vertical="center"/>
    </xf>
    <xf numFmtId="0" fontId="18" fillId="6" borderId="45" xfId="0" applyFont="1" applyFill="1" applyBorder="1" applyAlignment="1">
      <alignment horizontal="center" vertical="center"/>
    </xf>
    <xf numFmtId="0" fontId="0" fillId="5" borderId="56" xfId="0" applyFill="1" applyBorder="1" applyAlignment="1">
      <alignment horizontal="center" vertical="center"/>
    </xf>
    <xf numFmtId="0" fontId="0" fillId="5" borderId="38" xfId="0" applyFill="1" applyBorder="1" applyAlignment="1">
      <alignment horizontal="center" vertical="center"/>
    </xf>
    <xf numFmtId="0" fontId="2" fillId="5" borderId="30" xfId="0" applyFont="1" applyFill="1" applyBorder="1" applyAlignment="1">
      <alignment horizontal="left" vertical="center" wrapText="1"/>
    </xf>
    <xf numFmtId="0" fontId="2" fillId="5" borderId="24" xfId="0" applyFont="1" applyFill="1" applyBorder="1" applyAlignment="1">
      <alignment horizontal="left" vertical="center" wrapText="1"/>
    </xf>
    <xf numFmtId="0" fontId="18" fillId="9" borderId="47" xfId="0" applyFont="1" applyFill="1" applyBorder="1" applyAlignment="1">
      <alignment horizontal="center" vertical="center"/>
    </xf>
    <xf numFmtId="0" fontId="18" fillId="9" borderId="48" xfId="0" applyFont="1" applyFill="1" applyBorder="1" applyAlignment="1">
      <alignment horizontal="center" vertical="center"/>
    </xf>
    <xf numFmtId="0" fontId="18" fillId="9" borderId="49" xfId="0" applyFont="1" applyFill="1" applyBorder="1" applyAlignment="1">
      <alignment horizontal="center" vertical="center"/>
    </xf>
    <xf numFmtId="0" fontId="0" fillId="9" borderId="34" xfId="0" applyFill="1" applyBorder="1" applyAlignment="1">
      <alignment horizontal="center" wrapText="1"/>
    </xf>
    <xf numFmtId="0" fontId="0" fillId="9" borderId="25" xfId="0" applyFill="1" applyBorder="1" applyAlignment="1">
      <alignment horizontal="center" wrapText="1"/>
    </xf>
    <xf numFmtId="0" fontId="2" fillId="8" borderId="35" xfId="0" applyFont="1" applyFill="1" applyBorder="1" applyAlignment="1">
      <alignment horizontal="left" vertical="center" wrapText="1"/>
    </xf>
    <xf numFmtId="0" fontId="2" fillId="8" borderId="51" xfId="0" applyFont="1" applyFill="1" applyBorder="1" applyAlignment="1">
      <alignment horizontal="left" vertical="center" wrapText="1"/>
    </xf>
    <xf numFmtId="0" fontId="2" fillId="8" borderId="24" xfId="0" applyFont="1" applyFill="1" applyBorder="1" applyAlignment="1">
      <alignment horizontal="left" vertical="center" wrapText="1"/>
    </xf>
    <xf numFmtId="0" fontId="2" fillId="8" borderId="38" xfId="0" applyFont="1" applyFill="1" applyBorder="1" applyAlignment="1">
      <alignment horizontal="left" vertical="center" wrapText="1"/>
    </xf>
    <xf numFmtId="0" fontId="0" fillId="9" borderId="43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8" borderId="29" xfId="0" applyFill="1" applyBorder="1" applyAlignment="1">
      <alignment horizontal="center" wrapText="1"/>
    </xf>
    <xf numFmtId="0" fontId="0" fillId="8" borderId="31" xfId="0" applyFill="1" applyBorder="1" applyAlignment="1">
      <alignment horizontal="center" wrapText="1"/>
    </xf>
    <xf numFmtId="0" fontId="0" fillId="9" borderId="29" xfId="0" applyFill="1" applyBorder="1" applyAlignment="1">
      <alignment horizontal="center" wrapText="1"/>
    </xf>
    <xf numFmtId="0" fontId="0" fillId="9" borderId="31" xfId="0" applyFill="1" applyBorder="1" applyAlignment="1">
      <alignment horizontal="center" wrapText="1"/>
    </xf>
    <xf numFmtId="0" fontId="2" fillId="11" borderId="30" xfId="0" applyFont="1" applyFill="1" applyBorder="1" applyAlignment="1">
      <alignment horizontal="left" vertical="center" wrapText="1"/>
    </xf>
    <xf numFmtId="0" fontId="2" fillId="11" borderId="56" xfId="0" applyFont="1" applyFill="1" applyBorder="1" applyAlignment="1">
      <alignment horizontal="left" vertical="center" wrapText="1"/>
    </xf>
    <xf numFmtId="0" fontId="2" fillId="11" borderId="24" xfId="0" applyFont="1" applyFill="1" applyBorder="1" applyAlignment="1">
      <alignment horizontal="left" vertical="center" wrapText="1"/>
    </xf>
    <xf numFmtId="0" fontId="2" fillId="11" borderId="38" xfId="0" applyFont="1" applyFill="1" applyBorder="1" applyAlignment="1">
      <alignment horizontal="left" vertical="center" wrapText="1"/>
    </xf>
    <xf numFmtId="0" fontId="0" fillId="10" borderId="29" xfId="0" applyFill="1" applyBorder="1" applyAlignment="1">
      <alignment horizontal="center" wrapText="1"/>
    </xf>
    <xf numFmtId="0" fontId="0" fillId="10" borderId="31" xfId="0" applyFill="1" applyBorder="1" applyAlignment="1">
      <alignment horizontal="center" wrapText="1"/>
    </xf>
    <xf numFmtId="0" fontId="0" fillId="11" borderId="29" xfId="0" applyFill="1" applyBorder="1" applyAlignment="1">
      <alignment horizontal="center" wrapText="1"/>
    </xf>
    <xf numFmtId="0" fontId="0" fillId="11" borderId="31" xfId="0" applyFill="1" applyBorder="1" applyAlignment="1">
      <alignment horizontal="center" wrapText="1"/>
    </xf>
    <xf numFmtId="0" fontId="0" fillId="10" borderId="57" xfId="0" applyFill="1" applyBorder="1" applyAlignment="1">
      <alignment horizontal="center"/>
    </xf>
    <xf numFmtId="0" fontId="0" fillId="10" borderId="31" xfId="0" applyFill="1" applyBorder="1" applyAlignment="1">
      <alignment horizontal="center"/>
    </xf>
    <xf numFmtId="0" fontId="18" fillId="6" borderId="54" xfId="0" applyFont="1" applyFill="1" applyBorder="1" applyAlignment="1">
      <alignment horizontal="center" vertical="center"/>
    </xf>
    <xf numFmtId="0" fontId="18" fillId="6" borderId="55" xfId="0" applyFont="1" applyFill="1" applyBorder="1" applyAlignment="1">
      <alignment horizontal="center" vertical="center"/>
    </xf>
    <xf numFmtId="0" fontId="18" fillId="6" borderId="53" xfId="0" applyFont="1" applyFill="1" applyBorder="1" applyAlignment="1">
      <alignment horizontal="center" vertical="center"/>
    </xf>
    <xf numFmtId="0" fontId="0" fillId="6" borderId="29" xfId="0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29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5" borderId="29" xfId="0" applyFill="1" applyBorder="1" applyAlignment="1">
      <alignment horizontal="center"/>
    </xf>
    <xf numFmtId="0" fontId="0" fillId="5" borderId="31" xfId="0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18" fillId="10" borderId="40" xfId="0" applyFont="1" applyFill="1" applyBorder="1" applyAlignment="1">
      <alignment horizontal="center" vertical="center"/>
    </xf>
    <xf numFmtId="0" fontId="18" fillId="10" borderId="1" xfId="0" applyFont="1" applyFill="1" applyBorder="1" applyAlignment="1">
      <alignment horizontal="center" vertical="center"/>
    </xf>
    <xf numFmtId="0" fontId="18" fillId="10" borderId="39" xfId="0" applyFont="1" applyFill="1" applyBorder="1" applyAlignment="1">
      <alignment horizontal="center" vertical="center"/>
    </xf>
    <xf numFmtId="0" fontId="0" fillId="10" borderId="25" xfId="0" applyFill="1" applyBorder="1" applyAlignment="1">
      <alignment horizontal="center" wrapText="1"/>
    </xf>
    <xf numFmtId="0" fontId="12" fillId="5" borderId="7" xfId="2" applyFont="1" applyFill="1" applyBorder="1" applyAlignment="1" applyProtection="1">
      <alignment horizontal="left"/>
      <protection locked="0"/>
    </xf>
    <xf numFmtId="0" fontId="12" fillId="5" borderId="12" xfId="2" applyFont="1" applyFill="1" applyBorder="1" applyAlignment="1" applyProtection="1">
      <alignment horizontal="left"/>
      <protection locked="0"/>
    </xf>
    <xf numFmtId="0" fontId="12" fillId="5" borderId="8" xfId="2" applyFont="1" applyFill="1" applyBorder="1" applyAlignment="1" applyProtection="1">
      <alignment horizontal="left"/>
      <protection locked="0"/>
    </xf>
    <xf numFmtId="0" fontId="12" fillId="5" borderId="13" xfId="2" applyFont="1" applyFill="1" applyBorder="1" applyAlignment="1" applyProtection="1">
      <alignment horizontal="left"/>
      <protection locked="0"/>
    </xf>
    <xf numFmtId="0" fontId="12" fillId="5" borderId="8" xfId="2" applyFont="1" applyFill="1" applyBorder="1" applyAlignment="1" applyProtection="1">
      <alignment horizontal="center"/>
      <protection locked="0"/>
    </xf>
    <xf numFmtId="0" fontId="12" fillId="5" borderId="9" xfId="2" applyFont="1" applyFill="1" applyBorder="1" applyAlignment="1" applyProtection="1">
      <alignment horizontal="center"/>
      <protection locked="0"/>
    </xf>
    <xf numFmtId="0" fontId="12" fillId="5" borderId="13" xfId="2" applyFont="1" applyFill="1" applyBorder="1" applyAlignment="1" applyProtection="1">
      <alignment horizontal="center"/>
      <protection locked="0"/>
    </xf>
    <xf numFmtId="0" fontId="12" fillId="5" borderId="14" xfId="2" applyFont="1" applyFill="1" applyBorder="1" applyAlignment="1" applyProtection="1">
      <alignment horizontal="center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0" borderId="6" xfId="2" applyFont="1" applyFill="1" applyBorder="1" applyAlignment="1" applyProtection="1">
      <alignment horizontal="center"/>
      <protection locked="0"/>
    </xf>
    <xf numFmtId="2" fontId="0" fillId="0" borderId="0" xfId="0" applyNumberFormat="1" applyAlignment="1" applyProtection="1">
      <alignment wrapText="1"/>
      <protection locked="0"/>
    </xf>
    <xf numFmtId="0" fontId="4" fillId="0" borderId="13" xfId="2" applyFont="1" applyFill="1" applyBorder="1" applyAlignment="1" applyProtection="1">
      <alignment horizontal="center" vertical="center" wrapText="1"/>
      <protection locked="0"/>
    </xf>
    <xf numFmtId="0" fontId="4" fillId="0" borderId="14" xfId="2" applyFont="1" applyFill="1" applyBorder="1" applyAlignment="1" applyProtection="1">
      <alignment horizontal="center" vertical="center" wrapText="1"/>
      <protection locked="0"/>
    </xf>
    <xf numFmtId="0" fontId="4" fillId="5" borderId="11" xfId="2" applyFont="1" applyFill="1" applyBorder="1" applyProtection="1">
      <protection locked="0"/>
    </xf>
    <xf numFmtId="0" fontId="4" fillId="5" borderId="14" xfId="2" applyFont="1" applyFill="1" applyBorder="1" applyProtection="1">
      <protection locked="0"/>
    </xf>
    <xf numFmtId="0" fontId="10" fillId="0" borderId="3" xfId="2" applyFont="1" applyFill="1" applyBorder="1" applyAlignment="1" applyProtection="1">
      <alignment horizontal="right" vertical="center" wrapText="1"/>
      <protection locked="0"/>
    </xf>
    <xf numFmtId="0" fontId="10" fillId="0" borderId="19" xfId="2" applyFont="1" applyFill="1" applyBorder="1" applyAlignment="1" applyProtection="1">
      <alignment horizontal="left" vertical="center" wrapText="1"/>
      <protection locked="0"/>
    </xf>
    <xf numFmtId="0" fontId="10" fillId="0" borderId="20" xfId="2" applyFont="1" applyFill="1" applyBorder="1" applyAlignment="1" applyProtection="1">
      <alignment horizontal="left" vertical="center" wrapText="1"/>
      <protection locked="0"/>
    </xf>
    <xf numFmtId="0" fontId="10" fillId="0" borderId="45" xfId="2" applyFont="1" applyFill="1" applyBorder="1" applyAlignment="1" applyProtection="1">
      <alignment horizontal="left" vertical="center" wrapText="1"/>
      <protection locked="0"/>
    </xf>
    <xf numFmtId="0" fontId="13" fillId="12" borderId="24" xfId="2" applyFont="1" applyFill="1" applyBorder="1" applyAlignment="1" applyProtection="1">
      <alignment wrapText="1"/>
      <protection locked="0"/>
    </xf>
    <xf numFmtId="0" fontId="13" fillId="12" borderId="33" xfId="2" applyFont="1" applyFill="1" applyBorder="1" applyAlignment="1" applyProtection="1">
      <alignment wrapText="1"/>
      <protection locked="0"/>
    </xf>
    <xf numFmtId="0" fontId="14" fillId="0" borderId="12" xfId="2" applyFont="1" applyFill="1" applyBorder="1" applyProtection="1">
      <protection locked="0"/>
    </xf>
    <xf numFmtId="0" fontId="4" fillId="0" borderId="19" xfId="2" applyFont="1" applyFill="1" applyBorder="1" applyAlignment="1" applyProtection="1">
      <alignment horizontal="center"/>
      <protection locked="0"/>
    </xf>
    <xf numFmtId="0" fontId="4" fillId="0" borderId="20" xfId="2" applyFont="1" applyFill="1" applyBorder="1" applyAlignment="1" applyProtection="1">
      <alignment horizontal="center"/>
      <protection locked="0"/>
    </xf>
    <xf numFmtId="0" fontId="4" fillId="0" borderId="21" xfId="2" applyFont="1" applyFill="1" applyBorder="1" applyAlignment="1" applyProtection="1">
      <alignment horizontal="center"/>
      <protection locked="0"/>
    </xf>
    <xf numFmtId="0" fontId="13" fillId="0" borderId="61" xfId="2" applyFont="1" applyFill="1" applyBorder="1" applyProtection="1">
      <protection locked="0"/>
    </xf>
    <xf numFmtId="0" fontId="13" fillId="0" borderId="62" xfId="2" applyFont="1" applyFill="1" applyBorder="1" applyProtection="1">
      <protection locked="0"/>
    </xf>
    <xf numFmtId="0" fontId="13" fillId="0" borderId="63" xfId="2" applyFont="1" applyFill="1" applyBorder="1" applyProtection="1">
      <protection locked="0"/>
    </xf>
    <xf numFmtId="0" fontId="13" fillId="0" borderId="67" xfId="2" applyFont="1" applyFill="1" applyBorder="1" applyAlignment="1" applyProtection="1">
      <alignment wrapText="1"/>
      <protection locked="0"/>
    </xf>
    <xf numFmtId="0" fontId="13" fillId="0" borderId="62" xfId="2" applyFont="1" applyFill="1" applyBorder="1" applyAlignment="1" applyProtection="1">
      <alignment horizontal="left"/>
      <protection locked="0"/>
    </xf>
    <xf numFmtId="0" fontId="3" fillId="0" borderId="10" xfId="2" applyFont="1" applyFill="1" applyBorder="1" applyProtection="1">
      <protection locked="0"/>
    </xf>
    <xf numFmtId="2" fontId="3" fillId="0" borderId="2" xfId="2" applyNumberFormat="1" applyFont="1" applyFill="1" applyAlignment="1" applyProtection="1">
      <alignment horizontal="left"/>
      <protection locked="0"/>
    </xf>
    <xf numFmtId="0" fontId="3" fillId="0" borderId="2" xfId="2" applyFont="1" applyFill="1" applyAlignment="1" applyProtection="1">
      <alignment horizontal="left"/>
      <protection locked="0"/>
    </xf>
    <xf numFmtId="2" fontId="3" fillId="0" borderId="2" xfId="2" applyNumberFormat="1" applyFont="1" applyFill="1" applyProtection="1">
      <protection locked="0"/>
    </xf>
    <xf numFmtId="2" fontId="3" fillId="0" borderId="11" xfId="2" applyNumberFormat="1" applyFont="1" applyFill="1" applyBorder="1" applyProtection="1">
      <protection locked="0"/>
    </xf>
    <xf numFmtId="0" fontId="13" fillId="0" borderId="10" xfId="2" applyFont="1" applyFill="1" applyBorder="1" applyAlignment="1" applyProtection="1">
      <alignment horizontal="left" vertical="center" wrapText="1"/>
      <protection locked="0"/>
    </xf>
    <xf numFmtId="0" fontId="13" fillId="0" borderId="2" xfId="2" applyFont="1" applyFill="1" applyAlignment="1" applyProtection="1">
      <alignment horizontal="left" vertical="center" wrapText="1"/>
      <protection locked="0"/>
    </xf>
    <xf numFmtId="0" fontId="3" fillId="0" borderId="10" xfId="2" applyFont="1" applyFill="1" applyBorder="1" applyAlignment="1" applyProtection="1">
      <alignment horizontal="left" wrapText="1"/>
      <protection locked="0"/>
    </xf>
    <xf numFmtId="0" fontId="12" fillId="0" borderId="2" xfId="2" applyFont="1" applyFill="1" applyAlignment="1" applyProtection="1">
      <alignment horizontal="left" wrapText="1"/>
      <protection locked="0"/>
    </xf>
    <xf numFmtId="0" fontId="12" fillId="0" borderId="15" xfId="2" applyFont="1" applyFill="1" applyBorder="1" applyAlignment="1" applyProtection="1">
      <alignment horizontal="left" wrapText="1"/>
      <protection locked="0"/>
    </xf>
    <xf numFmtId="164" fontId="14" fillId="0" borderId="13" xfId="2" applyNumberFormat="1" applyFont="1" applyFill="1" applyBorder="1" applyAlignment="1" applyProtection="1">
      <alignment horizontal="right" vertical="center"/>
      <protection locked="0"/>
    </xf>
    <xf numFmtId="164" fontId="14" fillId="0" borderId="69" xfId="2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/>
    <xf numFmtId="0" fontId="10" fillId="0" borderId="3" xfId="2" applyFont="1" applyFill="1" applyBorder="1" applyAlignment="1" applyProtection="1">
      <alignment horizontal="center" vertical="center" wrapText="1"/>
    </xf>
    <xf numFmtId="0" fontId="11" fillId="0" borderId="4" xfId="2" applyFont="1" applyFill="1" applyBorder="1" applyAlignment="1" applyProtection="1">
      <alignment horizontal="center" vertical="center" wrapText="1"/>
    </xf>
    <xf numFmtId="0" fontId="11" fillId="0" borderId="5" xfId="2" applyFont="1" applyFill="1" applyBorder="1" applyAlignment="1" applyProtection="1">
      <alignment horizontal="center" vertical="center" wrapText="1"/>
    </xf>
    <xf numFmtId="0" fontId="12" fillId="0" borderId="7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12" xfId="2" applyFont="1" applyFill="1" applyBorder="1" applyAlignment="1" applyProtection="1">
      <alignment vertical="center" wrapText="1"/>
    </xf>
    <xf numFmtId="0" fontId="10" fillId="0" borderId="7" xfId="2" applyFont="1" applyFill="1" applyBorder="1" applyAlignment="1" applyProtection="1">
      <alignment horizontal="center" vertical="center" wrapText="1"/>
    </xf>
    <xf numFmtId="0" fontId="11" fillId="0" borderId="8" xfId="2" applyFont="1" applyFill="1" applyBorder="1" applyAlignment="1" applyProtection="1">
      <alignment horizontal="center" vertical="center" wrapText="1"/>
    </xf>
    <xf numFmtId="0" fontId="11" fillId="0" borderId="9" xfId="2" applyFont="1" applyFill="1" applyBorder="1" applyAlignment="1" applyProtection="1">
      <alignment horizontal="center"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2" xfId="2" applyFont="1" applyFill="1" applyAlignment="1" applyProtection="1">
      <alignment vertical="center" wrapText="1"/>
    </xf>
    <xf numFmtId="0" fontId="12" fillId="0" borderId="10" xfId="2" applyFont="1" applyFill="1" applyBorder="1" applyAlignment="1" applyProtection="1">
      <alignment horizontal="left" vertical="center" wrapText="1"/>
    </xf>
    <xf numFmtId="0" fontId="12" fillId="0" borderId="2" xfId="2" applyFont="1" applyFill="1" applyAlignment="1" applyProtection="1">
      <alignment horizontal="left" vertical="center" wrapText="1"/>
    </xf>
    <xf numFmtId="0" fontId="12" fillId="0" borderId="12" xfId="2" applyFont="1" applyFill="1" applyBorder="1" applyAlignment="1" applyProtection="1">
      <alignment horizontal="left" vertical="center" wrapText="1"/>
    </xf>
    <xf numFmtId="0" fontId="12" fillId="0" borderId="13" xfId="2" applyFont="1" applyFill="1" applyBorder="1" applyAlignment="1" applyProtection="1">
      <alignment horizontal="left" vertical="center" wrapText="1"/>
    </xf>
    <xf numFmtId="0" fontId="10" fillId="0" borderId="3" xfId="2" applyFont="1" applyFill="1" applyBorder="1" applyAlignment="1" applyProtection="1">
      <alignment horizontal="right" vertical="center" wrapText="1"/>
    </xf>
    <xf numFmtId="0" fontId="10" fillId="0" borderId="19" xfId="2" applyFont="1" applyFill="1" applyBorder="1" applyAlignment="1" applyProtection="1">
      <alignment horizontal="left" vertical="center" wrapText="1"/>
    </xf>
    <xf numFmtId="0" fontId="10" fillId="0" borderId="20" xfId="2" applyFont="1" applyFill="1" applyBorder="1" applyAlignment="1" applyProtection="1">
      <alignment horizontal="left" vertical="center" wrapText="1"/>
    </xf>
    <xf numFmtId="0" fontId="10" fillId="0" borderId="45" xfId="2" applyFont="1" applyFill="1" applyBorder="1" applyAlignment="1" applyProtection="1">
      <alignment horizontal="left" vertical="center" wrapText="1"/>
    </xf>
    <xf numFmtId="0" fontId="12" fillId="0" borderId="7" xfId="2" applyFont="1" applyFill="1" applyBorder="1" applyProtection="1"/>
    <xf numFmtId="0" fontId="12" fillId="0" borderId="8" xfId="2" applyFont="1" applyFill="1" applyBorder="1" applyAlignment="1" applyProtection="1">
      <alignment horizontal="left"/>
    </xf>
    <xf numFmtId="0" fontId="12" fillId="0" borderId="8" xfId="2" applyFont="1" applyFill="1" applyBorder="1" applyProtection="1"/>
    <xf numFmtId="0" fontId="12" fillId="0" borderId="9" xfId="2" applyFont="1" applyFill="1" applyBorder="1" applyProtection="1"/>
    <xf numFmtId="0" fontId="12" fillId="0" borderId="12" xfId="2" applyFont="1" applyFill="1" applyBorder="1" applyProtection="1"/>
    <xf numFmtId="1" fontId="12" fillId="0" borderId="13" xfId="2" applyNumberFormat="1" applyFont="1" applyFill="1" applyBorder="1" applyAlignment="1" applyProtection="1">
      <alignment horizontal="left"/>
    </xf>
    <xf numFmtId="2" fontId="12" fillId="0" borderId="13" xfId="2" applyNumberFormat="1" applyFont="1" applyFill="1" applyBorder="1" applyProtection="1"/>
    <xf numFmtId="2" fontId="12" fillId="0" borderId="14" xfId="2" applyNumberFormat="1" applyFont="1" applyFill="1" applyBorder="1" applyProtection="1"/>
    <xf numFmtId="0" fontId="13" fillId="0" borderId="61" xfId="2" applyFont="1" applyFill="1" applyBorder="1" applyAlignment="1" applyProtection="1">
      <alignment wrapText="1"/>
    </xf>
    <xf numFmtId="0" fontId="13" fillId="0" borderId="62" xfId="2" applyFont="1" applyFill="1" applyBorder="1" applyAlignment="1" applyProtection="1">
      <alignment horizontal="center" vertical="center" wrapText="1"/>
    </xf>
    <xf numFmtId="0" fontId="13" fillId="0" borderId="6" xfId="2" applyFont="1" applyFill="1" applyBorder="1" applyAlignment="1" applyProtection="1">
      <alignment wrapText="1"/>
    </xf>
    <xf numFmtId="0" fontId="13" fillId="0" borderId="62" xfId="2" applyFont="1" applyFill="1" applyBorder="1" applyAlignment="1" applyProtection="1">
      <alignment wrapText="1"/>
    </xf>
    <xf numFmtId="0" fontId="13" fillId="0" borderId="63" xfId="2" applyFont="1" applyFill="1" applyBorder="1" applyAlignment="1" applyProtection="1">
      <alignment wrapText="1"/>
    </xf>
    <xf numFmtId="0" fontId="19" fillId="0" borderId="73" xfId="0" applyFont="1" applyBorder="1" applyAlignment="1" applyProtection="1">
      <alignment vertical="center"/>
    </xf>
    <xf numFmtId="0" fontId="13" fillId="0" borderId="71" xfId="2" applyFont="1" applyFill="1" applyBorder="1" applyAlignment="1" applyProtection="1">
      <alignment horizontal="center" vertical="center" wrapText="1"/>
    </xf>
    <xf numFmtId="0" fontId="19" fillId="0" borderId="74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19" fillId="0" borderId="74" xfId="0" applyFont="1" applyBorder="1" applyProtection="1"/>
    <xf numFmtId="0" fontId="13" fillId="0" borderId="72" xfId="2" applyFont="1" applyFill="1" applyBorder="1" applyAlignment="1" applyProtection="1">
      <alignment horizontal="center" vertical="center" wrapText="1"/>
    </xf>
    <xf numFmtId="0" fontId="12" fillId="0" borderId="16" xfId="2" applyFont="1" applyFill="1" applyBorder="1" applyProtection="1"/>
    <xf numFmtId="0" fontId="0" fillId="0" borderId="75" xfId="0" applyBorder="1" applyProtection="1"/>
    <xf numFmtId="0" fontId="12" fillId="0" borderId="66" xfId="2" applyFont="1" applyFill="1" applyBorder="1" applyProtection="1"/>
    <xf numFmtId="0" fontId="13" fillId="0" borderId="68" xfId="2" applyFont="1" applyFill="1" applyBorder="1" applyAlignment="1" applyProtection="1">
      <alignment wrapText="1"/>
    </xf>
    <xf numFmtId="0" fontId="13" fillId="0" borderId="44" xfId="2" applyFont="1" applyFill="1" applyBorder="1" applyAlignment="1" applyProtection="1">
      <alignment horizontal="left"/>
    </xf>
    <xf numFmtId="0" fontId="13" fillId="0" borderId="20" xfId="2" applyFont="1" applyFill="1" applyBorder="1" applyAlignment="1" applyProtection="1">
      <alignment horizontal="left"/>
    </xf>
    <xf numFmtId="0" fontId="13" fillId="0" borderId="45" xfId="2" applyFont="1" applyFill="1" applyBorder="1" applyAlignment="1" applyProtection="1">
      <alignment horizontal="left"/>
    </xf>
    <xf numFmtId="0" fontId="12" fillId="0" borderId="46" xfId="2" applyFont="1" applyFill="1" applyBorder="1" applyProtection="1"/>
    <xf numFmtId="0" fontId="12" fillId="0" borderId="61" xfId="2" applyFont="1" applyFill="1" applyBorder="1" applyProtection="1"/>
    <xf numFmtId="0" fontId="12" fillId="0" borderId="71" xfId="2" applyFont="1" applyFill="1" applyBorder="1" applyAlignment="1" applyProtection="1">
      <alignment horizontal="center"/>
    </xf>
    <xf numFmtId="0" fontId="17" fillId="5" borderId="42" xfId="2" applyFont="1" applyFill="1" applyBorder="1" applyProtection="1"/>
    <xf numFmtId="0" fontId="12" fillId="0" borderId="65" xfId="2" applyFont="1" applyFill="1" applyBorder="1" applyProtection="1"/>
    <xf numFmtId="0" fontId="12" fillId="0" borderId="63" xfId="2" applyFont="1" applyFill="1" applyBorder="1" applyProtection="1"/>
    <xf numFmtId="0" fontId="13" fillId="0" borderId="17" xfId="2" applyFont="1" applyFill="1" applyBorder="1" applyAlignment="1" applyProtection="1">
      <alignment horizontal="left" vertical="center"/>
    </xf>
    <xf numFmtId="0" fontId="13" fillId="0" borderId="18" xfId="2" applyFont="1" applyFill="1" applyBorder="1" applyAlignment="1" applyProtection="1">
      <alignment horizontal="left" vertical="center"/>
    </xf>
    <xf numFmtId="0" fontId="13" fillId="0" borderId="64" xfId="2" applyFont="1" applyFill="1" applyBorder="1" applyAlignment="1" applyProtection="1">
      <alignment horizontal="left" vertical="center"/>
    </xf>
    <xf numFmtId="0" fontId="13" fillId="0" borderId="16" xfId="2" applyFont="1" applyFill="1" applyBorder="1" applyAlignment="1" applyProtection="1">
      <alignment horizontal="left" vertical="center"/>
    </xf>
    <xf numFmtId="0" fontId="13" fillId="0" borderId="11" xfId="2" applyFont="1" applyFill="1" applyBorder="1" applyProtection="1"/>
    <xf numFmtId="0" fontId="14" fillId="0" borderId="12" xfId="2" applyFont="1" applyFill="1" applyBorder="1" applyProtection="1"/>
    <xf numFmtId="2" fontId="14" fillId="0" borderId="13" xfId="2" applyNumberFormat="1" applyFont="1" applyFill="1" applyBorder="1" applyAlignment="1" applyProtection="1">
      <alignment horizontal="right" vertical="center"/>
    </xf>
    <xf numFmtId="2" fontId="14" fillId="0" borderId="14" xfId="2" applyNumberFormat="1" applyFont="1" applyFill="1" applyBorder="1" applyAlignment="1" applyProtection="1">
      <alignment horizontal="right" vertical="center"/>
    </xf>
    <xf numFmtId="0" fontId="4" fillId="0" borderId="19" xfId="2" applyFont="1" applyFill="1" applyBorder="1" applyAlignment="1" applyProtection="1">
      <alignment horizontal="center"/>
    </xf>
    <xf numFmtId="0" fontId="4" fillId="0" borderId="20" xfId="2" applyFont="1" applyFill="1" applyBorder="1" applyAlignment="1" applyProtection="1">
      <alignment horizontal="center"/>
    </xf>
    <xf numFmtId="0" fontId="4" fillId="0" borderId="21" xfId="2" applyFont="1" applyFill="1" applyBorder="1" applyAlignment="1" applyProtection="1">
      <alignment horizontal="center"/>
    </xf>
    <xf numFmtId="0" fontId="10" fillId="0" borderId="44" xfId="2" applyFont="1" applyFill="1" applyBorder="1" applyAlignment="1" applyProtection="1">
      <alignment horizontal="right" vertical="center" wrapText="1"/>
    </xf>
    <xf numFmtId="0" fontId="13" fillId="0" borderId="61" xfId="2" applyFont="1" applyFill="1" applyBorder="1" applyProtection="1"/>
    <xf numFmtId="0" fontId="13" fillId="0" borderId="62" xfId="2" applyFont="1" applyFill="1" applyBorder="1" applyAlignment="1" applyProtection="1">
      <alignment horizontal="left"/>
    </xf>
    <xf numFmtId="0" fontId="13" fillId="0" borderId="62" xfId="2" applyFont="1" applyFill="1" applyBorder="1" applyProtection="1"/>
    <xf numFmtId="0" fontId="13" fillId="0" borderId="63" xfId="2" applyFont="1" applyFill="1" applyBorder="1" applyProtection="1"/>
    <xf numFmtId="0" fontId="12" fillId="0" borderId="10" xfId="2" applyFont="1" applyFill="1" applyBorder="1" applyProtection="1"/>
    <xf numFmtId="2" fontId="12" fillId="0" borderId="15" xfId="2" applyNumberFormat="1" applyFont="1" applyFill="1" applyBorder="1" applyAlignment="1" applyProtection="1">
      <alignment horizontal="left"/>
    </xf>
    <xf numFmtId="0" fontId="12" fillId="0" borderId="16" xfId="2" applyFont="1" applyFill="1" applyBorder="1" applyAlignment="1" applyProtection="1">
      <alignment horizontal="left"/>
    </xf>
    <xf numFmtId="2" fontId="12" fillId="0" borderId="2" xfId="2" applyNumberFormat="1" applyFont="1" applyFill="1" applyProtection="1"/>
    <xf numFmtId="2" fontId="12" fillId="0" borderId="11" xfId="2" applyNumberFormat="1" applyFont="1" applyFill="1" applyBorder="1" applyProtection="1"/>
    <xf numFmtId="0" fontId="13" fillId="0" borderId="17" xfId="2" applyFont="1" applyFill="1" applyBorder="1" applyAlignment="1" applyProtection="1">
      <alignment horizontal="left" vertical="center" wrapText="1"/>
    </xf>
    <xf numFmtId="0" fontId="13" fillId="0" borderId="18" xfId="2" applyFont="1" applyFill="1" applyBorder="1" applyAlignment="1" applyProtection="1">
      <alignment horizontal="left" vertical="center" wrapText="1"/>
    </xf>
    <xf numFmtId="0" fontId="13" fillId="0" borderId="16" xfId="2" applyFont="1" applyFill="1" applyBorder="1" applyAlignment="1" applyProtection="1">
      <alignment horizontal="left" vertical="center" wrapText="1"/>
    </xf>
    <xf numFmtId="0" fontId="13" fillId="0" borderId="67" xfId="2" applyFont="1" applyFill="1" applyBorder="1" applyAlignment="1" applyProtection="1">
      <alignment wrapText="1"/>
    </xf>
    <xf numFmtId="0" fontId="12" fillId="0" borderId="17" xfId="2" applyFont="1" applyFill="1" applyBorder="1" applyAlignment="1" applyProtection="1">
      <alignment horizontal="left" vertical="center" wrapText="1"/>
    </xf>
    <xf numFmtId="0" fontId="12" fillId="0" borderId="18" xfId="2" applyFont="1" applyFill="1" applyBorder="1" applyAlignment="1" applyProtection="1">
      <alignment horizontal="left" vertical="center" wrapText="1"/>
    </xf>
    <xf numFmtId="2" fontId="14" fillId="0" borderId="22" xfId="2" applyNumberFormat="1" applyFont="1" applyFill="1" applyBorder="1" applyAlignment="1" applyProtection="1">
      <alignment horizontal="right" vertical="center"/>
    </xf>
    <xf numFmtId="2" fontId="14" fillId="0" borderId="23" xfId="2" applyNumberFormat="1" applyFont="1" applyFill="1" applyBorder="1" applyAlignment="1" applyProtection="1">
      <alignment horizontal="right" vertical="center"/>
    </xf>
    <xf numFmtId="2" fontId="14" fillId="0" borderId="70" xfId="2" applyNumberFormat="1" applyFont="1" applyFill="1" applyBorder="1" applyAlignment="1" applyProtection="1">
      <alignment horizontal="right" vertical="center"/>
    </xf>
    <xf numFmtId="0" fontId="10" fillId="0" borderId="44" xfId="2" applyFont="1" applyFill="1" applyBorder="1" applyAlignment="1" applyProtection="1">
      <alignment horizontal="left"/>
    </xf>
    <xf numFmtId="0" fontId="10" fillId="0" borderId="20" xfId="2" applyFont="1" applyFill="1" applyBorder="1" applyAlignment="1" applyProtection="1">
      <alignment horizontal="left"/>
    </xf>
    <xf numFmtId="0" fontId="10" fillId="0" borderId="21" xfId="2" applyFont="1" applyFill="1" applyBorder="1" applyAlignment="1" applyProtection="1">
      <alignment horizontal="left"/>
    </xf>
    <xf numFmtId="164" fontId="10" fillId="0" borderId="5" xfId="2" applyNumberFormat="1" applyFont="1" applyFill="1" applyBorder="1" applyAlignment="1" applyProtection="1">
      <alignment horizontal="right" vertical="center" wrapText="1"/>
    </xf>
    <xf numFmtId="0" fontId="2" fillId="0" borderId="0" xfId="0" applyFont="1" applyProtection="1">
      <protection locked="0"/>
    </xf>
  </cellXfs>
  <cellStyles count="5">
    <cellStyle name="20 % - zvýraznenie3" xfId="3" builtinId="38"/>
    <cellStyle name="Čiarka" xfId="4" builtinId="3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C4" sqref="C4"/>
    </sheetView>
  </sheetViews>
  <sheetFormatPr defaultRowHeight="15" x14ac:dyDescent="0.25"/>
  <cols>
    <col min="1" max="1" width="3" customWidth="1"/>
    <col min="2" max="2" width="4.7109375" customWidth="1"/>
    <col min="3" max="3" width="38" style="29" customWidth="1"/>
    <col min="4" max="4" width="19" style="29" customWidth="1"/>
    <col min="5" max="5" width="15.7109375" style="29" customWidth="1"/>
    <col min="6" max="6" width="14.85546875" style="29" customWidth="1"/>
    <col min="7" max="7" width="19.85546875" style="29" customWidth="1"/>
    <col min="8" max="8" width="18.7109375" style="29" customWidth="1"/>
    <col min="9" max="9" width="14" customWidth="1"/>
    <col min="10" max="10" width="14.7109375" customWidth="1"/>
    <col min="11" max="11" width="12.85546875" bestFit="1" customWidth="1"/>
    <col min="12" max="12" width="15" bestFit="1" customWidth="1"/>
    <col min="13" max="13" width="16.85546875" customWidth="1"/>
    <col min="14" max="14" width="12.28515625" customWidth="1"/>
    <col min="15" max="15" width="15.42578125" bestFit="1" customWidth="1"/>
    <col min="16" max="16" width="12.7109375" customWidth="1"/>
    <col min="17" max="17" width="15.42578125" bestFit="1" customWidth="1"/>
    <col min="18" max="18" width="12.28515625" bestFit="1" customWidth="1"/>
    <col min="19" max="19" width="15" bestFit="1" customWidth="1"/>
    <col min="20" max="20" width="12.85546875" bestFit="1" customWidth="1"/>
    <col min="21" max="21" width="15" bestFit="1" customWidth="1"/>
  </cols>
  <sheetData>
    <row r="1" spans="2:11" ht="15.75" thickBot="1" x14ac:dyDescent="0.3"/>
    <row r="2" spans="2:11" ht="36.75" customHeight="1" thickBot="1" x14ac:dyDescent="0.3">
      <c r="B2" s="107" t="s">
        <v>0</v>
      </c>
      <c r="C2" s="108"/>
      <c r="D2" s="108"/>
      <c r="E2" s="108"/>
      <c r="F2" s="108"/>
      <c r="G2" s="108"/>
      <c r="H2" s="108"/>
      <c r="I2" s="108"/>
      <c r="J2" s="108"/>
      <c r="K2" s="109"/>
    </row>
    <row r="3" spans="2:11" ht="45.75" thickBot="1" x14ac:dyDescent="0.3">
      <c r="B3" s="30" t="s">
        <v>1</v>
      </c>
      <c r="C3" s="31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3" t="s">
        <v>7</v>
      </c>
      <c r="I3" s="34" t="s">
        <v>8</v>
      </c>
      <c r="J3" s="35" t="s">
        <v>9</v>
      </c>
      <c r="K3" s="35" t="s">
        <v>10</v>
      </c>
    </row>
    <row r="4" spans="2:11" x14ac:dyDescent="0.25">
      <c r="B4" s="36">
        <v>1</v>
      </c>
      <c r="C4" s="3" t="s">
        <v>93</v>
      </c>
      <c r="D4" s="4" t="s">
        <v>80</v>
      </c>
      <c r="E4" s="5">
        <v>1000000</v>
      </c>
      <c r="F4" s="5">
        <v>0</v>
      </c>
      <c r="G4" s="6" t="s">
        <v>11</v>
      </c>
      <c r="H4" s="7">
        <v>970000</v>
      </c>
      <c r="I4" s="104">
        <f>H4/H$14*100</f>
        <v>97</v>
      </c>
      <c r="J4" s="37">
        <f t="shared" ref="J4:J6" si="0">IF(I4=0,0,(E4-F4)/I4)</f>
        <v>10309.278350515464</v>
      </c>
      <c r="K4" s="38">
        <f t="shared" ref="K4:K5" si="1">IF((E4-F4)=0,0,H4/(E4-F4))</f>
        <v>0.97</v>
      </c>
    </row>
    <row r="5" spans="2:11" ht="30" x14ac:dyDescent="0.25">
      <c r="B5" s="36">
        <v>2</v>
      </c>
      <c r="C5" s="8" t="s">
        <v>95</v>
      </c>
      <c r="D5" s="9" t="s">
        <v>94</v>
      </c>
      <c r="E5" s="10">
        <v>100</v>
      </c>
      <c r="F5" s="10">
        <v>0</v>
      </c>
      <c r="G5" s="6" t="s">
        <v>92</v>
      </c>
      <c r="H5" s="11">
        <v>30000</v>
      </c>
      <c r="I5" s="106">
        <f t="shared" ref="I5:I13" si="2">H5/H$14*100</f>
        <v>3</v>
      </c>
      <c r="J5" s="37">
        <f t="shared" si="0"/>
        <v>33.333333333333336</v>
      </c>
      <c r="K5" s="38">
        <f t="shared" si="1"/>
        <v>300</v>
      </c>
    </row>
    <row r="6" spans="2:11" x14ac:dyDescent="0.25">
      <c r="B6" s="36">
        <v>3</v>
      </c>
      <c r="C6" s="8" t="s">
        <v>12</v>
      </c>
      <c r="D6" s="9" t="s">
        <v>12</v>
      </c>
      <c r="E6" s="10">
        <v>0</v>
      </c>
      <c r="F6" s="10">
        <v>0</v>
      </c>
      <c r="G6" s="6" t="s">
        <v>91</v>
      </c>
      <c r="H6" s="11">
        <v>0</v>
      </c>
      <c r="I6" s="39">
        <f t="shared" si="2"/>
        <v>0</v>
      </c>
      <c r="J6" s="37">
        <f t="shared" si="0"/>
        <v>0</v>
      </c>
      <c r="K6" s="38">
        <f>IF((E6-F6)=0,0,H6/(E6-F6))</f>
        <v>0</v>
      </c>
    </row>
    <row r="7" spans="2:11" x14ac:dyDescent="0.25">
      <c r="B7" s="36">
        <v>4</v>
      </c>
      <c r="C7" s="8" t="s">
        <v>12</v>
      </c>
      <c r="D7" s="9" t="s">
        <v>12</v>
      </c>
      <c r="E7" s="10">
        <v>0</v>
      </c>
      <c r="F7" s="10">
        <v>0</v>
      </c>
      <c r="G7" s="6" t="s">
        <v>91</v>
      </c>
      <c r="H7" s="11">
        <v>0</v>
      </c>
      <c r="I7" s="39">
        <f t="shared" si="2"/>
        <v>0</v>
      </c>
      <c r="J7" s="37">
        <f>IF(I7=0,0,(E7-F7)/I7)</f>
        <v>0</v>
      </c>
      <c r="K7" s="38">
        <f>IF((E7-F7)=0,0,H7/(E7-F7))</f>
        <v>0</v>
      </c>
    </row>
    <row r="8" spans="2:11" x14ac:dyDescent="0.25">
      <c r="B8" s="36">
        <v>5</v>
      </c>
      <c r="C8" s="12" t="s">
        <v>12</v>
      </c>
      <c r="D8" s="13" t="s">
        <v>12</v>
      </c>
      <c r="E8" s="14">
        <v>0</v>
      </c>
      <c r="F8" s="10">
        <v>0</v>
      </c>
      <c r="G8" s="6" t="s">
        <v>91</v>
      </c>
      <c r="H8" s="15">
        <v>0</v>
      </c>
      <c r="I8" s="39">
        <f t="shared" si="2"/>
        <v>0</v>
      </c>
      <c r="J8" s="37">
        <f>IF(I8=0,0,(E8-F8)/I8)</f>
        <v>0</v>
      </c>
      <c r="K8" s="38">
        <f>IF((E8-F8)=0,0,H8/(E8-F8))</f>
        <v>0</v>
      </c>
    </row>
    <row r="9" spans="2:11" x14ac:dyDescent="0.25">
      <c r="B9" s="36">
        <v>6</v>
      </c>
      <c r="C9" s="12" t="s">
        <v>12</v>
      </c>
      <c r="D9" s="13" t="s">
        <v>12</v>
      </c>
      <c r="E9" s="14">
        <v>0</v>
      </c>
      <c r="F9" s="10">
        <v>0</v>
      </c>
      <c r="G9" s="6" t="s">
        <v>91</v>
      </c>
      <c r="H9" s="15">
        <v>0</v>
      </c>
      <c r="I9" s="39">
        <f t="shared" si="2"/>
        <v>0</v>
      </c>
      <c r="J9" s="37">
        <f t="shared" ref="J9:J13" si="3">IF(I9=0,0,(E9-F9)/I9)</f>
        <v>0</v>
      </c>
      <c r="K9" s="38">
        <f t="shared" ref="K9:K13" si="4">IF((E9-F9)=0,0,H9/(E9-F9))</f>
        <v>0</v>
      </c>
    </row>
    <row r="10" spans="2:11" x14ac:dyDescent="0.25">
      <c r="B10" s="36">
        <v>7</v>
      </c>
      <c r="C10" s="12" t="s">
        <v>12</v>
      </c>
      <c r="D10" s="13" t="s">
        <v>12</v>
      </c>
      <c r="E10" s="14">
        <v>0</v>
      </c>
      <c r="F10" s="10">
        <v>0</v>
      </c>
      <c r="G10" s="6" t="s">
        <v>91</v>
      </c>
      <c r="H10" s="15">
        <v>0</v>
      </c>
      <c r="I10" s="39">
        <f t="shared" si="2"/>
        <v>0</v>
      </c>
      <c r="J10" s="37">
        <f t="shared" si="3"/>
        <v>0</v>
      </c>
      <c r="K10" s="38">
        <f t="shared" si="4"/>
        <v>0</v>
      </c>
    </row>
    <row r="11" spans="2:11" x14ac:dyDescent="0.25">
      <c r="B11" s="36">
        <v>8</v>
      </c>
      <c r="C11" s="12" t="s">
        <v>12</v>
      </c>
      <c r="D11" s="13" t="s">
        <v>12</v>
      </c>
      <c r="E11" s="14">
        <v>0</v>
      </c>
      <c r="F11" s="10">
        <v>0</v>
      </c>
      <c r="G11" s="6" t="s">
        <v>91</v>
      </c>
      <c r="H11" s="15">
        <v>0</v>
      </c>
      <c r="I11" s="39">
        <f t="shared" si="2"/>
        <v>0</v>
      </c>
      <c r="J11" s="37">
        <f t="shared" si="3"/>
        <v>0</v>
      </c>
      <c r="K11" s="38">
        <f t="shared" si="4"/>
        <v>0</v>
      </c>
    </row>
    <row r="12" spans="2:11" x14ac:dyDescent="0.25">
      <c r="B12" s="36">
        <v>9</v>
      </c>
      <c r="C12" s="12" t="s">
        <v>12</v>
      </c>
      <c r="D12" s="13" t="s">
        <v>12</v>
      </c>
      <c r="E12" s="14">
        <v>0</v>
      </c>
      <c r="F12" s="10">
        <v>0</v>
      </c>
      <c r="G12" s="6" t="s">
        <v>91</v>
      </c>
      <c r="H12" s="15">
        <v>0</v>
      </c>
      <c r="I12" s="39">
        <f t="shared" si="2"/>
        <v>0</v>
      </c>
      <c r="J12" s="37">
        <f t="shared" si="3"/>
        <v>0</v>
      </c>
      <c r="K12" s="38">
        <f t="shared" si="4"/>
        <v>0</v>
      </c>
    </row>
    <row r="13" spans="2:11" x14ac:dyDescent="0.25">
      <c r="B13" s="36">
        <v>10</v>
      </c>
      <c r="C13" s="12" t="s">
        <v>12</v>
      </c>
      <c r="D13" s="13" t="s">
        <v>12</v>
      </c>
      <c r="E13" s="14">
        <v>0</v>
      </c>
      <c r="F13" s="10">
        <v>0</v>
      </c>
      <c r="G13" s="6" t="s">
        <v>91</v>
      </c>
      <c r="H13" s="15">
        <v>0</v>
      </c>
      <c r="I13" s="39">
        <f t="shared" si="2"/>
        <v>0</v>
      </c>
      <c r="J13" s="37">
        <f t="shared" si="3"/>
        <v>0</v>
      </c>
      <c r="K13" s="38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1000000</v>
      </c>
      <c r="I14" s="44">
        <f>SUM(I4:I13)</f>
        <v>100</v>
      </c>
      <c r="J14" s="45"/>
      <c r="K14" s="46"/>
    </row>
    <row r="15" spans="2:11" ht="15.75" thickBot="1" x14ac:dyDescent="0.3"/>
    <row r="16" spans="2:11" ht="35.25" customHeight="1" x14ac:dyDescent="0.25">
      <c r="B16" s="139" t="s">
        <v>14</v>
      </c>
      <c r="C16" s="140"/>
      <c r="D16" s="140"/>
      <c r="E16" s="140"/>
      <c r="F16" s="140"/>
      <c r="G16" s="140"/>
      <c r="H16" s="140"/>
      <c r="I16" s="140"/>
      <c r="J16" s="141"/>
    </row>
    <row r="17" spans="2:10" x14ac:dyDescent="0.25">
      <c r="B17" s="142" t="s">
        <v>1</v>
      </c>
      <c r="C17" s="112" t="s">
        <v>2</v>
      </c>
      <c r="D17" s="110" t="s">
        <v>15</v>
      </c>
      <c r="E17" s="144" t="s">
        <v>16</v>
      </c>
      <c r="F17" s="145"/>
      <c r="G17" s="146" t="s">
        <v>17</v>
      </c>
      <c r="H17" s="147"/>
      <c r="I17" s="148" t="s">
        <v>18</v>
      </c>
      <c r="J17" s="145"/>
    </row>
    <row r="18" spans="2:10" x14ac:dyDescent="0.25">
      <c r="B18" s="143"/>
      <c r="C18" s="113"/>
      <c r="D18" s="111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105" cm="1">
        <f t="array" ref="D19:D28">I4:I13</f>
        <v>97</v>
      </c>
      <c r="E19" s="16">
        <v>970000</v>
      </c>
      <c r="F19" s="54">
        <f>IF(I4=100,"0",IF((E4-F4)=0,0,(IF(G4="čím menej, tým lepšie",(I4*(E4-E19)/(E4-F4)),(I4*(E19-F4)/(E4-F4))))))</f>
        <v>2.91</v>
      </c>
      <c r="G19" s="16">
        <v>15000</v>
      </c>
      <c r="H19" s="55">
        <f>IF(I4=100,"0",IF((E4-F4)=0,0,IF(G4="čím menej, tým lepšie",(I4*(E4-G19)/(E4-F4)),(I4*(G19-F4)/(E4-F4)))))</f>
        <v>95.545000000000002</v>
      </c>
      <c r="I19" s="16">
        <v>0</v>
      </c>
      <c r="J19" s="54">
        <f>IF(I4=100,"0",IF((E4-F4)=0,0,IF(G4="čím menej, tým lepšie",(I4*(E4-I19)/(E4-F4)),(I4*(I19-F4)/(E4-F4)))))</f>
        <v>97</v>
      </c>
    </row>
    <row r="20" spans="2:10" ht="15" customHeight="1" x14ac:dyDescent="0.25">
      <c r="B20" s="47">
        <v>2</v>
      </c>
      <c r="C20" s="52" t="str">
        <v xml:space="preserve">Podiel recyklovaných materiálov v percentách </v>
      </c>
      <c r="D20" s="105">
        <v>3</v>
      </c>
      <c r="E20" s="16">
        <v>100</v>
      </c>
      <c r="F20" s="54">
        <f>IF(I5=100,"0",IF((E5-F5)=0,0,(IF(G5="čím menej, tým lepšie",(I5*(E5-E20)/(E5-F5)),(I5*(E20-F5)/(E5-F5))))))</f>
        <v>3</v>
      </c>
      <c r="G20" s="16">
        <v>18</v>
      </c>
      <c r="H20" s="55">
        <f t="shared" ref="H20:H28" si="5">IF(I5=100,"0",IF((E5-F5)=0,0,IF(G5="čím menej, tým lepšie",(I5*(E5-G20)/(E5-F5)),(I5*(G20-F5)/(E5-F5)))))</f>
        <v>0.54</v>
      </c>
      <c r="I20" s="16">
        <v>0</v>
      </c>
      <c r="J20" s="54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...</v>
      </c>
      <c r="D21" s="53">
        <v>0</v>
      </c>
      <c r="E21" s="16">
        <v>0</v>
      </c>
      <c r="F21" s="54">
        <f>IF(I6=100,"0",IF((E6-F6)=0,0,(IF(G6="čím menej, tým lepšie",(I6*(E6-E21)/(E6-F6)),(I6*(E21-F6)/(E6-F6))))))</f>
        <v>0</v>
      </c>
      <c r="G21" s="16">
        <v>0</v>
      </c>
      <c r="H21" s="55">
        <f t="shared" si="5"/>
        <v>0</v>
      </c>
      <c r="I21" s="16">
        <v>0</v>
      </c>
      <c r="J21" s="54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16">
        <v>0</v>
      </c>
      <c r="F22" s="54">
        <f>IF(I7=100,"0",IF((E7-F7)=0,0,(IF(G7="čím menej, tým lepšie",(I7*(E7-E22)/(E7-F7)),(I7*(E22-F7)/(E7-F7))))))</f>
        <v>0</v>
      </c>
      <c r="G22" s="16">
        <v>0</v>
      </c>
      <c r="H22" s="55">
        <f t="shared" si="5"/>
        <v>0</v>
      </c>
      <c r="I22" s="16">
        <v>0</v>
      </c>
      <c r="J22" s="54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16">
        <v>0</v>
      </c>
      <c r="F23" s="54">
        <f>IF(I8=100,"0",IF((E8-F8)=0,0,(IF(G8="čím menej, tým lepšie",(I8*(E8-E23)/(E8-F8)),(I8*(E23-F8)/(E8-F8))))))</f>
        <v>0</v>
      </c>
      <c r="G23" s="16">
        <v>0</v>
      </c>
      <c r="H23" s="55">
        <f t="shared" si="5"/>
        <v>0</v>
      </c>
      <c r="I23" s="16">
        <v>0</v>
      </c>
      <c r="J23" s="54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16">
        <v>0</v>
      </c>
      <c r="F24" s="54">
        <f t="shared" ref="F24:F28" si="7">IF(I9=100,"0",IF((E9-F9)=0,0,(IF(G9="čím menej, tým lepšie",(I9*(E9-E24)/(E9-F9)),(I9*(E24-F9)/(E9-F9))))))</f>
        <v>0</v>
      </c>
      <c r="G24" s="16">
        <v>0</v>
      </c>
      <c r="H24" s="55">
        <f t="shared" si="5"/>
        <v>0</v>
      </c>
      <c r="I24" s="16">
        <v>0</v>
      </c>
      <c r="J24" s="54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16">
        <v>0</v>
      </c>
      <c r="F25" s="54">
        <f t="shared" si="7"/>
        <v>0</v>
      </c>
      <c r="G25" s="16">
        <v>0</v>
      </c>
      <c r="H25" s="55">
        <f t="shared" si="5"/>
        <v>0</v>
      </c>
      <c r="I25" s="16">
        <v>0</v>
      </c>
      <c r="J25" s="54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16">
        <v>0</v>
      </c>
      <c r="F26" s="54">
        <f t="shared" si="7"/>
        <v>0</v>
      </c>
      <c r="G26" s="16">
        <v>0</v>
      </c>
      <c r="H26" s="55">
        <f t="shared" si="5"/>
        <v>0</v>
      </c>
      <c r="I26" s="16">
        <v>0</v>
      </c>
      <c r="J26" s="54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16">
        <v>0</v>
      </c>
      <c r="F27" s="54">
        <f t="shared" si="7"/>
        <v>0</v>
      </c>
      <c r="G27" s="16">
        <v>0</v>
      </c>
      <c r="H27" s="55">
        <f t="shared" si="5"/>
        <v>0</v>
      </c>
      <c r="I27" s="16">
        <v>0</v>
      </c>
      <c r="J27" s="54">
        <f t="shared" si="6"/>
        <v>0</v>
      </c>
    </row>
    <row r="28" spans="2:10" ht="15.75" thickBot="1" x14ac:dyDescent="0.3">
      <c r="B28" s="56">
        <v>10</v>
      </c>
      <c r="C28" s="57" t="str">
        <v>...</v>
      </c>
      <c r="D28" s="58">
        <v>0</v>
      </c>
      <c r="E28" s="16">
        <v>0</v>
      </c>
      <c r="F28" s="54">
        <f t="shared" si="7"/>
        <v>0</v>
      </c>
      <c r="G28" s="16">
        <v>0</v>
      </c>
      <c r="H28" s="55">
        <f t="shared" si="5"/>
        <v>0</v>
      </c>
      <c r="I28" s="16">
        <v>0</v>
      </c>
      <c r="J28" s="54">
        <f t="shared" si="6"/>
        <v>0</v>
      </c>
    </row>
    <row r="29" spans="2:10" ht="15.75" thickBot="1" x14ac:dyDescent="0.3">
      <c r="B29" s="59"/>
      <c r="C29" s="60" t="s">
        <v>22</v>
      </c>
      <c r="D29" s="61">
        <f>SUM(_xlfn.ANCHORARRAY(D19))</f>
        <v>100</v>
      </c>
      <c r="E29" s="60"/>
      <c r="F29" s="62">
        <f>SUM(F19:F28)</f>
        <v>5.91</v>
      </c>
      <c r="G29" s="63"/>
      <c r="H29" s="62">
        <f t="shared" ref="H29:J29" si="8">SUM(H19:H28)</f>
        <v>96.085000000000008</v>
      </c>
      <c r="I29" s="63"/>
      <c r="J29" s="64">
        <f t="shared" si="8"/>
        <v>97</v>
      </c>
    </row>
    <row r="31" spans="2:10" ht="36.75" customHeight="1" x14ac:dyDescent="0.25">
      <c r="B31" s="114" t="s">
        <v>23</v>
      </c>
      <c r="C31" s="115"/>
      <c r="D31" s="115"/>
      <c r="E31" s="115"/>
      <c r="F31" s="115"/>
      <c r="G31" s="115"/>
      <c r="H31" s="115"/>
      <c r="I31" s="115"/>
      <c r="J31" s="116"/>
    </row>
    <row r="32" spans="2:10" x14ac:dyDescent="0.25">
      <c r="B32" s="117" t="s">
        <v>1</v>
      </c>
      <c r="C32" s="119" t="s">
        <v>2</v>
      </c>
      <c r="D32" s="120"/>
      <c r="E32" s="127" t="s">
        <v>16</v>
      </c>
      <c r="F32" s="128"/>
      <c r="G32" s="125" t="s">
        <v>17</v>
      </c>
      <c r="H32" s="126"/>
      <c r="I32" s="123" t="s">
        <v>18</v>
      </c>
      <c r="J32" s="124"/>
    </row>
    <row r="33" spans="2:10" x14ac:dyDescent="0.25">
      <c r="B33" s="118"/>
      <c r="C33" s="121"/>
      <c r="D33" s="122"/>
      <c r="E33" s="65" t="s">
        <v>16</v>
      </c>
      <c r="F33" s="66" t="s">
        <v>24</v>
      </c>
      <c r="G33" s="67" t="s">
        <v>17</v>
      </c>
      <c r="H33" s="68" t="s">
        <v>25</v>
      </c>
      <c r="I33" s="69" t="s">
        <v>18</v>
      </c>
      <c r="J33" s="70" t="s">
        <v>21</v>
      </c>
    </row>
    <row r="34" spans="2:10" x14ac:dyDescent="0.25">
      <c r="B34" s="71" cm="1">
        <f t="array" ref="B34:B43">B19:B28</f>
        <v>1</v>
      </c>
      <c r="C34" s="72" t="str" cm="1">
        <f t="array" ref="C34:C43">C19:C28</f>
        <v>Cena celkom</v>
      </c>
      <c r="D34" s="73"/>
      <c r="E34" s="74">
        <f>E19</f>
        <v>970000</v>
      </c>
      <c r="F34" s="75">
        <f>E34</f>
        <v>970000</v>
      </c>
      <c r="G34" s="74">
        <f>G19</f>
        <v>15000</v>
      </c>
      <c r="H34" s="76">
        <f>G34</f>
        <v>15000</v>
      </c>
      <c r="I34" s="74">
        <f>I19</f>
        <v>0</v>
      </c>
      <c r="J34" s="77">
        <f>I34</f>
        <v>0</v>
      </c>
    </row>
    <row r="35" spans="2:10" x14ac:dyDescent="0.25">
      <c r="B35" s="71">
        <v>2</v>
      </c>
      <c r="C35" s="72" t="str">
        <v xml:space="preserve">Podiel recyklovaných materiálov v percentách </v>
      </c>
      <c r="D35" s="73"/>
      <c r="E35" s="74">
        <f>E20</f>
        <v>100</v>
      </c>
      <c r="F35" s="75">
        <f>IF(I5=100,"0",IF((E5-F5)=0,0,IF(G5="čím menej, tým lepšie",(-(E5-E35)*(H5/(E5-F5))),-(E35-F5)*(H5/(E5-F5)))))</f>
        <v>-30000</v>
      </c>
      <c r="G35" s="74">
        <f t="shared" ref="G35:G43" si="9">G20</f>
        <v>18</v>
      </c>
      <c r="H35" s="76">
        <f>IF(I5=100,"0",IF((E5-F5)=0,0,IF(G5="čím menej, tým lepšie",(-(E5-G35)*(H5/(E5-F5))),-(G35-F5)*(H5/(E5-F5)))))</f>
        <v>-5400</v>
      </c>
      <c r="I35" s="74">
        <f t="shared" ref="I35:I43" si="10">I20</f>
        <v>0</v>
      </c>
      <c r="J35" s="77">
        <f>IF(I5=100,"0",IF((E5-F5)=0,0,IF(G5="čím menej, tým lepšie",(-(E5-I35)*(H5/(E5-F5))),-(I35-F5)*(H5/(E5-F5)))))</f>
        <v>0</v>
      </c>
    </row>
    <row r="36" spans="2:10" x14ac:dyDescent="0.25">
      <c r="B36" s="71">
        <v>3</v>
      </c>
      <c r="C36" s="72" t="str">
        <v>...</v>
      </c>
      <c r="D36" s="73"/>
      <c r="E36" s="74">
        <f t="shared" ref="E36:E43" si="11">E21</f>
        <v>0</v>
      </c>
      <c r="F36" s="75">
        <f t="shared" ref="F36:F43" si="12">IF(I6=100,"0",IF((E6-F6)=0,0,IF(G6="čím menej, tým lepšie",(-(E6-E36)*(H6/(E6-F6))),-(E36-F6)*(H6/(E6-F6)))))</f>
        <v>0</v>
      </c>
      <c r="G36" s="74">
        <f t="shared" si="9"/>
        <v>0</v>
      </c>
      <c r="H36" s="76">
        <f t="shared" ref="H36:H43" si="13">IF(I6=100,"0",IF((E6-F6)=0,0,IF(G6="čím menej, tým lepšie",(-(E6-G36)*(H6/(E6-F6))),-(G36-F6)*(H6/(E6-F6)))))</f>
        <v>0</v>
      </c>
      <c r="I36" s="74">
        <f>I21</f>
        <v>0</v>
      </c>
      <c r="J36" s="77">
        <f t="shared" ref="J36:J43" si="14">IF(I6=100,"0",IF((E6-F6)=0,0,IF(G6="čím menej, tým lepšie",(-(E6-I36)*(H6/(E6-F6))),-(I36-F6)*(H6/(E6-F6)))))</f>
        <v>0</v>
      </c>
    </row>
    <row r="37" spans="2:10" x14ac:dyDescent="0.25">
      <c r="B37" s="71">
        <v>4</v>
      </c>
      <c r="C37" s="72" t="str">
        <v>...</v>
      </c>
      <c r="D37" s="73"/>
      <c r="E37" s="74">
        <f t="shared" si="11"/>
        <v>0</v>
      </c>
      <c r="F37" s="75">
        <f t="shared" si="12"/>
        <v>0</v>
      </c>
      <c r="G37" s="74">
        <f t="shared" si="9"/>
        <v>0</v>
      </c>
      <c r="H37" s="76">
        <f t="shared" si="13"/>
        <v>0</v>
      </c>
      <c r="I37" s="74">
        <f t="shared" si="10"/>
        <v>0</v>
      </c>
      <c r="J37" s="77">
        <f t="shared" si="14"/>
        <v>0</v>
      </c>
    </row>
    <row r="38" spans="2:10" x14ac:dyDescent="0.25">
      <c r="B38" s="71">
        <v>5</v>
      </c>
      <c r="C38" s="72" t="str">
        <v>...</v>
      </c>
      <c r="D38" s="73"/>
      <c r="E38" s="74">
        <f t="shared" si="11"/>
        <v>0</v>
      </c>
      <c r="F38" s="75">
        <f t="shared" si="12"/>
        <v>0</v>
      </c>
      <c r="G38" s="74">
        <f t="shared" si="9"/>
        <v>0</v>
      </c>
      <c r="H38" s="76">
        <f t="shared" si="13"/>
        <v>0</v>
      </c>
      <c r="I38" s="74">
        <f t="shared" si="10"/>
        <v>0</v>
      </c>
      <c r="J38" s="77">
        <f t="shared" si="14"/>
        <v>0</v>
      </c>
    </row>
    <row r="39" spans="2:10" x14ac:dyDescent="0.25">
      <c r="B39" s="71">
        <v>6</v>
      </c>
      <c r="C39" s="72" t="str">
        <v>...</v>
      </c>
      <c r="D39" s="73"/>
      <c r="E39" s="74">
        <f t="shared" si="11"/>
        <v>0</v>
      </c>
      <c r="F39" s="75">
        <f t="shared" si="12"/>
        <v>0</v>
      </c>
      <c r="G39" s="74">
        <f t="shared" si="9"/>
        <v>0</v>
      </c>
      <c r="H39" s="76">
        <f t="shared" si="13"/>
        <v>0</v>
      </c>
      <c r="I39" s="74">
        <f t="shared" si="10"/>
        <v>0</v>
      </c>
      <c r="J39" s="77">
        <f t="shared" si="14"/>
        <v>0</v>
      </c>
    </row>
    <row r="40" spans="2:10" x14ac:dyDescent="0.25">
      <c r="B40" s="71">
        <v>7</v>
      </c>
      <c r="C40" s="72" t="str">
        <v>...</v>
      </c>
      <c r="D40" s="73"/>
      <c r="E40" s="74">
        <f t="shared" si="11"/>
        <v>0</v>
      </c>
      <c r="F40" s="75">
        <f t="shared" si="12"/>
        <v>0</v>
      </c>
      <c r="G40" s="74">
        <f t="shared" si="9"/>
        <v>0</v>
      </c>
      <c r="H40" s="76">
        <f t="shared" si="13"/>
        <v>0</v>
      </c>
      <c r="I40" s="74">
        <f t="shared" si="10"/>
        <v>0</v>
      </c>
      <c r="J40" s="77">
        <f t="shared" si="14"/>
        <v>0</v>
      </c>
    </row>
    <row r="41" spans="2:10" ht="15.75" customHeight="1" x14ac:dyDescent="0.25">
      <c r="B41" s="71">
        <v>8</v>
      </c>
      <c r="C41" s="72" t="str">
        <v>...</v>
      </c>
      <c r="D41" s="73"/>
      <c r="E41" s="74">
        <f t="shared" si="11"/>
        <v>0</v>
      </c>
      <c r="F41" s="75">
        <f t="shared" si="12"/>
        <v>0</v>
      </c>
      <c r="G41" s="74">
        <f t="shared" si="9"/>
        <v>0</v>
      </c>
      <c r="H41" s="76">
        <f t="shared" si="13"/>
        <v>0</v>
      </c>
      <c r="I41" s="74">
        <f t="shared" si="10"/>
        <v>0</v>
      </c>
      <c r="J41" s="77">
        <f t="shared" si="14"/>
        <v>0</v>
      </c>
    </row>
    <row r="42" spans="2:10" x14ac:dyDescent="0.25">
      <c r="B42" s="71">
        <v>9</v>
      </c>
      <c r="C42" s="72" t="str">
        <v>...</v>
      </c>
      <c r="D42" s="73"/>
      <c r="E42" s="74">
        <f t="shared" si="11"/>
        <v>0</v>
      </c>
      <c r="F42" s="75">
        <f t="shared" si="12"/>
        <v>0</v>
      </c>
      <c r="G42" s="74">
        <f t="shared" si="9"/>
        <v>0</v>
      </c>
      <c r="H42" s="76">
        <f t="shared" si="13"/>
        <v>0</v>
      </c>
      <c r="I42" s="74">
        <f t="shared" si="10"/>
        <v>0</v>
      </c>
      <c r="J42" s="77">
        <f t="shared" si="14"/>
        <v>0</v>
      </c>
    </row>
    <row r="43" spans="2:10" ht="15.75" thickBot="1" x14ac:dyDescent="0.3">
      <c r="B43" s="78">
        <v>10</v>
      </c>
      <c r="C43" s="79" t="str">
        <v>...</v>
      </c>
      <c r="D43" s="80"/>
      <c r="E43" s="74">
        <f t="shared" si="11"/>
        <v>0</v>
      </c>
      <c r="F43" s="75">
        <f t="shared" si="12"/>
        <v>0</v>
      </c>
      <c r="G43" s="74">
        <f t="shared" si="9"/>
        <v>0</v>
      </c>
      <c r="H43" s="76">
        <f t="shared" si="13"/>
        <v>0</v>
      </c>
      <c r="I43" s="74">
        <f t="shared" si="10"/>
        <v>0</v>
      </c>
      <c r="J43" s="77">
        <f t="shared" si="14"/>
        <v>0</v>
      </c>
    </row>
    <row r="44" spans="2:10" ht="15.75" thickBot="1" x14ac:dyDescent="0.3">
      <c r="B44" s="81"/>
      <c r="C44" s="82" t="s">
        <v>22</v>
      </c>
      <c r="D44" s="82"/>
      <c r="E44" s="82"/>
      <c r="F44" s="83">
        <f>SUM(F34:F43)</f>
        <v>940000</v>
      </c>
      <c r="G44" s="83"/>
      <c r="H44" s="83">
        <f t="shared" ref="H44:J44" si="15">SUM(H34:H43)</f>
        <v>9600</v>
      </c>
      <c r="I44" s="83"/>
      <c r="J44" s="84">
        <f t="shared" si="15"/>
        <v>0</v>
      </c>
    </row>
    <row r="45" spans="2:10" ht="15.75" thickBot="1" x14ac:dyDescent="0.3"/>
    <row r="46" spans="2:10" ht="36" customHeight="1" thickBot="1" x14ac:dyDescent="0.3">
      <c r="B46" s="149" t="s">
        <v>79</v>
      </c>
      <c r="C46" s="150"/>
      <c r="D46" s="150"/>
      <c r="E46" s="150"/>
      <c r="F46" s="150"/>
      <c r="G46" s="150"/>
      <c r="H46" s="150"/>
      <c r="I46" s="150"/>
      <c r="J46" s="151"/>
    </row>
    <row r="47" spans="2:10" ht="15.75" customHeight="1" x14ac:dyDescent="0.25">
      <c r="B47" s="133" t="s">
        <v>1</v>
      </c>
      <c r="C47" s="129" t="s">
        <v>2</v>
      </c>
      <c r="D47" s="130"/>
      <c r="E47" s="133" t="s">
        <v>16</v>
      </c>
      <c r="F47" s="134"/>
      <c r="G47" s="135" t="s">
        <v>17</v>
      </c>
      <c r="H47" s="136"/>
      <c r="I47" s="137" t="s">
        <v>18</v>
      </c>
      <c r="J47" s="138"/>
    </row>
    <row r="48" spans="2:10" x14ac:dyDescent="0.25">
      <c r="B48" s="152"/>
      <c r="C48" s="131"/>
      <c r="D48" s="132"/>
      <c r="E48" s="85" t="s">
        <v>16</v>
      </c>
      <c r="F48" s="86" t="s">
        <v>24</v>
      </c>
      <c r="G48" s="87" t="s">
        <v>17</v>
      </c>
      <c r="H48" s="88" t="s">
        <v>25</v>
      </c>
      <c r="I48" s="89" t="s">
        <v>18</v>
      </c>
      <c r="J48" s="90" t="s">
        <v>21</v>
      </c>
    </row>
    <row r="49" spans="2:10" x14ac:dyDescent="0.25">
      <c r="B49" s="91" cm="1">
        <f t="array" ref="B49:B58">B34:B43</f>
        <v>1</v>
      </c>
      <c r="C49" s="92" t="str" cm="1">
        <f t="array" ref="C49:C58">C34:C43</f>
        <v>Cena celkom</v>
      </c>
      <c r="D49" s="93"/>
      <c r="E49" s="74">
        <f>E19</f>
        <v>970000</v>
      </c>
      <c r="F49" s="94">
        <f>E49</f>
        <v>970000</v>
      </c>
      <c r="G49" s="74">
        <f>G19</f>
        <v>15000</v>
      </c>
      <c r="H49" s="95">
        <f>G49</f>
        <v>15000</v>
      </c>
      <c r="I49" s="74">
        <f>I19</f>
        <v>0</v>
      </c>
      <c r="J49" s="96">
        <f>I49</f>
        <v>0</v>
      </c>
    </row>
    <row r="50" spans="2:10" x14ac:dyDescent="0.25">
      <c r="B50" s="91">
        <v>2</v>
      </c>
      <c r="C50" s="92" t="str">
        <v xml:space="preserve">Podiel recyklovaných materiálov v percentách </v>
      </c>
      <c r="D50" s="93"/>
      <c r="E50" s="74">
        <f t="shared" ref="E50:E58" si="16">E20</f>
        <v>100</v>
      </c>
      <c r="F50" s="94">
        <f>IF(I5=100,"0",IF((E5-F5)=0,0,IF(G5="čím menej, tým lepšie",((E50-F5)*H5/(E5-F5)),(E5-E50)*(H5/(E5-F5)))))</f>
        <v>0</v>
      </c>
      <c r="G50" s="74">
        <f t="shared" ref="G50:G58" si="17">G20</f>
        <v>18</v>
      </c>
      <c r="H50" s="95">
        <f>IF(I5=100,"0",IF((E5-F5)=0,0,IF(G5="čím menej, tým lepšie",((G50-F5)*H5/(E5-F5)),(E5-G50)*(H5/(E5-F5)))))</f>
        <v>24600</v>
      </c>
      <c r="I50" s="74">
        <f t="shared" ref="I50:I58" si="18">I20</f>
        <v>0</v>
      </c>
      <c r="J50" s="96">
        <f>IF(I5=100,"0",IF((E5-F5)=0,0,IF(G5="čím menej, tým lepšie",((I50-F5)*H5/(E5-F5)),(E5-I50)*(H5/(E5-F5)))))</f>
        <v>30000</v>
      </c>
    </row>
    <row r="51" spans="2:10" x14ac:dyDescent="0.25">
      <c r="B51" s="91">
        <v>3</v>
      </c>
      <c r="C51" s="92" t="str">
        <v>...</v>
      </c>
      <c r="D51" s="93"/>
      <c r="E51" s="74">
        <f t="shared" si="16"/>
        <v>0</v>
      </c>
      <c r="F51" s="94">
        <f t="shared" ref="F51:F58" si="19">IF(I6=100,"0",IF((E6-F6)=0,0,IF(G6="čím menej, tým lepšie",((E51-F6)*H6/(E6-F6)),(E6-E51)*(H6/(E6-F6)))))</f>
        <v>0</v>
      </c>
      <c r="G51" s="74">
        <f t="shared" si="17"/>
        <v>0</v>
      </c>
      <c r="H51" s="95">
        <f t="shared" ref="H51:H58" si="20">IF(I6=100,"0",IF((E6-F6)=0,0,IF(G6="čím menej, tým lepšie",((G51-F6)*H6/(E6-F6)),(E6-G51)*(H6/(E6-F6)))))</f>
        <v>0</v>
      </c>
      <c r="I51" s="74">
        <f t="shared" si="18"/>
        <v>0</v>
      </c>
      <c r="J51" s="96">
        <f t="shared" ref="J51:J58" si="21">IF(I6=100,"0",IF((E6-F6)=0,0,IF(G6="čím menej, tým lepšie",((I51-F6)*H6/(E6-F6)),(E6-I51)*(H6/(E6-F6)))))</f>
        <v>0</v>
      </c>
    </row>
    <row r="52" spans="2:10" ht="15.75" customHeight="1" x14ac:dyDescent="0.25">
      <c r="B52" s="91">
        <v>4</v>
      </c>
      <c r="C52" s="92" t="str">
        <v>...</v>
      </c>
      <c r="D52" s="93"/>
      <c r="E52" s="74">
        <f t="shared" si="16"/>
        <v>0</v>
      </c>
      <c r="F52" s="94">
        <f t="shared" si="19"/>
        <v>0</v>
      </c>
      <c r="G52" s="74">
        <f t="shared" si="17"/>
        <v>0</v>
      </c>
      <c r="H52" s="95">
        <f t="shared" si="20"/>
        <v>0</v>
      </c>
      <c r="I52" s="74">
        <f t="shared" si="18"/>
        <v>0</v>
      </c>
      <c r="J52" s="96">
        <f t="shared" si="21"/>
        <v>0</v>
      </c>
    </row>
    <row r="53" spans="2:10" x14ac:dyDescent="0.25">
      <c r="B53" s="91">
        <v>5</v>
      </c>
      <c r="C53" s="92" t="str">
        <v>...</v>
      </c>
      <c r="D53" s="93"/>
      <c r="E53" s="74">
        <f t="shared" si="16"/>
        <v>0</v>
      </c>
      <c r="F53" s="94">
        <f t="shared" si="19"/>
        <v>0</v>
      </c>
      <c r="G53" s="74">
        <f t="shared" si="17"/>
        <v>0</v>
      </c>
      <c r="H53" s="95">
        <f t="shared" si="20"/>
        <v>0</v>
      </c>
      <c r="I53" s="74">
        <f t="shared" si="18"/>
        <v>0</v>
      </c>
      <c r="J53" s="96">
        <f t="shared" si="21"/>
        <v>0</v>
      </c>
    </row>
    <row r="54" spans="2:10" x14ac:dyDescent="0.25">
      <c r="B54" s="91">
        <v>6</v>
      </c>
      <c r="C54" s="92" t="str">
        <v>...</v>
      </c>
      <c r="D54" s="93"/>
      <c r="E54" s="74">
        <f t="shared" si="16"/>
        <v>0</v>
      </c>
      <c r="F54" s="94">
        <f t="shared" si="19"/>
        <v>0</v>
      </c>
      <c r="G54" s="74">
        <f t="shared" si="17"/>
        <v>0</v>
      </c>
      <c r="H54" s="95">
        <f t="shared" si="20"/>
        <v>0</v>
      </c>
      <c r="I54" s="74">
        <f t="shared" si="18"/>
        <v>0</v>
      </c>
      <c r="J54" s="96">
        <f t="shared" si="21"/>
        <v>0</v>
      </c>
    </row>
    <row r="55" spans="2:10" x14ac:dyDescent="0.25">
      <c r="B55" s="91">
        <v>7</v>
      </c>
      <c r="C55" s="92" t="str">
        <v>...</v>
      </c>
      <c r="D55" s="93"/>
      <c r="E55" s="74">
        <f t="shared" si="16"/>
        <v>0</v>
      </c>
      <c r="F55" s="94">
        <f t="shared" si="19"/>
        <v>0</v>
      </c>
      <c r="G55" s="74">
        <f t="shared" si="17"/>
        <v>0</v>
      </c>
      <c r="H55" s="95">
        <f t="shared" si="20"/>
        <v>0</v>
      </c>
      <c r="I55" s="74">
        <f t="shared" si="18"/>
        <v>0</v>
      </c>
      <c r="J55" s="96">
        <f t="shared" si="21"/>
        <v>0</v>
      </c>
    </row>
    <row r="56" spans="2:10" x14ac:dyDescent="0.25">
      <c r="B56" s="91">
        <v>8</v>
      </c>
      <c r="C56" s="92" t="str">
        <v>...</v>
      </c>
      <c r="D56" s="93"/>
      <c r="E56" s="74">
        <f t="shared" si="16"/>
        <v>0</v>
      </c>
      <c r="F56" s="94">
        <f t="shared" si="19"/>
        <v>0</v>
      </c>
      <c r="G56" s="74">
        <f t="shared" si="17"/>
        <v>0</v>
      </c>
      <c r="H56" s="95">
        <f t="shared" si="20"/>
        <v>0</v>
      </c>
      <c r="I56" s="74">
        <f t="shared" si="18"/>
        <v>0</v>
      </c>
      <c r="J56" s="96">
        <f t="shared" si="21"/>
        <v>0</v>
      </c>
    </row>
    <row r="57" spans="2:10" x14ac:dyDescent="0.25">
      <c r="B57" s="91">
        <v>9</v>
      </c>
      <c r="C57" s="92" t="str">
        <v>...</v>
      </c>
      <c r="D57" s="93"/>
      <c r="E57" s="74">
        <f t="shared" si="16"/>
        <v>0</v>
      </c>
      <c r="F57" s="94">
        <f t="shared" si="19"/>
        <v>0</v>
      </c>
      <c r="G57" s="74">
        <f t="shared" si="17"/>
        <v>0</v>
      </c>
      <c r="H57" s="95">
        <f t="shared" si="20"/>
        <v>0</v>
      </c>
      <c r="I57" s="74">
        <f t="shared" si="18"/>
        <v>0</v>
      </c>
      <c r="J57" s="96">
        <f t="shared" si="21"/>
        <v>0</v>
      </c>
    </row>
    <row r="58" spans="2:10" ht="15.75" thickBot="1" x14ac:dyDescent="0.3">
      <c r="B58" s="97">
        <v>10</v>
      </c>
      <c r="C58" s="98" t="str">
        <v>...</v>
      </c>
      <c r="D58" s="99"/>
      <c r="E58" s="74">
        <f t="shared" si="16"/>
        <v>0</v>
      </c>
      <c r="F58" s="94">
        <f t="shared" si="19"/>
        <v>0</v>
      </c>
      <c r="G58" s="74">
        <f t="shared" si="17"/>
        <v>0</v>
      </c>
      <c r="H58" s="95">
        <f t="shared" si="20"/>
        <v>0</v>
      </c>
      <c r="I58" s="74">
        <f t="shared" si="18"/>
        <v>0</v>
      </c>
      <c r="J58" s="96">
        <f t="shared" si="21"/>
        <v>0</v>
      </c>
    </row>
    <row r="59" spans="2:10" ht="15.75" thickBot="1" x14ac:dyDescent="0.3">
      <c r="B59" s="100"/>
      <c r="C59" s="101" t="s">
        <v>22</v>
      </c>
      <c r="D59" s="101"/>
      <c r="E59" s="101"/>
      <c r="F59" s="102">
        <f>SUM(F49:F58)</f>
        <v>970000</v>
      </c>
      <c r="G59" s="102"/>
      <c r="H59" s="102">
        <f t="shared" ref="H59:J59" si="22">SUM(H49:H58)</f>
        <v>39600</v>
      </c>
      <c r="I59" s="102"/>
      <c r="J59" s="103">
        <f t="shared" si="22"/>
        <v>30000</v>
      </c>
    </row>
    <row r="61" spans="2:10" x14ac:dyDescent="0.25">
      <c r="C61"/>
      <c r="D61"/>
      <c r="E61"/>
      <c r="F61"/>
      <c r="G61"/>
      <c r="H61"/>
    </row>
    <row r="62" spans="2:10" ht="30.75" customHeight="1" x14ac:dyDescent="0.25">
      <c r="C62"/>
      <c r="D62"/>
      <c r="E62"/>
      <c r="F62"/>
      <c r="G62"/>
      <c r="H62"/>
    </row>
    <row r="63" spans="2:10" x14ac:dyDescent="0.25">
      <c r="C63"/>
      <c r="D63"/>
      <c r="E63"/>
      <c r="F63"/>
      <c r="G63"/>
      <c r="H63"/>
    </row>
    <row r="64" spans="2:10" x14ac:dyDescent="0.25">
      <c r="C64"/>
      <c r="D64"/>
      <c r="E64"/>
      <c r="F64"/>
      <c r="G64"/>
      <c r="H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ht="15.75" customHeight="1" x14ac:dyDescent="0.25"/>
    <row r="73" customFormat="1" ht="15.75" customHeigh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</sheetData>
  <sheetProtection algorithmName="SHA-512" hashValue="4uri91ztFP6NTfwAvXkm5oevDO+8FC6Pouz12c4JXn21blh7ISq4x2o9z1Luj4cGfPd5MLuQEJUzOU+CvrtQ1A==" saltValue="k0z7dhzcVrmVrYh58BdPeQ==" spinCount="100000" sheet="1" objects="1" scenarios="1" selectLockedCell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N109"/>
  <sheetViews>
    <sheetView tabSelected="1" topLeftCell="A14" zoomScaleNormal="90" workbookViewId="0">
      <selection activeCell="L22" sqref="L22"/>
    </sheetView>
  </sheetViews>
  <sheetFormatPr defaultRowHeight="15" x14ac:dyDescent="0.25"/>
  <cols>
    <col min="1" max="1" width="3.28515625" style="169" customWidth="1"/>
    <col min="2" max="2" width="38.85546875" style="169" customWidth="1"/>
    <col min="3" max="3" width="7.42578125" style="169" customWidth="1"/>
    <col min="4" max="4" width="28.42578125" style="169" customWidth="1"/>
    <col min="5" max="5" width="29" style="169" customWidth="1"/>
    <col min="6" max="6" width="28.28515625" style="169" customWidth="1"/>
    <col min="7" max="7" width="3" style="169" customWidth="1"/>
    <col min="8" max="16384" width="9.140625" style="169"/>
  </cols>
  <sheetData>
    <row r="1" spans="1:14" ht="15.75" thickBot="1" x14ac:dyDescent="0.3">
      <c r="A1" s="167"/>
      <c r="B1" s="168"/>
      <c r="C1" s="168"/>
      <c r="D1" s="168"/>
      <c r="E1" s="168"/>
      <c r="F1" s="168"/>
      <c r="G1" s="167"/>
    </row>
    <row r="2" spans="1:14" ht="45.75" customHeight="1" thickBot="1" x14ac:dyDescent="0.3">
      <c r="A2" s="167"/>
      <c r="B2" s="204" t="s">
        <v>114</v>
      </c>
      <c r="C2" s="205"/>
      <c r="D2" s="205"/>
      <c r="E2" s="205"/>
      <c r="F2" s="206"/>
      <c r="G2" s="167"/>
    </row>
    <row r="3" spans="1:14" ht="15.75" thickBot="1" x14ac:dyDescent="0.3">
      <c r="A3" s="167"/>
      <c r="B3" s="170"/>
      <c r="C3" s="170"/>
      <c r="D3" s="170"/>
      <c r="E3" s="170"/>
      <c r="F3" s="170"/>
      <c r="G3" s="167"/>
    </row>
    <row r="4" spans="1:14" x14ac:dyDescent="0.25">
      <c r="A4" s="167"/>
      <c r="B4" s="207" t="s">
        <v>26</v>
      </c>
      <c r="C4" s="161"/>
      <c r="D4" s="161"/>
      <c r="E4" s="161"/>
      <c r="F4" s="162"/>
      <c r="G4" s="167"/>
    </row>
    <row r="5" spans="1:14" x14ac:dyDescent="0.25">
      <c r="A5" s="167"/>
      <c r="B5" s="208" t="s">
        <v>27</v>
      </c>
      <c r="C5" s="163"/>
      <c r="D5" s="163"/>
      <c r="E5" s="163"/>
      <c r="F5" s="164"/>
      <c r="G5" s="167"/>
      <c r="H5" s="171"/>
      <c r="I5" s="171"/>
      <c r="J5" s="171"/>
    </row>
    <row r="6" spans="1:14" x14ac:dyDescent="0.25">
      <c r="A6" s="167"/>
      <c r="B6" s="208" t="s">
        <v>28</v>
      </c>
      <c r="C6" s="163"/>
      <c r="D6" s="163"/>
      <c r="E6" s="163"/>
      <c r="F6" s="164"/>
      <c r="G6" s="167"/>
    </row>
    <row r="7" spans="1:14" x14ac:dyDescent="0.25">
      <c r="A7" s="167"/>
      <c r="B7" s="208" t="s">
        <v>29</v>
      </c>
      <c r="C7" s="163"/>
      <c r="D7" s="163"/>
      <c r="E7" s="163"/>
      <c r="F7" s="164"/>
      <c r="G7" s="167"/>
    </row>
    <row r="8" spans="1:14" x14ac:dyDescent="0.25">
      <c r="A8" s="167"/>
      <c r="B8" s="208" t="s">
        <v>30</v>
      </c>
      <c r="C8" s="163"/>
      <c r="D8" s="163"/>
      <c r="E8" s="163"/>
      <c r="F8" s="164"/>
      <c r="G8" s="167"/>
    </row>
    <row r="9" spans="1:14" x14ac:dyDescent="0.25">
      <c r="A9" s="167"/>
      <c r="B9" s="208" t="s">
        <v>31</v>
      </c>
      <c r="C9" s="163"/>
      <c r="D9" s="163"/>
      <c r="E9" s="163"/>
      <c r="F9" s="164"/>
      <c r="G9" s="167"/>
    </row>
    <row r="10" spans="1:14" ht="15.75" customHeight="1" thickBot="1" x14ac:dyDescent="0.3">
      <c r="A10" s="167"/>
      <c r="B10" s="209" t="s">
        <v>32</v>
      </c>
      <c r="C10" s="165" t="s">
        <v>98</v>
      </c>
      <c r="D10" s="166"/>
      <c r="E10" s="172"/>
      <c r="F10" s="173"/>
      <c r="G10" s="167"/>
    </row>
    <row r="11" spans="1:14" ht="15.75" thickBot="1" x14ac:dyDescent="0.3">
      <c r="A11" s="167"/>
      <c r="B11" s="170"/>
      <c r="C11" s="170"/>
      <c r="D11" s="170"/>
      <c r="E11" s="170"/>
      <c r="F11" s="170"/>
      <c r="G11" s="167"/>
    </row>
    <row r="12" spans="1:14" ht="30" customHeight="1" x14ac:dyDescent="0.25">
      <c r="A12" s="167"/>
      <c r="B12" s="210" t="s">
        <v>33</v>
      </c>
      <c r="C12" s="211"/>
      <c r="D12" s="211"/>
      <c r="E12" s="211"/>
      <c r="F12" s="212"/>
      <c r="G12" s="167"/>
    </row>
    <row r="13" spans="1:14" ht="45" customHeight="1" x14ac:dyDescent="0.25">
      <c r="A13" s="167"/>
      <c r="B13" s="213" t="s">
        <v>34</v>
      </c>
      <c r="C13" s="214"/>
      <c r="D13" s="214"/>
      <c r="E13" s="214"/>
      <c r="F13" s="174"/>
      <c r="G13" s="167"/>
      <c r="N13" s="203"/>
    </row>
    <row r="14" spans="1:14" ht="45" customHeight="1" x14ac:dyDescent="0.25">
      <c r="A14" s="167"/>
      <c r="B14" s="213" t="s">
        <v>35</v>
      </c>
      <c r="C14" s="214"/>
      <c r="D14" s="214"/>
      <c r="E14" s="214"/>
      <c r="F14" s="174"/>
      <c r="G14" s="167"/>
    </row>
    <row r="15" spans="1:14" ht="45" customHeight="1" x14ac:dyDescent="0.25">
      <c r="A15" s="167"/>
      <c r="B15" s="215" t="s">
        <v>36</v>
      </c>
      <c r="C15" s="216"/>
      <c r="D15" s="216"/>
      <c r="E15" s="216"/>
      <c r="F15" s="174"/>
      <c r="G15" s="167"/>
    </row>
    <row r="16" spans="1:14" ht="45" customHeight="1" thickBot="1" x14ac:dyDescent="0.3">
      <c r="A16" s="167"/>
      <c r="B16" s="217" t="s">
        <v>113</v>
      </c>
      <c r="C16" s="218"/>
      <c r="D16" s="218"/>
      <c r="E16" s="218"/>
      <c r="F16" s="175"/>
      <c r="G16" s="167"/>
    </row>
    <row r="17" spans="1:7" ht="15.75" thickBot="1" x14ac:dyDescent="0.3">
      <c r="A17" s="167"/>
      <c r="B17" s="170"/>
      <c r="C17" s="170"/>
      <c r="D17" s="170"/>
      <c r="E17" s="170"/>
      <c r="F17" s="170"/>
      <c r="G17" s="167"/>
    </row>
    <row r="18" spans="1:7" ht="24" customHeight="1" thickBot="1" x14ac:dyDescent="0.3">
      <c r="A18" s="167"/>
      <c r="B18" s="219" t="s">
        <v>81</v>
      </c>
      <c r="C18" s="220" t="str">
        <f>'Zákl. nastavenie'!C4</f>
        <v>Cena celkom</v>
      </c>
      <c r="D18" s="221"/>
      <c r="E18" s="221"/>
      <c r="F18" s="222"/>
      <c r="G18" s="167"/>
    </row>
    <row r="19" spans="1:7" ht="15" customHeight="1" x14ac:dyDescent="0.25">
      <c r="A19" s="167"/>
      <c r="B19" s="223" t="s">
        <v>37</v>
      </c>
      <c r="C19" s="224" t="s">
        <v>38</v>
      </c>
      <c r="D19" s="224"/>
      <c r="E19" s="225" t="s">
        <v>39</v>
      </c>
      <c r="F19" s="226" t="s">
        <v>40</v>
      </c>
      <c r="G19" s="167"/>
    </row>
    <row r="20" spans="1:7" ht="15.75" thickBot="1" x14ac:dyDescent="0.3">
      <c r="A20" s="167"/>
      <c r="B20" s="227" t="str">
        <f>'Zákl. nastavenie'!G4</f>
        <v>čím menej, tým lepšie</v>
      </c>
      <c r="C20" s="228">
        <f>'Zákl. nastavenie'!I4</f>
        <v>97</v>
      </c>
      <c r="D20" s="228"/>
      <c r="E20" s="229">
        <f>'Zákl. nastavenie'!F4</f>
        <v>0</v>
      </c>
      <c r="F20" s="230">
        <f>'Zákl. nastavenie'!E4</f>
        <v>1000000</v>
      </c>
      <c r="G20" s="167"/>
    </row>
    <row r="21" spans="1:7" ht="30" x14ac:dyDescent="0.25">
      <c r="A21" s="167"/>
      <c r="B21" s="231" t="s">
        <v>41</v>
      </c>
      <c r="C21" s="232" t="s">
        <v>42</v>
      </c>
      <c r="D21" s="233" t="s">
        <v>43</v>
      </c>
      <c r="E21" s="234" t="s">
        <v>44</v>
      </c>
      <c r="F21" s="235" t="s">
        <v>99</v>
      </c>
      <c r="G21" s="167"/>
    </row>
    <row r="22" spans="1:7" x14ac:dyDescent="0.25">
      <c r="A22" s="167"/>
      <c r="B22" s="236" t="s">
        <v>96</v>
      </c>
      <c r="C22" s="237">
        <v>9000</v>
      </c>
      <c r="D22" s="180">
        <v>0</v>
      </c>
      <c r="E22" s="242">
        <f t="shared" ref="E22:E35" si="0">IF(C$10="Som platcom DPH",D22*0.2,0)</f>
        <v>0</v>
      </c>
      <c r="F22" s="235">
        <f t="shared" ref="F22:F35" si="1">SUM(D22+E22)*C22</f>
        <v>0</v>
      </c>
      <c r="G22" s="167"/>
    </row>
    <row r="23" spans="1:7" x14ac:dyDescent="0.25">
      <c r="A23" s="167"/>
      <c r="B23" s="238" t="s">
        <v>97</v>
      </c>
      <c r="C23" s="239">
        <v>200</v>
      </c>
      <c r="D23" s="180">
        <v>0</v>
      </c>
      <c r="E23" s="242">
        <f t="shared" si="0"/>
        <v>0</v>
      </c>
      <c r="F23" s="235">
        <f t="shared" si="1"/>
        <v>0</v>
      </c>
      <c r="G23" s="167"/>
    </row>
    <row r="24" spans="1:7" x14ac:dyDescent="0.25">
      <c r="A24" s="167"/>
      <c r="B24" s="238" t="s">
        <v>101</v>
      </c>
      <c r="C24" s="237">
        <v>100</v>
      </c>
      <c r="D24" s="180">
        <v>0</v>
      </c>
      <c r="E24" s="242">
        <f t="shared" si="0"/>
        <v>0</v>
      </c>
      <c r="F24" s="235">
        <f t="shared" si="1"/>
        <v>0</v>
      </c>
      <c r="G24" s="167"/>
    </row>
    <row r="25" spans="1:7" x14ac:dyDescent="0.25">
      <c r="A25" s="167"/>
      <c r="B25" s="238" t="s">
        <v>102</v>
      </c>
      <c r="C25" s="237">
        <v>9000</v>
      </c>
      <c r="D25" s="180">
        <v>0</v>
      </c>
      <c r="E25" s="242">
        <f t="shared" si="0"/>
        <v>0</v>
      </c>
      <c r="F25" s="243">
        <f t="shared" si="1"/>
        <v>0</v>
      </c>
      <c r="G25" s="167"/>
    </row>
    <row r="26" spans="1:7" hidden="1" x14ac:dyDescent="0.25">
      <c r="A26" s="167"/>
      <c r="B26" s="238" t="s">
        <v>103</v>
      </c>
      <c r="C26" s="237">
        <v>10</v>
      </c>
      <c r="D26" s="180">
        <v>0</v>
      </c>
      <c r="E26" s="242">
        <f t="shared" si="0"/>
        <v>0</v>
      </c>
      <c r="F26" s="235">
        <f t="shared" si="1"/>
        <v>0</v>
      </c>
      <c r="G26" s="167"/>
    </row>
    <row r="27" spans="1:7" x14ac:dyDescent="0.25">
      <c r="A27" s="167"/>
      <c r="B27" s="238" t="s">
        <v>104</v>
      </c>
      <c r="C27" s="237">
        <v>1200</v>
      </c>
      <c r="D27" s="180">
        <v>0</v>
      </c>
      <c r="E27" s="242">
        <f t="shared" si="0"/>
        <v>0</v>
      </c>
      <c r="F27" s="235">
        <f t="shared" si="1"/>
        <v>0</v>
      </c>
      <c r="G27" s="167"/>
    </row>
    <row r="28" spans="1:7" x14ac:dyDescent="0.25">
      <c r="A28" s="167"/>
      <c r="B28" s="238" t="s">
        <v>105</v>
      </c>
      <c r="C28" s="237">
        <v>100</v>
      </c>
      <c r="D28" s="180">
        <v>0</v>
      </c>
      <c r="E28" s="242">
        <f t="shared" si="0"/>
        <v>0</v>
      </c>
      <c r="F28" s="235">
        <f t="shared" si="1"/>
        <v>0</v>
      </c>
      <c r="G28" s="167"/>
    </row>
    <row r="29" spans="1:7" x14ac:dyDescent="0.25">
      <c r="A29" s="167"/>
      <c r="B29" s="238" t="s">
        <v>106</v>
      </c>
      <c r="C29" s="237">
        <v>60</v>
      </c>
      <c r="D29" s="180">
        <v>0</v>
      </c>
      <c r="E29" s="242">
        <f t="shared" si="0"/>
        <v>0</v>
      </c>
      <c r="F29" s="235">
        <f t="shared" si="1"/>
        <v>0</v>
      </c>
      <c r="G29" s="167"/>
    </row>
    <row r="30" spans="1:7" x14ac:dyDescent="0.25">
      <c r="A30" s="167"/>
      <c r="B30" s="238" t="s">
        <v>107</v>
      </c>
      <c r="C30" s="237">
        <v>10</v>
      </c>
      <c r="D30" s="180">
        <v>0</v>
      </c>
      <c r="E30" s="242">
        <f t="shared" si="0"/>
        <v>0</v>
      </c>
      <c r="F30" s="235">
        <f t="shared" si="1"/>
        <v>0</v>
      </c>
      <c r="G30" s="167"/>
    </row>
    <row r="31" spans="1:7" x14ac:dyDescent="0.25">
      <c r="A31" s="167"/>
      <c r="B31" s="238" t="s">
        <v>108</v>
      </c>
      <c r="C31" s="237">
        <v>20</v>
      </c>
      <c r="D31" s="180">
        <v>0</v>
      </c>
      <c r="E31" s="242">
        <f t="shared" si="0"/>
        <v>0</v>
      </c>
      <c r="F31" s="235">
        <f t="shared" si="1"/>
        <v>0</v>
      </c>
      <c r="G31" s="167"/>
    </row>
    <row r="32" spans="1:7" x14ac:dyDescent="0.25">
      <c r="A32" s="167"/>
      <c r="B32" s="238" t="s">
        <v>109</v>
      </c>
      <c r="C32" s="237">
        <v>1000</v>
      </c>
      <c r="D32" s="180">
        <v>0</v>
      </c>
      <c r="E32" s="242">
        <f t="shared" si="0"/>
        <v>0</v>
      </c>
      <c r="F32" s="235">
        <f t="shared" si="1"/>
        <v>0</v>
      </c>
      <c r="G32" s="167"/>
    </row>
    <row r="33" spans="1:7" x14ac:dyDescent="0.25">
      <c r="A33" s="167"/>
      <c r="B33" s="238" t="s">
        <v>110</v>
      </c>
      <c r="C33" s="237">
        <v>10</v>
      </c>
      <c r="D33" s="180">
        <v>0</v>
      </c>
      <c r="E33" s="242">
        <f t="shared" si="0"/>
        <v>0</v>
      </c>
      <c r="F33" s="235">
        <f t="shared" si="1"/>
        <v>0</v>
      </c>
      <c r="G33" s="167"/>
    </row>
    <row r="34" spans="1:7" x14ac:dyDescent="0.25">
      <c r="A34" s="167"/>
      <c r="B34" s="240" t="s">
        <v>111</v>
      </c>
      <c r="C34" s="237">
        <v>10</v>
      </c>
      <c r="D34" s="180">
        <v>0</v>
      </c>
      <c r="E34" s="242">
        <f t="shared" si="0"/>
        <v>0</v>
      </c>
      <c r="F34" s="235">
        <f t="shared" si="1"/>
        <v>0</v>
      </c>
      <c r="G34" s="167"/>
    </row>
    <row r="35" spans="1:7" ht="15.75" thickBot="1" x14ac:dyDescent="0.3">
      <c r="A35" s="167"/>
      <c r="B35" s="238" t="s">
        <v>112</v>
      </c>
      <c r="C35" s="241">
        <v>10</v>
      </c>
      <c r="D35" s="181">
        <v>0</v>
      </c>
      <c r="E35" s="244">
        <f t="shared" si="0"/>
        <v>0</v>
      </c>
      <c r="F35" s="245">
        <f t="shared" si="1"/>
        <v>0</v>
      </c>
      <c r="G35" s="167"/>
    </row>
    <row r="36" spans="1:7" ht="18" customHeight="1" thickBot="1" x14ac:dyDescent="0.3">
      <c r="A36" s="167"/>
      <c r="B36" s="246" t="s">
        <v>100</v>
      </c>
      <c r="C36" s="247"/>
      <c r="D36" s="247"/>
      <c r="E36" s="248"/>
      <c r="F36" s="249">
        <f>F22+F23+F24+F25+F27+F26+F28+F29+F30+F32+F31+F33+F34+M39</f>
        <v>0</v>
      </c>
      <c r="G36" s="167"/>
    </row>
    <row r="37" spans="1:7" ht="19.5" hidden="1" thickBot="1" x14ac:dyDescent="0.35">
      <c r="A37" s="167"/>
      <c r="B37" s="250">
        <v>0</v>
      </c>
      <c r="C37" s="251">
        <v>1</v>
      </c>
      <c r="D37" s="252">
        <v>0</v>
      </c>
      <c r="E37" s="253">
        <f>IF(C$10="Som platcom DPH",D37*0.2,0)</f>
        <v>0</v>
      </c>
      <c r="F37" s="254">
        <f>SUM(D37+E37)*C37</f>
        <v>0</v>
      </c>
      <c r="G37" s="167"/>
    </row>
    <row r="38" spans="1:7" hidden="1" x14ac:dyDescent="0.25">
      <c r="A38" s="167"/>
      <c r="B38" s="255" t="s">
        <v>22</v>
      </c>
      <c r="C38" s="256"/>
      <c r="D38" s="257"/>
      <c r="E38" s="258"/>
      <c r="F38" s="259">
        <f>SUM(F36:F37)</f>
        <v>0</v>
      </c>
      <c r="G38" s="167"/>
    </row>
    <row r="39" spans="1:7" ht="19.5" thickBot="1" x14ac:dyDescent="0.35">
      <c r="A39" s="167"/>
      <c r="B39" s="260" t="s">
        <v>45</v>
      </c>
      <c r="C39" s="261">
        <f>IF(C20=100,"Toto je jediné kritérium a prepočet na body sa preto neuplatňuje",IF(B20="čím menej, tým lepšie",(C20*(F20-F36)/(F20-E20)),(C20*(F36-E20)/(F20-E20))))</f>
        <v>97</v>
      </c>
      <c r="D39" s="261"/>
      <c r="E39" s="261"/>
      <c r="F39" s="262"/>
      <c r="G39" s="167"/>
    </row>
    <row r="40" spans="1:7" ht="15" customHeight="1" thickBot="1" x14ac:dyDescent="0.3">
      <c r="A40" s="167"/>
      <c r="B40" s="263"/>
      <c r="C40" s="264"/>
      <c r="D40" s="264"/>
      <c r="E40" s="264"/>
      <c r="F40" s="265"/>
      <c r="G40" s="167"/>
    </row>
    <row r="41" spans="1:7" ht="22.5" customHeight="1" thickBot="1" x14ac:dyDescent="0.3">
      <c r="A41" s="167"/>
      <c r="B41" s="266" t="s">
        <v>82</v>
      </c>
      <c r="C41" s="221" t="str">
        <f>'Zákl. nastavenie'!C5</f>
        <v xml:space="preserve">Podiel recyklovaných materiálov v percentách </v>
      </c>
      <c r="D41" s="221"/>
      <c r="E41" s="221"/>
      <c r="F41" s="222"/>
      <c r="G41" s="167"/>
    </row>
    <row r="42" spans="1:7" x14ac:dyDescent="0.25">
      <c r="A42" s="167"/>
      <c r="B42" s="267" t="s">
        <v>37</v>
      </c>
      <c r="C42" s="268" t="s">
        <v>38</v>
      </c>
      <c r="D42" s="268"/>
      <c r="E42" s="269" t="s">
        <v>39</v>
      </c>
      <c r="F42" s="270" t="s">
        <v>40</v>
      </c>
      <c r="G42" s="167"/>
    </row>
    <row r="43" spans="1:7" x14ac:dyDescent="0.25">
      <c r="A43" s="167"/>
      <c r="B43" s="271" t="str">
        <f>'Zákl. nastavenie'!G5</f>
        <v>čím viac, tým lepšie</v>
      </c>
      <c r="C43" s="272">
        <f>'Zákl. nastavenie'!I5</f>
        <v>3</v>
      </c>
      <c r="D43" s="273"/>
      <c r="E43" s="274">
        <v>0</v>
      </c>
      <c r="F43" s="275">
        <f>'Zákl. nastavenie'!E5</f>
        <v>100</v>
      </c>
      <c r="G43" s="167"/>
    </row>
    <row r="44" spans="1:7" ht="15.75" customHeight="1" thickBot="1" x14ac:dyDescent="0.3">
      <c r="A44" s="167"/>
      <c r="B44" s="276" t="s">
        <v>46</v>
      </c>
      <c r="C44" s="277"/>
      <c r="D44" s="277"/>
      <c r="E44" s="278"/>
      <c r="F44" s="279" t="s">
        <v>47</v>
      </c>
      <c r="G44" s="167"/>
    </row>
    <row r="45" spans="1:7" ht="39" customHeight="1" thickBot="1" x14ac:dyDescent="0.35">
      <c r="A45" s="167"/>
      <c r="B45" s="280" t="s">
        <v>115</v>
      </c>
      <c r="C45" s="281"/>
      <c r="D45" s="281"/>
      <c r="E45" s="281"/>
      <c r="F45" s="28">
        <v>0</v>
      </c>
      <c r="G45" s="167"/>
    </row>
    <row r="46" spans="1:7" ht="19.5" thickBot="1" x14ac:dyDescent="0.35">
      <c r="A46" s="167"/>
      <c r="B46" s="260" t="s">
        <v>45</v>
      </c>
      <c r="C46" s="282">
        <f>IF(C43=100,"Toto je jediné kritérium a prepočet na body sa tak neuplatňuje",IF(B43="čím menej, tým lepšie",(C43*(F43-F45)/(F43-E43)),(C43*(F45-E43)/(F43-E43))))</f>
        <v>0</v>
      </c>
      <c r="D46" s="283"/>
      <c r="E46" s="283"/>
      <c r="F46" s="284"/>
      <c r="G46" s="167"/>
    </row>
    <row r="47" spans="1:7" ht="15.75" thickBot="1" x14ac:dyDescent="0.3">
      <c r="A47" s="167"/>
      <c r="B47" s="183"/>
      <c r="C47" s="184"/>
      <c r="D47" s="184"/>
      <c r="E47" s="184"/>
      <c r="F47" s="185"/>
      <c r="G47" s="167"/>
    </row>
    <row r="48" spans="1:7" ht="25.5" hidden="1" customHeight="1" thickBot="1" x14ac:dyDescent="0.3">
      <c r="A48" s="167"/>
      <c r="B48" s="176" t="s">
        <v>83</v>
      </c>
      <c r="C48" s="177" t="str">
        <f>'Zákl. nastavenie'!C6</f>
        <v>...</v>
      </c>
      <c r="D48" s="178"/>
      <c r="E48" s="178"/>
      <c r="F48" s="179"/>
      <c r="G48" s="167"/>
    </row>
    <row r="49" spans="1:7" hidden="1" x14ac:dyDescent="0.25">
      <c r="A49" s="167"/>
      <c r="B49" s="186" t="s">
        <v>37</v>
      </c>
      <c r="C49" s="190" t="s">
        <v>38</v>
      </c>
      <c r="D49" s="190"/>
      <c r="E49" s="187" t="s">
        <v>39</v>
      </c>
      <c r="F49" s="188" t="s">
        <v>40</v>
      </c>
      <c r="G49" s="167"/>
    </row>
    <row r="50" spans="1:7" hidden="1" x14ac:dyDescent="0.25">
      <c r="A50" s="167"/>
      <c r="B50" s="191" t="str">
        <f>'Zákl. nastavenie'!G6</f>
        <v>žiadna</v>
      </c>
      <c r="C50" s="192">
        <f>'Zákl. nastavenie'!I6</f>
        <v>0</v>
      </c>
      <c r="D50" s="193"/>
      <c r="E50" s="194">
        <f>'Zákl. nastavenie'!F6</f>
        <v>0</v>
      </c>
      <c r="F50" s="195">
        <f>'Zákl. nastavenie'!E6</f>
        <v>0</v>
      </c>
      <c r="G50" s="167"/>
    </row>
    <row r="51" spans="1:7" ht="15.75" hidden="1" thickBot="1" x14ac:dyDescent="0.3">
      <c r="A51" s="167"/>
      <c r="B51" s="196" t="s">
        <v>46</v>
      </c>
      <c r="C51" s="197"/>
      <c r="D51" s="197"/>
      <c r="E51" s="197"/>
      <c r="F51" s="189" t="s">
        <v>47</v>
      </c>
      <c r="G51" s="167"/>
    </row>
    <row r="52" spans="1:7" ht="30" hidden="1" customHeight="1" thickBot="1" x14ac:dyDescent="0.35">
      <c r="A52" s="167"/>
      <c r="B52" s="198" t="s">
        <v>12</v>
      </c>
      <c r="C52" s="199"/>
      <c r="D52" s="199"/>
      <c r="E52" s="200"/>
      <c r="F52" s="28">
        <v>400</v>
      </c>
      <c r="G52" s="167"/>
    </row>
    <row r="53" spans="1:7" ht="19.5" hidden="1" thickBot="1" x14ac:dyDescent="0.35">
      <c r="A53" s="167"/>
      <c r="B53" s="182" t="s">
        <v>45</v>
      </c>
      <c r="C53" s="201" t="e">
        <f>IF(C50=100,"Toto je jediné kritérium a prepočet na body sa tak neuplatňuje",IF(B50="čím menej, tým lepšie",(C50*(F50-F52)/(F50-E50)),(C50*(F52-E50)/(F50-E50))))</f>
        <v>#DIV/0!</v>
      </c>
      <c r="D53" s="201"/>
      <c r="E53" s="201"/>
      <c r="F53" s="202"/>
      <c r="G53" s="167"/>
    </row>
    <row r="54" spans="1:7" ht="15.75" hidden="1" thickBot="1" x14ac:dyDescent="0.3">
      <c r="A54" s="167"/>
      <c r="B54" s="170"/>
      <c r="C54" s="170"/>
      <c r="D54" s="170"/>
      <c r="E54" s="170"/>
      <c r="F54" s="170"/>
      <c r="G54" s="167"/>
    </row>
    <row r="55" spans="1:7" ht="21" hidden="1" customHeight="1" thickBot="1" x14ac:dyDescent="0.3">
      <c r="A55" s="167"/>
      <c r="B55" s="176" t="s">
        <v>84</v>
      </c>
      <c r="C55" s="177" t="str">
        <f>'Zákl. nastavenie'!C7</f>
        <v>...</v>
      </c>
      <c r="D55" s="178"/>
      <c r="E55" s="178"/>
      <c r="F55" s="179"/>
      <c r="G55" s="167"/>
    </row>
    <row r="56" spans="1:7" hidden="1" x14ac:dyDescent="0.25">
      <c r="A56" s="167"/>
      <c r="B56" s="186" t="s">
        <v>37</v>
      </c>
      <c r="C56" s="190" t="s">
        <v>38</v>
      </c>
      <c r="D56" s="190"/>
      <c r="E56" s="187" t="s">
        <v>39</v>
      </c>
      <c r="F56" s="188" t="s">
        <v>40</v>
      </c>
      <c r="G56" s="167"/>
    </row>
    <row r="57" spans="1:7" hidden="1" x14ac:dyDescent="0.25">
      <c r="A57" s="167"/>
      <c r="B57" s="191" t="str">
        <f>'Zákl. nastavenie'!G7</f>
        <v>žiadna</v>
      </c>
      <c r="C57" s="192">
        <f>'Zákl. nastavenie'!I7</f>
        <v>0</v>
      </c>
      <c r="D57" s="193"/>
      <c r="E57" s="194">
        <f>'Zákl. nastavenie'!F7</f>
        <v>0</v>
      </c>
      <c r="F57" s="195">
        <f>'Zákl. nastavenie'!E7</f>
        <v>0</v>
      </c>
      <c r="G57" s="167"/>
    </row>
    <row r="58" spans="1:7" ht="15.75" hidden="1" thickBot="1" x14ac:dyDescent="0.3">
      <c r="A58" s="167"/>
      <c r="B58" s="196" t="s">
        <v>46</v>
      </c>
      <c r="C58" s="197"/>
      <c r="D58" s="197"/>
      <c r="E58" s="197"/>
      <c r="F58" s="189" t="s">
        <v>47</v>
      </c>
      <c r="G58" s="167"/>
    </row>
    <row r="59" spans="1:7" ht="38.25" hidden="1" customHeight="1" thickBot="1" x14ac:dyDescent="0.35">
      <c r="A59" s="167"/>
      <c r="B59" s="198" t="s">
        <v>12</v>
      </c>
      <c r="C59" s="199"/>
      <c r="D59" s="199"/>
      <c r="E59" s="200"/>
      <c r="F59" s="28">
        <v>100</v>
      </c>
      <c r="G59" s="167"/>
    </row>
    <row r="60" spans="1:7" ht="19.5" hidden="1" thickBot="1" x14ac:dyDescent="0.35">
      <c r="B60" s="182" t="s">
        <v>45</v>
      </c>
      <c r="C60" s="201" t="e">
        <f>IF(C57=100,"Toto je jediné kritérium a prepočet na body sa tak neuplatňuje",IF(B57="čím menej, tým lepšie",(C57*(F57-F59)/(F57-E57)),(C57*(F59-E57)/(F57-E57))))</f>
        <v>#DIV/0!</v>
      </c>
      <c r="D60" s="201"/>
      <c r="E60" s="201"/>
      <c r="F60" s="202"/>
    </row>
    <row r="61" spans="1:7" ht="15.75" hidden="1" thickBot="1" x14ac:dyDescent="0.3"/>
    <row r="62" spans="1:7" ht="21.75" hidden="1" thickBot="1" x14ac:dyDescent="0.3">
      <c r="B62" s="176" t="s">
        <v>90</v>
      </c>
      <c r="C62" s="177" t="str">
        <f>'Zákl. nastavenie'!C8</f>
        <v>...</v>
      </c>
      <c r="D62" s="178"/>
      <c r="E62" s="178"/>
      <c r="F62" s="179"/>
    </row>
    <row r="63" spans="1:7" hidden="1" x14ac:dyDescent="0.25">
      <c r="B63" s="186" t="s">
        <v>37</v>
      </c>
      <c r="C63" s="190" t="s">
        <v>38</v>
      </c>
      <c r="D63" s="190"/>
      <c r="E63" s="187" t="s">
        <v>39</v>
      </c>
      <c r="F63" s="188" t="s">
        <v>40</v>
      </c>
    </row>
    <row r="64" spans="1:7" hidden="1" x14ac:dyDescent="0.25">
      <c r="B64" s="191" t="str">
        <f>'Zákl. nastavenie'!G8</f>
        <v>žiadna</v>
      </c>
      <c r="C64" s="192">
        <f>'Zákl. nastavenie'!I8</f>
        <v>0</v>
      </c>
      <c r="D64" s="193"/>
      <c r="E64" s="194">
        <f>'Zákl. nastavenie'!F8</f>
        <v>0</v>
      </c>
      <c r="F64" s="195">
        <f>'Zákl. nastavenie'!E8</f>
        <v>0</v>
      </c>
    </row>
    <row r="65" spans="2:6" ht="21" hidden="1" customHeight="1" thickBot="1" x14ac:dyDescent="0.3">
      <c r="B65" s="196" t="s">
        <v>46</v>
      </c>
      <c r="C65" s="197"/>
      <c r="D65" s="197"/>
      <c r="E65" s="197"/>
      <c r="F65" s="189" t="s">
        <v>47</v>
      </c>
    </row>
    <row r="66" spans="2:6" ht="33.75" hidden="1" customHeight="1" thickBot="1" x14ac:dyDescent="0.35">
      <c r="B66" s="198" t="s">
        <v>12</v>
      </c>
      <c r="C66" s="199"/>
      <c r="D66" s="199"/>
      <c r="E66" s="200"/>
      <c r="F66" s="28">
        <v>1</v>
      </c>
    </row>
    <row r="67" spans="2:6" ht="18" hidden="1" customHeight="1" thickBot="1" x14ac:dyDescent="0.35">
      <c r="B67" s="182" t="s">
        <v>45</v>
      </c>
      <c r="C67" s="201" t="e">
        <f>IF(C64=100,"Toto je jediné kritérium a prepočet na body sa tak neuplatňuje",IF(B64="čím menej, tým lepšie",(C64*(F64-F66)/(F64-E64)),(C64*(F66-E64)/(F64-E64))))</f>
        <v>#DIV/0!</v>
      </c>
      <c r="D67" s="201"/>
      <c r="E67" s="201"/>
      <c r="F67" s="202"/>
    </row>
    <row r="68" spans="2:6" ht="15.75" hidden="1" thickBot="1" x14ac:dyDescent="0.3"/>
    <row r="69" spans="2:6" ht="15.75" hidden="1" customHeight="1" thickBot="1" x14ac:dyDescent="0.3">
      <c r="B69" s="176" t="s">
        <v>89</v>
      </c>
      <c r="C69" s="177" t="str">
        <f>'Zákl. nastavenie'!C9</f>
        <v>...</v>
      </c>
      <c r="D69" s="178"/>
      <c r="E69" s="178"/>
      <c r="F69" s="179"/>
    </row>
    <row r="70" spans="2:6" ht="15.75" hidden="1" customHeight="1" x14ac:dyDescent="0.25">
      <c r="B70" s="186" t="s">
        <v>37</v>
      </c>
      <c r="C70" s="190" t="s">
        <v>38</v>
      </c>
      <c r="D70" s="190"/>
      <c r="E70" s="187" t="s">
        <v>39</v>
      </c>
      <c r="F70" s="188" t="s">
        <v>40</v>
      </c>
    </row>
    <row r="71" spans="2:6" hidden="1" x14ac:dyDescent="0.25">
      <c r="B71" s="191" t="str">
        <f>'Zákl. nastavenie'!G9</f>
        <v>žiadna</v>
      </c>
      <c r="C71" s="192">
        <f>'Zákl. nastavenie'!I9</f>
        <v>0</v>
      </c>
      <c r="D71" s="193"/>
      <c r="E71" s="194">
        <f>'Zákl. nastavenie'!F9</f>
        <v>0</v>
      </c>
      <c r="F71" s="195">
        <f>'Zákl. nastavenie'!E9</f>
        <v>0</v>
      </c>
    </row>
    <row r="72" spans="2:6" ht="21" hidden="1" customHeight="1" thickBot="1" x14ac:dyDescent="0.3">
      <c r="B72" s="196" t="s">
        <v>46</v>
      </c>
      <c r="C72" s="197"/>
      <c r="D72" s="197"/>
      <c r="E72" s="197"/>
      <c r="F72" s="189" t="s">
        <v>47</v>
      </c>
    </row>
    <row r="73" spans="2:6" ht="36.75" hidden="1" customHeight="1" thickBot="1" x14ac:dyDescent="0.35">
      <c r="B73" s="198" t="s">
        <v>12</v>
      </c>
      <c r="C73" s="199"/>
      <c r="D73" s="199"/>
      <c r="E73" s="200"/>
      <c r="F73" s="28">
        <v>1</v>
      </c>
    </row>
    <row r="74" spans="2:6" ht="19.5" hidden="1" thickBot="1" x14ac:dyDescent="0.35">
      <c r="B74" s="182" t="s">
        <v>45</v>
      </c>
      <c r="C74" s="201" t="e">
        <f>IF(C71=100,"Toto je jediné kritérium a prepočet na body sa tak neuplatňuje",IF(B71="čím menej, tým lepšie",(C71*(F71-F73)/(F71-E71)),(C71*(F73-E71)/(F71-E71))))</f>
        <v>#DIV/0!</v>
      </c>
      <c r="D74" s="201"/>
      <c r="E74" s="201"/>
      <c r="F74" s="202"/>
    </row>
    <row r="75" spans="2:6" ht="15.75" hidden="1" thickBot="1" x14ac:dyDescent="0.3"/>
    <row r="76" spans="2:6" ht="21.75" hidden="1" thickBot="1" x14ac:dyDescent="0.3">
      <c r="B76" s="176" t="s">
        <v>88</v>
      </c>
      <c r="C76" s="177" t="str">
        <f>'Zákl. nastavenie'!C10</f>
        <v>...</v>
      </c>
      <c r="D76" s="178"/>
      <c r="E76" s="178"/>
      <c r="F76" s="179"/>
    </row>
    <row r="77" spans="2:6" hidden="1" x14ac:dyDescent="0.25">
      <c r="B77" s="186" t="s">
        <v>37</v>
      </c>
      <c r="C77" s="190" t="s">
        <v>38</v>
      </c>
      <c r="D77" s="190"/>
      <c r="E77" s="187" t="s">
        <v>39</v>
      </c>
      <c r="F77" s="188" t="s">
        <v>40</v>
      </c>
    </row>
    <row r="78" spans="2:6" hidden="1" x14ac:dyDescent="0.25">
      <c r="B78" s="191" t="str">
        <f>'Zákl. nastavenie'!G10</f>
        <v>žiadna</v>
      </c>
      <c r="C78" s="192">
        <f>'Zákl. nastavenie'!I10</f>
        <v>0</v>
      </c>
      <c r="D78" s="193"/>
      <c r="E78" s="194">
        <f>'Zákl. nastavenie'!F10</f>
        <v>0</v>
      </c>
      <c r="F78" s="195">
        <f>'Zákl. nastavenie'!E10</f>
        <v>0</v>
      </c>
    </row>
    <row r="79" spans="2:6" ht="15.75" hidden="1" thickBot="1" x14ac:dyDescent="0.3">
      <c r="B79" s="196" t="s">
        <v>46</v>
      </c>
      <c r="C79" s="197"/>
      <c r="D79" s="197"/>
      <c r="E79" s="197"/>
      <c r="F79" s="189" t="s">
        <v>47</v>
      </c>
    </row>
    <row r="80" spans="2:6" ht="36" hidden="1" customHeight="1" thickBot="1" x14ac:dyDescent="0.35">
      <c r="B80" s="198" t="s">
        <v>12</v>
      </c>
      <c r="C80" s="199"/>
      <c r="D80" s="199"/>
      <c r="E80" s="200"/>
      <c r="F80" s="28">
        <v>1</v>
      </c>
    </row>
    <row r="81" spans="2:6" ht="19.5" hidden="1" thickBot="1" x14ac:dyDescent="0.35">
      <c r="B81" s="182" t="s">
        <v>45</v>
      </c>
      <c r="C81" s="201" t="e">
        <f>IF(C78=100,"Toto je jediné kritérium a prepočet na body sa tak neuplatňuje",IF(B78="čím menej, tým lepšie",(C78*(F78-F80)/(F78-E78)),(C78*(F80-E78)/(F78-E78))))</f>
        <v>#DIV/0!</v>
      </c>
      <c r="D81" s="201"/>
      <c r="E81" s="201"/>
      <c r="F81" s="202"/>
    </row>
    <row r="82" spans="2:6" ht="15.75" hidden="1" thickBot="1" x14ac:dyDescent="0.3"/>
    <row r="83" spans="2:6" ht="21.75" hidden="1" thickBot="1" x14ac:dyDescent="0.3">
      <c r="B83" s="176" t="s">
        <v>87</v>
      </c>
      <c r="C83" s="177" t="str">
        <f>'Zákl. nastavenie'!C11</f>
        <v>...</v>
      </c>
      <c r="D83" s="178"/>
      <c r="E83" s="178"/>
      <c r="F83" s="179"/>
    </row>
    <row r="84" spans="2:6" hidden="1" x14ac:dyDescent="0.25">
      <c r="B84" s="186" t="s">
        <v>37</v>
      </c>
      <c r="C84" s="190" t="s">
        <v>38</v>
      </c>
      <c r="D84" s="190"/>
      <c r="E84" s="187" t="s">
        <v>39</v>
      </c>
      <c r="F84" s="188" t="s">
        <v>40</v>
      </c>
    </row>
    <row r="85" spans="2:6" hidden="1" x14ac:dyDescent="0.25">
      <c r="B85" s="191" t="str">
        <f>'Zákl. nastavenie'!G11</f>
        <v>žiadna</v>
      </c>
      <c r="C85" s="192">
        <f>'Zákl. nastavenie'!I11</f>
        <v>0</v>
      </c>
      <c r="D85" s="193"/>
      <c r="E85" s="194">
        <f>'Zákl. nastavenie'!F11</f>
        <v>0</v>
      </c>
      <c r="F85" s="195">
        <f>'Zákl. nastavenie'!E11</f>
        <v>0</v>
      </c>
    </row>
    <row r="86" spans="2:6" ht="15.75" hidden="1" thickBot="1" x14ac:dyDescent="0.3">
      <c r="B86" s="196" t="s">
        <v>46</v>
      </c>
      <c r="C86" s="197"/>
      <c r="D86" s="197"/>
      <c r="E86" s="197"/>
      <c r="F86" s="189" t="s">
        <v>47</v>
      </c>
    </row>
    <row r="87" spans="2:6" ht="39.75" hidden="1" customHeight="1" thickBot="1" x14ac:dyDescent="0.35">
      <c r="B87" s="198" t="s">
        <v>12</v>
      </c>
      <c r="C87" s="199"/>
      <c r="D87" s="199"/>
      <c r="E87" s="200"/>
      <c r="F87" s="28">
        <v>0</v>
      </c>
    </row>
    <row r="88" spans="2:6" ht="19.5" hidden="1" thickBot="1" x14ac:dyDescent="0.35">
      <c r="B88" s="182" t="s">
        <v>45</v>
      </c>
      <c r="C88" s="201" t="e">
        <f>IF(C85=100,"Toto je jediné kritérium a prepočet na body sa tak neuplatňuje",IF(B85="čím menej, tým lepšie",(C85*(F85-F87)/(F85-E85)),(C85*(F87-E85)/(F85-E85))))</f>
        <v>#DIV/0!</v>
      </c>
      <c r="D88" s="201"/>
      <c r="E88" s="201"/>
      <c r="F88" s="202"/>
    </row>
    <row r="89" spans="2:6" ht="15.75" hidden="1" thickBot="1" x14ac:dyDescent="0.3"/>
    <row r="90" spans="2:6" ht="21.75" hidden="1" thickBot="1" x14ac:dyDescent="0.3">
      <c r="B90" s="176" t="s">
        <v>86</v>
      </c>
      <c r="C90" s="177" t="str">
        <f>'Zákl. nastavenie'!C12</f>
        <v>...</v>
      </c>
      <c r="D90" s="178"/>
      <c r="E90" s="178"/>
      <c r="F90" s="179"/>
    </row>
    <row r="91" spans="2:6" hidden="1" x14ac:dyDescent="0.25">
      <c r="B91" s="186" t="s">
        <v>37</v>
      </c>
      <c r="C91" s="190" t="s">
        <v>38</v>
      </c>
      <c r="D91" s="190"/>
      <c r="E91" s="187" t="s">
        <v>39</v>
      </c>
      <c r="F91" s="188" t="s">
        <v>40</v>
      </c>
    </row>
    <row r="92" spans="2:6" hidden="1" x14ac:dyDescent="0.25">
      <c r="B92" s="191" t="str">
        <f>'Zákl. nastavenie'!G12</f>
        <v>žiadna</v>
      </c>
      <c r="C92" s="192">
        <f>'Zákl. nastavenie'!I12</f>
        <v>0</v>
      </c>
      <c r="D92" s="193"/>
      <c r="E92" s="194">
        <f>'Zákl. nastavenie'!F12</f>
        <v>0</v>
      </c>
      <c r="F92" s="195">
        <f>'Zákl. nastavenie'!E12</f>
        <v>0</v>
      </c>
    </row>
    <row r="93" spans="2:6" ht="15.75" hidden="1" thickBot="1" x14ac:dyDescent="0.3">
      <c r="B93" s="196" t="s">
        <v>46</v>
      </c>
      <c r="C93" s="197"/>
      <c r="D93" s="197"/>
      <c r="E93" s="197"/>
      <c r="F93" s="189" t="s">
        <v>47</v>
      </c>
    </row>
    <row r="94" spans="2:6" ht="39" hidden="1" customHeight="1" thickBot="1" x14ac:dyDescent="0.35">
      <c r="B94" s="198" t="s">
        <v>12</v>
      </c>
      <c r="C94" s="199"/>
      <c r="D94" s="199"/>
      <c r="E94" s="200"/>
      <c r="F94" s="28">
        <v>0</v>
      </c>
    </row>
    <row r="95" spans="2:6" ht="19.5" hidden="1" thickBot="1" x14ac:dyDescent="0.35">
      <c r="B95" s="182" t="s">
        <v>45</v>
      </c>
      <c r="C95" s="201" t="e">
        <f>IF(C92=100,"Toto je jediné kritérium a prepočet na body sa tak neuplatňuje",IF(B92="čím menej, tým lepšie",(C92*(F92-F94)/(F92-E92)),(C92*(F94-E92)/(F92-E92))))</f>
        <v>#DIV/0!</v>
      </c>
      <c r="D95" s="201"/>
      <c r="E95" s="201"/>
      <c r="F95" s="202"/>
    </row>
    <row r="96" spans="2:6" ht="15.75" hidden="1" thickBot="1" x14ac:dyDescent="0.3"/>
    <row r="97" spans="2:6" ht="21.75" hidden="1" thickBot="1" x14ac:dyDescent="0.3">
      <c r="B97" s="176" t="s">
        <v>85</v>
      </c>
      <c r="C97" s="177" t="str">
        <f>'Zákl. nastavenie'!C13</f>
        <v>...</v>
      </c>
      <c r="D97" s="178"/>
      <c r="E97" s="178"/>
      <c r="F97" s="179"/>
    </row>
    <row r="98" spans="2:6" hidden="1" x14ac:dyDescent="0.25">
      <c r="B98" s="186" t="s">
        <v>37</v>
      </c>
      <c r="C98" s="190" t="s">
        <v>38</v>
      </c>
      <c r="D98" s="190"/>
      <c r="E98" s="187" t="s">
        <v>39</v>
      </c>
      <c r="F98" s="188" t="s">
        <v>40</v>
      </c>
    </row>
    <row r="99" spans="2:6" hidden="1" x14ac:dyDescent="0.25">
      <c r="B99" s="191" t="str">
        <f>'Zákl. nastavenie'!G13</f>
        <v>žiadna</v>
      </c>
      <c r="C99" s="192">
        <f>'Zákl. nastavenie'!I13</f>
        <v>0</v>
      </c>
      <c r="D99" s="193"/>
      <c r="E99" s="194">
        <f>'Zákl. nastavenie'!F13</f>
        <v>0</v>
      </c>
      <c r="F99" s="195">
        <f>'Zákl. nastavenie'!E13</f>
        <v>0</v>
      </c>
    </row>
    <row r="100" spans="2:6" ht="15.75" hidden="1" thickBot="1" x14ac:dyDescent="0.3">
      <c r="B100" s="196" t="s">
        <v>46</v>
      </c>
      <c r="C100" s="197"/>
      <c r="D100" s="197"/>
      <c r="E100" s="197"/>
      <c r="F100" s="189" t="s">
        <v>47</v>
      </c>
    </row>
    <row r="101" spans="2:6" ht="38.25" hidden="1" customHeight="1" thickBot="1" x14ac:dyDescent="0.35">
      <c r="B101" s="198" t="s">
        <v>12</v>
      </c>
      <c r="C101" s="199"/>
      <c r="D101" s="199"/>
      <c r="E101" s="200"/>
      <c r="F101" s="28">
        <v>0</v>
      </c>
    </row>
    <row r="102" spans="2:6" ht="19.5" hidden="1" thickBot="1" x14ac:dyDescent="0.35">
      <c r="B102" s="182" t="s">
        <v>45</v>
      </c>
      <c r="C102" s="201" t="e">
        <f>IF(C99=100,"Toto je jediné kritérium a prepočet na body sa tak neuplatňuje",IF(B99="čím menej, tým lepšie",(C99*(F99-F101)/(F99-E99)),(C99*(F101-E99)/(F99-E99))))</f>
        <v>#DIV/0!</v>
      </c>
      <c r="D102" s="201"/>
      <c r="E102" s="201"/>
      <c r="F102" s="202"/>
    </row>
    <row r="103" spans="2:6" ht="15.75" thickBot="1" x14ac:dyDescent="0.3"/>
    <row r="104" spans="2:6" ht="21.75" thickBot="1" x14ac:dyDescent="0.4">
      <c r="B104" s="285" t="s">
        <v>48</v>
      </c>
      <c r="C104" s="286"/>
      <c r="D104" s="286"/>
      <c r="E104" s="287"/>
      <c r="F104" s="288">
        <f>C39+C46</f>
        <v>97</v>
      </c>
    </row>
    <row r="105" spans="2:6" ht="15.75" thickBot="1" x14ac:dyDescent="0.3">
      <c r="B105" s="183"/>
      <c r="C105" s="184"/>
      <c r="D105" s="184"/>
      <c r="E105" s="184"/>
      <c r="F105" s="185"/>
    </row>
    <row r="106" spans="2:6" x14ac:dyDescent="0.25">
      <c r="B106" s="153" t="s">
        <v>49</v>
      </c>
      <c r="C106" s="155" t="s">
        <v>50</v>
      </c>
      <c r="D106" s="155"/>
      <c r="E106" s="157" t="s">
        <v>51</v>
      </c>
      <c r="F106" s="158"/>
    </row>
    <row r="107" spans="2:6" ht="15.75" thickBot="1" x14ac:dyDescent="0.3">
      <c r="B107" s="154"/>
      <c r="C107" s="156"/>
      <c r="D107" s="156"/>
      <c r="E107" s="159"/>
      <c r="F107" s="160"/>
    </row>
    <row r="109" spans="2:6" x14ac:dyDescent="0.25">
      <c r="B109" s="289" t="s">
        <v>116</v>
      </c>
    </row>
  </sheetData>
  <sheetProtection algorithmName="SHA-512" hashValue="3T5pE/o6EJVkcmUcR6feFBH4JEG9gbeVsrCgplNFfdGgvrRV+UPGRm4YhtEYQrHjbmqb3nkC9Peidiqo2V6Kww==" saltValue="6+ci/8DALyOMeKur7Q+Mug==" spinCount="100000" sheet="1" objects="1" scenarios="1" formatCells="0" formatColumns="0" formatRows="0" insertColumns="0" insertRows="0" insertHyperlinks="0" deleteColumns="0" deleteRows="0" selectLockedCells="1" sort="0" autoFilter="0"/>
  <mergeCells count="86">
    <mergeCell ref="G1:G59"/>
    <mergeCell ref="B36:E36"/>
    <mergeCell ref="B13:E13"/>
    <mergeCell ref="A1:A59"/>
    <mergeCell ref="B1:F1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  <mergeCell ref="B17:F17"/>
    <mergeCell ref="C20:D20"/>
    <mergeCell ref="B38:E38"/>
    <mergeCell ref="C39:F39"/>
    <mergeCell ref="B40:F40"/>
    <mergeCell ref="C43:D43"/>
    <mergeCell ref="B44:E44"/>
    <mergeCell ref="B58:E58"/>
    <mergeCell ref="B59:E59"/>
    <mergeCell ref="C60:F60"/>
    <mergeCell ref="C62:F62"/>
    <mergeCell ref="B45:E45"/>
    <mergeCell ref="C46:F46"/>
    <mergeCell ref="B47:F47"/>
    <mergeCell ref="C49:D49"/>
    <mergeCell ref="C50:D50"/>
    <mergeCell ref="C69:F69"/>
    <mergeCell ref="B106:B107"/>
    <mergeCell ref="C106:D107"/>
    <mergeCell ref="E106:F107"/>
    <mergeCell ref="C18:F18"/>
    <mergeCell ref="C41:F41"/>
    <mergeCell ref="C48:F48"/>
    <mergeCell ref="C55:F55"/>
    <mergeCell ref="C56:D56"/>
    <mergeCell ref="C57:D57"/>
    <mergeCell ref="B51:E51"/>
    <mergeCell ref="B52:E52"/>
    <mergeCell ref="C53:F53"/>
    <mergeCell ref="B54:F54"/>
    <mergeCell ref="B104:E104"/>
    <mergeCell ref="B105:F105"/>
    <mergeCell ref="C63:D63"/>
    <mergeCell ref="C64:D64"/>
    <mergeCell ref="B65:E65"/>
    <mergeCell ref="B66:E66"/>
    <mergeCell ref="C67:F67"/>
    <mergeCell ref="C83:F83"/>
    <mergeCell ref="C70:D70"/>
    <mergeCell ref="C71:D71"/>
    <mergeCell ref="B72:E72"/>
    <mergeCell ref="B73:E73"/>
    <mergeCell ref="C74:F74"/>
    <mergeCell ref="C76:F76"/>
    <mergeCell ref="C77:D77"/>
    <mergeCell ref="C78:D78"/>
    <mergeCell ref="B79:E79"/>
    <mergeCell ref="B80:E80"/>
    <mergeCell ref="C81:F81"/>
    <mergeCell ref="C90:F90"/>
    <mergeCell ref="B94:E94"/>
    <mergeCell ref="C84:D84"/>
    <mergeCell ref="C85:D85"/>
    <mergeCell ref="B86:E86"/>
    <mergeCell ref="B87:E87"/>
    <mergeCell ref="C88:F88"/>
    <mergeCell ref="C102:F102"/>
    <mergeCell ref="C91:D91"/>
    <mergeCell ref="C92:D92"/>
    <mergeCell ref="B93:E93"/>
    <mergeCell ref="C95:F95"/>
    <mergeCell ref="C97:F97"/>
    <mergeCell ref="C98:D98"/>
    <mergeCell ref="C99:D99"/>
    <mergeCell ref="B100:E100"/>
    <mergeCell ref="B101:E101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B17" sqref="B17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7" t="s">
        <v>52</v>
      </c>
    </row>
    <row r="3" spans="2:2" x14ac:dyDescent="0.25">
      <c r="B3" s="18"/>
    </row>
    <row r="4" spans="2:2" x14ac:dyDescent="0.25">
      <c r="B4" s="24" t="s">
        <v>53</v>
      </c>
    </row>
    <row r="5" spans="2:2" x14ac:dyDescent="0.25">
      <c r="B5" s="18"/>
    </row>
    <row r="6" spans="2:2" x14ac:dyDescent="0.25">
      <c r="B6" s="25" t="s">
        <v>54</v>
      </c>
    </row>
    <row r="7" spans="2:2" x14ac:dyDescent="0.25">
      <c r="B7" s="26"/>
    </row>
    <row r="8" spans="2:2" ht="60.75" customHeight="1" x14ac:dyDescent="0.25">
      <c r="B8" s="19" t="s">
        <v>55</v>
      </c>
    </row>
    <row r="9" spans="2:2" x14ac:dyDescent="0.25">
      <c r="B9" s="19"/>
    </row>
    <row r="10" spans="2:2" x14ac:dyDescent="0.25">
      <c r="B10" s="19" t="s">
        <v>56</v>
      </c>
    </row>
    <row r="11" spans="2:2" x14ac:dyDescent="0.25">
      <c r="B11" s="19" t="s">
        <v>57</v>
      </c>
    </row>
    <row r="12" spans="2:2" x14ac:dyDescent="0.25">
      <c r="B12" s="19" t="s">
        <v>58</v>
      </c>
    </row>
    <row r="13" spans="2:2" x14ac:dyDescent="0.25">
      <c r="B13" s="19" t="s">
        <v>59</v>
      </c>
    </row>
    <row r="14" spans="2:2" x14ac:dyDescent="0.25">
      <c r="B14" s="19" t="s">
        <v>60</v>
      </c>
    </row>
    <row r="15" spans="2:2" x14ac:dyDescent="0.25">
      <c r="B15" s="19" t="s">
        <v>61</v>
      </c>
    </row>
    <row r="16" spans="2:2" x14ac:dyDescent="0.25">
      <c r="B16" s="19" t="s">
        <v>62</v>
      </c>
    </row>
    <row r="17" spans="2:2" ht="30" x14ac:dyDescent="0.25">
      <c r="B17" s="19" t="s">
        <v>63</v>
      </c>
    </row>
    <row r="18" spans="2:2" x14ac:dyDescent="0.25">
      <c r="B18" s="19" t="s">
        <v>64</v>
      </c>
    </row>
    <row r="19" spans="2:2" x14ac:dyDescent="0.25">
      <c r="B19" s="19" t="s">
        <v>65</v>
      </c>
    </row>
    <row r="20" spans="2:2" x14ac:dyDescent="0.25">
      <c r="B20" s="19" t="s">
        <v>66</v>
      </c>
    </row>
    <row r="21" spans="2:2" ht="30" x14ac:dyDescent="0.25">
      <c r="B21" s="19" t="s">
        <v>67</v>
      </c>
    </row>
    <row r="22" spans="2:2" x14ac:dyDescent="0.25">
      <c r="B22" s="19" t="s">
        <v>68</v>
      </c>
    </row>
    <row r="23" spans="2:2" x14ac:dyDescent="0.25">
      <c r="B23" s="20"/>
    </row>
    <row r="24" spans="2:2" ht="60" x14ac:dyDescent="0.25">
      <c r="B24" s="19" t="s">
        <v>69</v>
      </c>
    </row>
    <row r="25" spans="2:2" ht="13.5" customHeight="1" x14ac:dyDescent="0.25">
      <c r="B25" s="19"/>
    </row>
    <row r="26" spans="2:2" ht="30" x14ac:dyDescent="0.25">
      <c r="B26" s="19" t="s">
        <v>70</v>
      </c>
    </row>
    <row r="27" spans="2:2" ht="15.75" thickBot="1" x14ac:dyDescent="0.3">
      <c r="B27" s="27"/>
    </row>
  </sheetData>
  <sheetProtection algorithmName="SHA-512" hashValue="ukDk1AHkhqr6TDir4te9dgXRmBSjMy7B0EGoZ1jew9gmDH42Nxh1JDYt8n06PsD1aXCMH9amzFpEZDXalhKj1A==" saltValue="CKMKRX62wybT0F7SE8eC7A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sqref="A1:XFD1048576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17" t="s">
        <v>71</v>
      </c>
    </row>
    <row r="3" spans="2:2" x14ac:dyDescent="0.25">
      <c r="B3" s="18"/>
    </row>
    <row r="4" spans="2:2" x14ac:dyDescent="0.25">
      <c r="B4" s="19" t="s">
        <v>53</v>
      </c>
    </row>
    <row r="5" spans="2:2" x14ac:dyDescent="0.25">
      <c r="B5" s="20"/>
    </row>
    <row r="6" spans="2:2" x14ac:dyDescent="0.25">
      <c r="B6" s="21" t="s">
        <v>54</v>
      </c>
    </row>
    <row r="7" spans="2:2" x14ac:dyDescent="0.25">
      <c r="B7" s="19"/>
    </row>
    <row r="8" spans="2:2" ht="60.75" customHeight="1" x14ac:dyDescent="0.25">
      <c r="B8" s="19" t="s">
        <v>72</v>
      </c>
    </row>
    <row r="9" spans="2:2" x14ac:dyDescent="0.25">
      <c r="B9" s="19" t="s">
        <v>73</v>
      </c>
    </row>
    <row r="10" spans="2:2" x14ac:dyDescent="0.25">
      <c r="B10" s="22"/>
    </row>
    <row r="11" spans="2:2" ht="30" x14ac:dyDescent="0.25">
      <c r="B11" s="19" t="s">
        <v>74</v>
      </c>
    </row>
    <row r="12" spans="2:2" x14ac:dyDescent="0.25">
      <c r="B12" s="19"/>
    </row>
    <row r="13" spans="2:2" ht="45" x14ac:dyDescent="0.25">
      <c r="B13" s="19" t="s">
        <v>75</v>
      </c>
    </row>
    <row r="14" spans="2:2" x14ac:dyDescent="0.25">
      <c r="B14" s="19"/>
    </row>
    <row r="15" spans="2:2" ht="45" x14ac:dyDescent="0.25">
      <c r="B15" s="19" t="s">
        <v>76</v>
      </c>
    </row>
    <row r="16" spans="2:2" x14ac:dyDescent="0.25">
      <c r="B16" s="19"/>
    </row>
    <row r="17" spans="2:2" ht="60" x14ac:dyDescent="0.25">
      <c r="B17" s="19" t="s">
        <v>77</v>
      </c>
    </row>
    <row r="18" spans="2:2" x14ac:dyDescent="0.25">
      <c r="B18" s="19"/>
    </row>
    <row r="19" spans="2:2" ht="75" x14ac:dyDescent="0.25">
      <c r="B19" s="19" t="s">
        <v>78</v>
      </c>
    </row>
    <row r="20" spans="2:2" ht="15.75" thickBot="1" x14ac:dyDescent="0.3">
      <c r="B20" s="23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9w+4PMTqZhtix9cVyrd/0T+n5eDwAbUf3z6+oukAl1htEncGi+i9hJtUVxtHliJkVTHia6nzXAuxAzvK3FlY+A==" saltValue="sAh7U9XFK9XH5WWyWSKlV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8" ma:contentTypeDescription="Create a new document." ma:contentTypeScope="" ma:versionID="783b6c24313f2f1cd991759f8d20ba60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dd4f127914c2a02919375b2d5732af39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B22A21-9404-401B-A786-A22A0F9AB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5b109657-a981-45e9-accc-f4b6203c2974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6f25a68-2b8f-4a5b-9db1-9252afa83edf"/>
    <ds:schemaRef ds:uri="http://schemas.microsoft.com/office/2006/metadata/propertie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Zákl. nastavenie</vt:lpstr>
      <vt:lpstr>Ponuka - bodový</vt:lpstr>
      <vt:lpstr>Koneční užívatelia výhod</vt:lpstr>
      <vt:lpstr>Medzinárodné sankcie</vt:lpstr>
      <vt:lpstr>'Koneční užívatelia výhod'!Oblasť_tlače</vt:lpstr>
      <vt:lpstr>'Medzinárodné sankcie'!Oblasť_tlače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Záhorec Andrej, JUDr.</cp:lastModifiedBy>
  <cp:revision/>
  <dcterms:created xsi:type="dcterms:W3CDTF">2022-09-22T09:41:16Z</dcterms:created>
  <dcterms:modified xsi:type="dcterms:W3CDTF">2023-12-21T07:42:34Z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