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zanp\Desktop\Stavby\PVC\DNS\Nový priečinok (2)\"/>
    </mc:Choice>
  </mc:AlternateContent>
  <bookViews>
    <workbookView xWindow="0" yWindow="0" windowWidth="0" windowHeight="0"/>
  </bookViews>
  <sheets>
    <sheet name="Rekapitulácia stavby" sheetId="1" r:id="rId1"/>
    <sheet name="DNS6 - Rekonštrukcia podl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'DNS6 - Rekonštrukcia podl...'!$C$116:$K$142</definedName>
    <definedName name="_xlnm.Print_Area" localSheetId="1">'DNS6 - Rekonštrukcia podl...'!$C$4:$J$76,'DNS6 - Rekonštrukcia podl...'!$C$82:$J$100,'DNS6 - Rekonštrukcia podl...'!$C$106:$J$142</definedName>
    <definedName name="_xlnm.Print_Titles" localSheetId="1">'DNS6 - Rekonštrukcia podl...'!$116:$116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4"/>
  <c r="BH124"/>
  <c r="BG124"/>
  <c r="BE124"/>
  <c r="T124"/>
  <c r="T123"/>
  <c r="R124"/>
  <c r="R123"/>
  <c r="P124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J114"/>
  <c r="F113"/>
  <c r="F111"/>
  <c r="E109"/>
  <c r="J90"/>
  <c r="F89"/>
  <c r="F87"/>
  <c r="E85"/>
  <c r="J19"/>
  <c r="E19"/>
  <c r="J113"/>
  <c r="J18"/>
  <c r="J16"/>
  <c r="E16"/>
  <c r="F90"/>
  <c r="J15"/>
  <c r="J10"/>
  <c r="J87"/>
  <c i="1" r="L90"/>
  <c r="AM90"/>
  <c r="AM89"/>
  <c r="L89"/>
  <c r="AM87"/>
  <c r="L87"/>
  <c r="L85"/>
  <c r="L84"/>
  <c i="2" r="J132"/>
  <c r="J122"/>
  <c r="F34"/>
  <c r="J142"/>
  <c r="BK130"/>
  <c r="J136"/>
  <c r="BK131"/>
  <c r="J31"/>
  <c r="BK141"/>
  <c r="J138"/>
  <c r="J124"/>
  <c r="BK139"/>
  <c r="BK129"/>
  <c r="BK137"/>
  <c r="BK122"/>
  <c r="BK128"/>
  <c r="J127"/>
  <c r="J134"/>
  <c r="J137"/>
  <c r="BK121"/>
  <c r="J135"/>
  <c r="BK133"/>
  <c r="J121"/>
  <c r="J133"/>
  <c r="F35"/>
  <c r="J140"/>
  <c r="J129"/>
  <c r="BK140"/>
  <c r="BK132"/>
  <c r="BK142"/>
  <c r="BK124"/>
  <c r="BK135"/>
  <c i="1" r="AS94"/>
  <c i="2" r="J128"/>
  <c r="J139"/>
  <c r="J130"/>
  <c r="BK138"/>
  <c r="BK127"/>
  <c r="J120"/>
  <c r="BK136"/>
  <c r="BK120"/>
  <c r="F31"/>
  <c r="BK134"/>
  <c r="J131"/>
  <c r="J141"/>
  <c r="F33"/>
  <c l="1" r="P119"/>
  <c r="P118"/>
  <c r="P117"/>
  <c i="1" r="AU95"/>
  <c i="2" r="R119"/>
  <c r="R118"/>
  <c r="BK126"/>
  <c r="J126"/>
  <c r="J99"/>
  <c r="T119"/>
  <c r="T118"/>
  <c r="T117"/>
  <c r="P126"/>
  <c r="P125"/>
  <c r="R126"/>
  <c r="R125"/>
  <c r="BK119"/>
  <c r="T126"/>
  <c r="T125"/>
  <c r="BK123"/>
  <c r="J123"/>
  <c r="J97"/>
  <c r="J89"/>
  <c r="J111"/>
  <c r="F114"/>
  <c r="BF124"/>
  <c r="BF136"/>
  <c r="BF142"/>
  <c i="1" r="AV95"/>
  <c i="2" r="BF141"/>
  <c r="BF134"/>
  <c r="BF138"/>
  <c i="1" r="BB95"/>
  <c i="2" r="BF120"/>
  <c r="BF121"/>
  <c r="BF122"/>
  <c r="BF127"/>
  <c r="BF128"/>
  <c r="BF129"/>
  <c r="BF132"/>
  <c r="BF137"/>
  <c r="BF135"/>
  <c i="1" r="AZ95"/>
  <c i="2" r="BF130"/>
  <c r="BF133"/>
  <c r="BF139"/>
  <c i="1" r="BC95"/>
  <c i="2" r="BF131"/>
  <c r="BF140"/>
  <c i="1" r="BD95"/>
  <c r="AU94"/>
  <c r="BC94"/>
  <c r="AY94"/>
  <c r="BB94"/>
  <c r="W31"/>
  <c r="AZ94"/>
  <c r="AV94"/>
  <c r="AK29"/>
  <c r="BD94"/>
  <c r="W33"/>
  <c i="2" l="1" r="BK118"/>
  <c r="R117"/>
  <c r="J119"/>
  <c r="J96"/>
  <c r="BK125"/>
  <c r="J125"/>
  <c r="J98"/>
  <c i="1" r="W32"/>
  <c i="2" r="J32"/>
  <c i="1" r="AW95"/>
  <c r="AT95"/>
  <c r="W29"/>
  <c i="2" r="F32"/>
  <c i="1" r="BA95"/>
  <c r="BA94"/>
  <c r="W30"/>
  <c r="AX94"/>
  <c i="2" l="1" r="BK117"/>
  <c r="J117"/>
  <c r="J94"/>
  <c r="J118"/>
  <c r="J95"/>
  <c i="1" r="AW94"/>
  <c r="AK30"/>
  <c i="2" l="1" r="J28"/>
  <c i="1" r="AG95"/>
  <c r="AG94"/>
  <c r="AK26"/>
  <c r="AT94"/>
  <c r="AN94"/>
  <c i="2" l="1" r="J37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<sst xmlns="http://schemas.openxmlformats.org/spreadsheetml/2006/main">
  <si>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</si>
  <si>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</si>
  <si>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</si>
  <si>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</si>
  <si>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{7fee57b6-c89f-49b7-ad82-b76a1de46797}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</si>
  <si>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</si>
  <si>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</si>
  <si>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</si>
  <si>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</si>
  <si>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</si>
  <si>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</si>
  <si>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</si>
  <si>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</si>
  <si>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DNS6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</si>
  <si>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</si>
  <si>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</si>
  <si>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Rekonštrukcia podláh ambulantného centra PaF  - skladba P1</t>
  </si>
  <si>
    <t>JKSO:</t>
  </si>
  <si>
    <t>KS:</t>
  </si>
  <si>
    <t>Miesto:</t>
  </si>
  <si>
    <t xml:space="preserve"> </t>
  </si>
  <si>
    <t>Dátum:</t>
  </si>
  <si>
    <t>25. 4. 2023</t>
  </si>
  <si>
    <t>Objednávateľ:</t>
  </si>
  <si>
    <t>IČO:</t>
  </si>
  <si>
    <t>17335825</t>
  </si>
  <si>
    <t>FNsP Žilina</t>
  </si>
  <si>
    <t>IČ DPH:</t>
  </si>
  <si>
    <t>Zhotoviteľ:</t>
  </si>
  <si>
    <t>Vyplň údaj</t>
  </si>
  <si>
    <t>Projektant:</t>
  </si>
  <si>
    <t>True</t>
  </si>
  <si>
    <t>Spracovateľ:</t>
  </si>
  <si>
    <t xml:space="preserve">Pavol Záň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</si>
  <si>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</si>
  <si>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</si>
  <si>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</si>
  <si>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</si>
  <si>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</si>
  <si>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</si>
  <si>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</si>
  <si>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</si>
  <si>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</si>
  <si>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</si>
  <si>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</si>
  <si>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</si>
  <si>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</si>
  <si>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</si>
  <si>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</si>
  <si>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</si>
  <si>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</si>
  <si>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</si>
  <si>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</si>
  <si>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</si>
  <si>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</si>
  <si>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</si>
  <si>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</si>
  <si>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</si>
  <si>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</si>
  <si>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</si>
  <si>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</si>
  <si>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</si>
  <si>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</si>
  <si>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</si>
  <si>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</si>
  <si>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</si>
  <si>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</si>
  <si>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</si>
  <si>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</si>
  <si>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</si>
  <si>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</si>
  <si>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</si>
  <si>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</si>
  <si>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</si>
  <si>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</si>
  <si>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</si>
  <si>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</si>
  <si>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</si>
  <si>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</si>
  <si>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</si>
  <si>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</si>
  <si>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</si>
  <si>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</si>
  <si>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</si>
  <si>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</si>
  <si>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</si>
  <si>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</si>
  <si>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</si>
  <si>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</si>
  <si>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</si>
  <si>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99 - Presun hmôt HSV</t>
  </si>
  <si>
    <t>PSV - Práce a dodávky PSV</t>
  </si>
  <si>
    <t xml:space="preserve">    776 - Podlahy povlakové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</si>
  <si>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</si>
  <si>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</si>
  <si>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</si>
  <si>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</si>
  <si>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</si>
  <si>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</si>
  <si>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</si>
  <si>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</si>
  <si>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</si>
  <si>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</si>
  <si>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</si>
  <si>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</si>
  <si>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</si>
  <si>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</si>
  <si>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</si>
  <si>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</si>
  <si>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</si>
  <si>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</si>
  <si>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632001051.S</t>
  </si>
  <si>
    <t>Zhotovenie jednonásobného penetračného náteru pre potery a stierky</t>
  </si>
  <si>
    <t>m2</t>
  </si>
  <si>
    <t>4</t>
  </si>
  <si>
    <t>2</t>
  </si>
  <si>
    <t>1715059939</t>
  </si>
  <si>
    <t>M</t>
  </si>
  <si>
    <t>585520008700.S</t>
  </si>
  <si>
    <t>Penetračný náter na nasiakavé podklady pod potery, samonivelizačné hmoty a stavebné lepidlá</t>
  </si>
  <si>
    <t>kg</t>
  </si>
  <si>
    <t>8</t>
  </si>
  <si>
    <t>-17621786</t>
  </si>
  <si>
    <t>3</t>
  </si>
  <si>
    <t>632452649.S</t>
  </si>
  <si>
    <t>Cementová samonivelizačná stierka, pevnosti v tlaku 25 MPa, hr. 10 mm</t>
  </si>
  <si>
    <t>902085043</t>
  </si>
  <si>
    <t>99</t>
  </si>
  <si>
    <t>Presun hmôt HSV</t>
  </si>
  <si>
    <t>998011003.S</t>
  </si>
  <si>
    <t>Presun hmôt pre budovy (801, 803, 812), zvislá konštr. z tehál, tvárnic, z kovu výšky do 24 m</t>
  </si>
  <si>
    <t>t</t>
  </si>
  <si>
    <t>1814840222</t>
  </si>
  <si>
    <t>PSV</t>
  </si>
  <si>
    <t>Práce a dodávky PSV</t>
  </si>
  <si>
    <t>776</t>
  </si>
  <si>
    <t>Podlahy povlakové</t>
  </si>
  <si>
    <t>5</t>
  </si>
  <si>
    <t>776411000.S.1</t>
  </si>
  <si>
    <t>Lepenie podlahových líšt soklových</t>
  </si>
  <si>
    <t>m</t>
  </si>
  <si>
    <t>16</t>
  </si>
  <si>
    <t>907491903</t>
  </si>
  <si>
    <t>283410017900.S1</t>
  </si>
  <si>
    <t xml:space="preserve">Lišta podlahová  - spodný fabión</t>
  </si>
  <si>
    <t>32</t>
  </si>
  <si>
    <t>-290809210</t>
  </si>
  <si>
    <t>7</t>
  </si>
  <si>
    <t>283410017900.S2</t>
  </si>
  <si>
    <t xml:space="preserve">Lišta podlahová  - vrchná ukončovacia lišta</t>
  </si>
  <si>
    <t>1452337675</t>
  </si>
  <si>
    <t>776420011.S</t>
  </si>
  <si>
    <t>Lepenie podlahových soklov z PVC vytiahnutím</t>
  </si>
  <si>
    <t>-422106737</t>
  </si>
  <si>
    <t>9</t>
  </si>
  <si>
    <t>284110002100.S1</t>
  </si>
  <si>
    <t>Podlaha PVC homogénna, hrúbka do 2,5 mm trieda záťaže 43</t>
  </si>
  <si>
    <t>374374201</t>
  </si>
  <si>
    <t>10</t>
  </si>
  <si>
    <t>776521100.S</t>
  </si>
  <si>
    <t>Lepenie povlakových podláh z PVC homogénnych pásov</t>
  </si>
  <si>
    <t>299694935</t>
  </si>
  <si>
    <t>11</t>
  </si>
  <si>
    <t>1889503313</t>
  </si>
  <si>
    <t>12</t>
  </si>
  <si>
    <t>776990100.S</t>
  </si>
  <si>
    <t>Zametanie podkladu pred kladením povlakovýck podláh</t>
  </si>
  <si>
    <t>1696203794</t>
  </si>
  <si>
    <t>13</t>
  </si>
  <si>
    <t>776990105.S</t>
  </si>
  <si>
    <t>Vysávanie podkladu pred kladením povlakovýck podláh</t>
  </si>
  <si>
    <t>603944419</t>
  </si>
  <si>
    <t>14</t>
  </si>
  <si>
    <t>776990110.S</t>
  </si>
  <si>
    <t>Penetrovanie podkladu pred kladením povlakových podláh</t>
  </si>
  <si>
    <t>1017286348</t>
  </si>
  <si>
    <t>15</t>
  </si>
  <si>
    <t>776992122.S</t>
  </si>
  <si>
    <t>Tmelenie podkladu, stierkovanie vyrovnávacím tmelom hr. 3 mm lokálne</t>
  </si>
  <si>
    <t>-1316952254</t>
  </si>
  <si>
    <t>776992200.S</t>
  </si>
  <si>
    <t>Príprava podkladu prebrúsením strojne brúskou na betón</t>
  </si>
  <si>
    <t>1867125203</t>
  </si>
  <si>
    <t>17</t>
  </si>
  <si>
    <t>776994113.S</t>
  </si>
  <si>
    <t>Ostatné práce - zváranie a frézovanie povlakových podláh z linolea - teplý spoj</t>
  </si>
  <si>
    <t>-619057975</t>
  </si>
  <si>
    <t>18</t>
  </si>
  <si>
    <t>776995111.S</t>
  </si>
  <si>
    <t>Ostatné práce - lepenie prechodových profilov</t>
  </si>
  <si>
    <t>-1475394226</t>
  </si>
  <si>
    <t>19</t>
  </si>
  <si>
    <t>611990000800.S</t>
  </si>
  <si>
    <t>Lišta prechodová skrutkovacia, šírka 28 mm</t>
  </si>
  <si>
    <t>1526802981</t>
  </si>
  <si>
    <t>998776103.S</t>
  </si>
  <si>
    <t>Presun hmôt pre podlahy povlakové v objektoch výšky nad 12 do 24 m</t>
  </si>
  <si>
    <t>804366613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</si>
</sst>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25</v>
      </c>
      <c r="AR10" s="18"/>
      <c r="BE10" s="27"/>
      <c r="BS10" s="15" t="s">
        <v>6</v>
      </c>
    </row>
    <row r="11" s="1" customFormat="1" ht="18.48" customHeight="1">
      <c r="B11" s="18"/>
      <c r="E11" s="23" t="s">
        <v>26</v>
      </c>
      <c r="AK11" s="28" t="s">
        <v>27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28</v>
      </c>
      <c r="AK13" s="28" t="s">
        <v>24</v>
      </c>
      <c r="AN13" s="30" t="s">
        <v>29</v>
      </c>
      <c r="AR13" s="18"/>
      <c r="BE13" s="27"/>
      <c r="BS13" s="15" t="s">
        <v>6</v>
      </c>
    </row>
    <row r="14">
      <c r="B14" s="18"/>
      <c r="E14" s="30" t="s">
        <v>29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27</v>
      </c>
      <c r="AN14" s="30" t="s">
        <v>29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30</v>
      </c>
      <c r="AK16" s="28" t="s">
        <v>24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20</v>
      </c>
      <c r="AK17" s="28" t="s">
        <v>27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33</v>
      </c>
      <c r="AK20" s="28" t="s">
        <v>27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34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36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37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38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39</v>
      </c>
      <c r="E29" s="3"/>
      <c r="F29" s="41" t="s">
        <v>40</v>
      </c>
      <c r="G29" s="3"/>
      <c r="H29" s="3"/>
      <c r="I29" s="3"/>
      <c r="J29" s="3"/>
      <c r="K29" s="3"/>
      <c r="L29" s="42">
        <v>0.20000000000000001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41</v>
      </c>
      <c r="G30" s="3"/>
      <c r="H30" s="3"/>
      <c r="I30" s="3"/>
      <c r="J30" s="3"/>
      <c r="K30" s="3"/>
      <c r="L30" s="42">
        <v>0.20000000000000001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ROUND(AW94,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42</v>
      </c>
      <c r="G31" s="3"/>
      <c r="H31" s="3"/>
      <c r="I31" s="3"/>
      <c r="J31" s="3"/>
      <c r="K31" s="3"/>
      <c r="L31" s="47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43</v>
      </c>
      <c r="G32" s="3"/>
      <c r="H32" s="3"/>
      <c r="I32" s="3"/>
      <c r="J32" s="3"/>
      <c r="K32" s="3"/>
      <c r="L32" s="47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44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48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49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50</v>
      </c>
      <c r="AI60" s="37"/>
      <c r="AJ60" s="37"/>
      <c r="AK60" s="37"/>
      <c r="AL60" s="37"/>
      <c r="AM60" s="59" t="s">
        <v>51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52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53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50</v>
      </c>
      <c r="AI75" s="37"/>
      <c r="AJ75" s="37"/>
      <c r="AK75" s="37"/>
      <c r="AL75" s="37"/>
      <c r="AM75" s="59" t="s">
        <v>51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54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DNS6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15</v>
      </c>
      <c r="D85" s="5"/>
      <c r="E85" s="5"/>
      <c r="F85" s="5"/>
      <c r="G85" s="5"/>
      <c r="H85" s="5"/>
      <c r="I85" s="5"/>
      <c r="J85" s="5"/>
      <c r="K85" s="5"/>
      <c r="L85" s="68" t="str">
        <f>K6</f>
        <v xml:space="preserve">Rekonštrukcia podláh ambulantného centra PaF  - skladba P1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 xml:space="preserve"> 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70" t="str">
        <f>IF(AN8= "","",AN8)</f>
        <v>25. 4. 2023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FNsP Žilina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30</v>
      </c>
      <c r="AJ89" s="34"/>
      <c r="AK89" s="34"/>
      <c r="AL89" s="34"/>
      <c r="AM89" s="71" t="str">
        <f>IF(E17="","",E17)</f>
        <v xml:space="preserve"> </v>
      </c>
      <c r="AN89" s="4"/>
      <c r="AO89" s="4"/>
      <c r="AP89" s="4"/>
      <c r="AQ89" s="34"/>
      <c r="AR89" s="35"/>
      <c r="AS89" s="72" t="s">
        <v>55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15.15" customHeight="1">
      <c r="A90" s="34"/>
      <c r="B90" s="35"/>
      <c r="C90" s="28" t="s">
        <v>28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71" t="str">
        <f>IF(E20="","",E20)</f>
        <v xml:space="preserve">Pavol Záň 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56</v>
      </c>
      <c r="D92" s="81"/>
      <c r="E92" s="81"/>
      <c r="F92" s="81"/>
      <c r="G92" s="81"/>
      <c r="H92" s="82"/>
      <c r="I92" s="83" t="s">
        <v>57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58</v>
      </c>
      <c r="AH92" s="81"/>
      <c r="AI92" s="81"/>
      <c r="AJ92" s="81"/>
      <c r="AK92" s="81"/>
      <c r="AL92" s="81"/>
      <c r="AM92" s="81"/>
      <c r="AN92" s="83" t="s">
        <v>59</v>
      </c>
      <c r="AO92" s="81"/>
      <c r="AP92" s="85"/>
      <c r="AQ92" s="86" t="s">
        <v>60</v>
      </c>
      <c r="AR92" s="35"/>
      <c r="AS92" s="87" t="s">
        <v>61</v>
      </c>
      <c r="AT92" s="88" t="s">
        <v>62</v>
      </c>
      <c r="AU92" s="88" t="s">
        <v>63</v>
      </c>
      <c r="AV92" s="88" t="s">
        <v>64</v>
      </c>
      <c r="AW92" s="88" t="s">
        <v>65</v>
      </c>
      <c r="AX92" s="88" t="s">
        <v>66</v>
      </c>
      <c r="AY92" s="88" t="s">
        <v>67</v>
      </c>
      <c r="AZ92" s="88" t="s">
        <v>68</v>
      </c>
      <c r="BA92" s="88" t="s">
        <v>69</v>
      </c>
      <c r="BB92" s="88" t="s">
        <v>70</v>
      </c>
      <c r="BC92" s="88" t="s">
        <v>71</v>
      </c>
      <c r="BD92" s="89" t="s">
        <v>72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73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ROUND(AG95,2)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ROUND(AS95,2)</f>
        <v>0</v>
      </c>
      <c r="AT94" s="100">
        <f>ROUND(SUM(AV94:AW94),2)</f>
        <v>0</v>
      </c>
      <c r="AU94" s="101">
        <f>ROUND(AU95,5)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ROUND(AZ95,2)</f>
        <v>0</v>
      </c>
      <c r="BA94" s="100">
        <f>ROUND(BA95,2)</f>
        <v>0</v>
      </c>
      <c r="BB94" s="100">
        <f>ROUND(BB95,2)</f>
        <v>0</v>
      </c>
      <c r="BC94" s="100">
        <f>ROUND(BC95,2)</f>
        <v>0</v>
      </c>
      <c r="BD94" s="102">
        <f>ROUND(BD95,2)</f>
        <v>0</v>
      </c>
      <c r="BE94" s="6"/>
      <c r="BS94" s="103" t="s">
        <v>74</v>
      </c>
      <c r="BT94" s="103" t="s">
        <v>75</v>
      </c>
      <c r="BV94" s="103" t="s">
        <v>76</v>
      </c>
      <c r="BW94" s="103" t="s">
        <v>4</v>
      </c>
      <c r="BX94" s="103" t="s">
        <v>77</v>
      </c>
      <c r="CL94" s="103" t="s">
        <v>1</v>
      </c>
    </row>
    <row r="95" s="7" customFormat="1" ht="24.75" customHeight="1">
      <c r="A95" s="104" t="s">
        <v>78</v>
      </c>
      <c r="B95" s="105"/>
      <c r="C95" s="106"/>
      <c r="D95" s="107" t="s">
        <v>13</v>
      </c>
      <c r="E95" s="107"/>
      <c r="F95" s="107"/>
      <c r="G95" s="107"/>
      <c r="H95" s="107"/>
      <c r="I95" s="108"/>
      <c r="J95" s="107" t="s">
        <v>16</v>
      </c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9">
        <f>'DNS6 - Rekonštrukcia podl...'!J28</f>
        <v>0</v>
      </c>
      <c r="AH95" s="108"/>
      <c r="AI95" s="108"/>
      <c r="AJ95" s="108"/>
      <c r="AK95" s="108"/>
      <c r="AL95" s="108"/>
      <c r="AM95" s="108"/>
      <c r="AN95" s="109">
        <f>SUM(AG95,AT95)</f>
        <v>0</v>
      </c>
      <c r="AO95" s="108"/>
      <c r="AP95" s="108"/>
      <c r="AQ95" s="110" t="s">
        <v>79</v>
      </c>
      <c r="AR95" s="105"/>
      <c r="AS95" s="111">
        <v>0</v>
      </c>
      <c r="AT95" s="112">
        <f>ROUND(SUM(AV95:AW95),2)</f>
        <v>0</v>
      </c>
      <c r="AU95" s="113">
        <f>'DNS6 - Rekonštrukcia podl...'!P117</f>
        <v>0</v>
      </c>
      <c r="AV95" s="112">
        <f>'DNS6 - Rekonštrukcia podl...'!J31</f>
        <v>0</v>
      </c>
      <c r="AW95" s="112">
        <f>'DNS6 - Rekonštrukcia podl...'!J32</f>
        <v>0</v>
      </c>
      <c r="AX95" s="112">
        <f>'DNS6 - Rekonštrukcia podl...'!J33</f>
        <v>0</v>
      </c>
      <c r="AY95" s="112">
        <f>'DNS6 - Rekonštrukcia podl...'!J34</f>
        <v>0</v>
      </c>
      <c r="AZ95" s="112">
        <f>'DNS6 - Rekonštrukcia podl...'!F31</f>
        <v>0</v>
      </c>
      <c r="BA95" s="112">
        <f>'DNS6 - Rekonštrukcia podl...'!F32</f>
        <v>0</v>
      </c>
      <c r="BB95" s="112">
        <f>'DNS6 - Rekonštrukcia podl...'!F33</f>
        <v>0</v>
      </c>
      <c r="BC95" s="112">
        <f>'DNS6 - Rekonštrukcia podl...'!F34</f>
        <v>0</v>
      </c>
      <c r="BD95" s="114">
        <f>'DNS6 - Rekonštrukcia podl...'!F35</f>
        <v>0</v>
      </c>
      <c r="BE95" s="7"/>
      <c r="BT95" s="115" t="s">
        <v>80</v>
      </c>
      <c r="BU95" s="115" t="s">
        <v>81</v>
      </c>
      <c r="BV95" s="115" t="s">
        <v>76</v>
      </c>
      <c r="BW95" s="115" t="s">
        <v>4</v>
      </c>
      <c r="BX95" s="115" t="s">
        <v>77</v>
      </c>
      <c r="CL95" s="115" t="s">
        <v>1</v>
      </c>
    </row>
    <row r="96" s="2" customFormat="1" ht="30" customHeight="1">
      <c r="A96" s="34"/>
      <c r="B96" s="35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5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="2" customFormat="1" ht="6.96" customHeight="1">
      <c r="A97" s="34"/>
      <c r="B97" s="61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35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DNS6 - Rekonštrukcia podl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82</v>
      </c>
      <c r="L4" s="18"/>
      <c r="M4" s="116" t="s">
        <v>9</v>
      </c>
      <c r="AT4" s="15" t="s">
        <v>3</v>
      </c>
    </row>
    <row r="5" s="1" customFormat="1" ht="6.96" customHeight="1">
      <c r="B5" s="18"/>
      <c r="L5" s="18"/>
    </row>
    <row r="6" s="2" customFormat="1" ht="12" customHeight="1">
      <c r="A6" s="34"/>
      <c r="B6" s="35"/>
      <c r="C6" s="34"/>
      <c r="D6" s="28" t="s">
        <v>15</v>
      </c>
      <c r="E6" s="34"/>
      <c r="F6" s="34"/>
      <c r="G6" s="34"/>
      <c r="H6" s="34"/>
      <c r="I6" s="34"/>
      <c r="J6" s="34"/>
      <c r="K6" s="34"/>
      <c r="L6" s="56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="2" customFormat="1" ht="30" customHeight="1">
      <c r="A7" s="34"/>
      <c r="B7" s="35"/>
      <c r="C7" s="34"/>
      <c r="D7" s="34"/>
      <c r="E7" s="68" t="s">
        <v>16</v>
      </c>
      <c r="F7" s="34"/>
      <c r="G7" s="34"/>
      <c r="H7" s="34"/>
      <c r="I7" s="34"/>
      <c r="J7" s="34"/>
      <c r="K7" s="34"/>
      <c r="L7" s="56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="2" customFormat="1">
      <c r="A8" s="34"/>
      <c r="B8" s="35"/>
      <c r="C8" s="34"/>
      <c r="D8" s="34"/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2" customHeight="1">
      <c r="A9" s="34"/>
      <c r="B9" s="35"/>
      <c r="C9" s="34"/>
      <c r="D9" s="28" t="s">
        <v>17</v>
      </c>
      <c r="E9" s="34"/>
      <c r="F9" s="23" t="s">
        <v>1</v>
      </c>
      <c r="G9" s="34"/>
      <c r="H9" s="34"/>
      <c r="I9" s="28" t="s">
        <v>18</v>
      </c>
      <c r="J9" s="23" t="s">
        <v>1</v>
      </c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19</v>
      </c>
      <c r="E10" s="34"/>
      <c r="F10" s="23" t="s">
        <v>20</v>
      </c>
      <c r="G10" s="34"/>
      <c r="H10" s="34"/>
      <c r="I10" s="28" t="s">
        <v>21</v>
      </c>
      <c r="J10" s="70" t="str">
        <f>'Rekapitulácia stavby'!AN8</f>
        <v>25. 4. 2023</v>
      </c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0.8" customHeight="1">
      <c r="A11" s="34"/>
      <c r="B11" s="35"/>
      <c r="C11" s="34"/>
      <c r="D11" s="34"/>
      <c r="E11" s="34"/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23</v>
      </c>
      <c r="E12" s="34"/>
      <c r="F12" s="34"/>
      <c r="G12" s="34"/>
      <c r="H12" s="34"/>
      <c r="I12" s="28" t="s">
        <v>24</v>
      </c>
      <c r="J12" s="23" t="s">
        <v>25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8" customHeight="1">
      <c r="A13" s="34"/>
      <c r="B13" s="35"/>
      <c r="C13" s="34"/>
      <c r="D13" s="34"/>
      <c r="E13" s="23" t="s">
        <v>26</v>
      </c>
      <c r="F13" s="34"/>
      <c r="G13" s="34"/>
      <c r="H13" s="34"/>
      <c r="I13" s="28" t="s">
        <v>27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6.96" customHeigh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28</v>
      </c>
      <c r="E15" s="34"/>
      <c r="F15" s="34"/>
      <c r="G15" s="34"/>
      <c r="H15" s="34"/>
      <c r="I15" s="28" t="s">
        <v>24</v>
      </c>
      <c r="J15" s="29" t="str">
        <f>'Rekapitulácia stavby'!AN13</f>
        <v>Vyplň údaj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8" customHeight="1">
      <c r="A16" s="34"/>
      <c r="B16" s="35"/>
      <c r="C16" s="34"/>
      <c r="D16" s="34"/>
      <c r="E16" s="29" t="str">
        <f>'Rekapitulácia stavby'!E14</f>
        <v>Vyplň údaj</v>
      </c>
      <c r="F16" s="23"/>
      <c r="G16" s="23"/>
      <c r="H16" s="23"/>
      <c r="I16" s="28" t="s">
        <v>27</v>
      </c>
      <c r="J16" s="29" t="str">
        <f>'Rekapitulácia stavby'!AN14</f>
        <v>Vyplň údaj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6.96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30</v>
      </c>
      <c r="E18" s="34"/>
      <c r="F18" s="34"/>
      <c r="G18" s="34"/>
      <c r="H18" s="34"/>
      <c r="I18" s="28" t="s">
        <v>24</v>
      </c>
      <c r="J18" s="23" t="str">
        <f>IF('Rekapitulácia stavby'!AN16="","",'Rekapitulácia stavby'!AN16)</f>
        <v/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tr">
        <f>IF('Rekapitulácia stavby'!E17="","",'Rekapitulácia stavby'!E17)</f>
        <v xml:space="preserve"> </v>
      </c>
      <c r="F19" s="34"/>
      <c r="G19" s="34"/>
      <c r="H19" s="34"/>
      <c r="I19" s="28" t="s">
        <v>27</v>
      </c>
      <c r="J19" s="23" t="str">
        <f>IF('Rekapitulácia stavby'!AN17="","",'Rekapitulácia stavby'!AN17)</f>
        <v/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32</v>
      </c>
      <c r="E21" s="34"/>
      <c r="F21" s="34"/>
      <c r="G21" s="34"/>
      <c r="H21" s="34"/>
      <c r="I21" s="28" t="s">
        <v>24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3" t="s">
        <v>33</v>
      </c>
      <c r="F22" s="34"/>
      <c r="G22" s="34"/>
      <c r="H22" s="34"/>
      <c r="I22" s="28" t="s">
        <v>27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34</v>
      </c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8" customFormat="1" ht="16.5" customHeight="1">
      <c r="A25" s="117"/>
      <c r="B25" s="118"/>
      <c r="C25" s="117"/>
      <c r="D25" s="117"/>
      <c r="E25" s="32" t="s">
        <v>1</v>
      </c>
      <c r="F25" s="32"/>
      <c r="G25" s="32"/>
      <c r="H25" s="32"/>
      <c r="I25" s="117"/>
      <c r="J25" s="117"/>
      <c r="K25" s="117"/>
      <c r="L25" s="119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91"/>
      <c r="E27" s="91"/>
      <c r="F27" s="91"/>
      <c r="G27" s="91"/>
      <c r="H27" s="91"/>
      <c r="I27" s="91"/>
      <c r="J27" s="91"/>
      <c r="K27" s="91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25.44" customHeight="1">
      <c r="A28" s="34"/>
      <c r="B28" s="35"/>
      <c r="C28" s="34"/>
      <c r="D28" s="120" t="s">
        <v>35</v>
      </c>
      <c r="E28" s="34"/>
      <c r="F28" s="34"/>
      <c r="G28" s="34"/>
      <c r="H28" s="34"/>
      <c r="I28" s="34"/>
      <c r="J28" s="97">
        <f>ROUND(J117, 2)</f>
        <v>0</v>
      </c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34"/>
      <c r="E30" s="34"/>
      <c r="F30" s="39" t="s">
        <v>37</v>
      </c>
      <c r="G30" s="34"/>
      <c r="H30" s="34"/>
      <c r="I30" s="39" t="s">
        <v>36</v>
      </c>
      <c r="J30" s="39" t="s">
        <v>38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1" t="s">
        <v>39</v>
      </c>
      <c r="E31" s="41" t="s">
        <v>40</v>
      </c>
      <c r="F31" s="122">
        <f>ROUND((SUM(BE117:BE142)),  2)</f>
        <v>0</v>
      </c>
      <c r="G31" s="123"/>
      <c r="H31" s="123"/>
      <c r="I31" s="124">
        <v>0.20000000000000001</v>
      </c>
      <c r="J31" s="122">
        <f>ROUND(((SUM(BE117:BE142))*I31),  2)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41" t="s">
        <v>41</v>
      </c>
      <c r="F32" s="122">
        <f>ROUND((SUM(BF117:BF142)),  2)</f>
        <v>0</v>
      </c>
      <c r="G32" s="123"/>
      <c r="H32" s="123"/>
      <c r="I32" s="124">
        <v>0.20000000000000001</v>
      </c>
      <c r="J32" s="122">
        <f>ROUND(((SUM(BF117:BF142))*I32), 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34"/>
      <c r="E33" s="28" t="s">
        <v>42</v>
      </c>
      <c r="F33" s="125">
        <f>ROUND((SUM(BG117:BG142)),  2)</f>
        <v>0</v>
      </c>
      <c r="G33" s="34"/>
      <c r="H33" s="34"/>
      <c r="I33" s="126">
        <v>0.20000000000000001</v>
      </c>
      <c r="J33" s="125">
        <f>0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28" t="s">
        <v>43</v>
      </c>
      <c r="F34" s="125">
        <f>ROUND((SUM(BH117:BH142)),  2)</f>
        <v>0</v>
      </c>
      <c r="G34" s="34"/>
      <c r="H34" s="34"/>
      <c r="I34" s="126">
        <v>0.20000000000000001</v>
      </c>
      <c r="J34" s="125">
        <f>0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41" t="s">
        <v>44</v>
      </c>
      <c r="F35" s="122">
        <f>ROUND((SUM(BI117:BI142)),  2)</f>
        <v>0</v>
      </c>
      <c r="G35" s="123"/>
      <c r="H35" s="123"/>
      <c r="I35" s="124">
        <v>0</v>
      </c>
      <c r="J35" s="122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25.44" customHeight="1">
      <c r="A37" s="34"/>
      <c r="B37" s="35"/>
      <c r="C37" s="127"/>
      <c r="D37" s="128" t="s">
        <v>45</v>
      </c>
      <c r="E37" s="82"/>
      <c r="F37" s="82"/>
      <c r="G37" s="129" t="s">
        <v>46</v>
      </c>
      <c r="H37" s="130" t="s">
        <v>47</v>
      </c>
      <c r="I37" s="82"/>
      <c r="J37" s="131">
        <f>SUM(J28:J35)</f>
        <v>0</v>
      </c>
      <c r="K37" s="132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1" customFormat="1" ht="14.4" customHeight="1">
      <c r="B39" s="18"/>
      <c r="L39" s="18"/>
    </row>
    <row r="40" s="1" customFormat="1" ht="14.4" customHeight="1">
      <c r="B40" s="18"/>
      <c r="L40" s="1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3" t="s">
        <v>51</v>
      </c>
      <c r="G61" s="59" t="s">
        <v>50</v>
      </c>
      <c r="H61" s="37"/>
      <c r="I61" s="37"/>
      <c r="J61" s="134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3" t="s">
        <v>51</v>
      </c>
      <c r="G76" s="59" t="s">
        <v>50</v>
      </c>
      <c r="H76" s="37"/>
      <c r="I76" s="37"/>
      <c r="J76" s="134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83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30" customHeight="1">
      <c r="A85" s="34"/>
      <c r="B85" s="35"/>
      <c r="C85" s="34"/>
      <c r="D85" s="34"/>
      <c r="E85" s="68" t="str">
        <f>E7</f>
        <v xml:space="preserve">Rekonštrukcia podláh ambulantného centra PaF  - skladba P1</v>
      </c>
      <c r="F85" s="34"/>
      <c r="G85" s="34"/>
      <c r="H85" s="34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2" customHeight="1">
      <c r="A87" s="34"/>
      <c r="B87" s="35"/>
      <c r="C87" s="28" t="s">
        <v>19</v>
      </c>
      <c r="D87" s="34"/>
      <c r="E87" s="34"/>
      <c r="F87" s="23" t="str">
        <f>F10</f>
        <v xml:space="preserve"> </v>
      </c>
      <c r="G87" s="34"/>
      <c r="H87" s="34"/>
      <c r="I87" s="28" t="s">
        <v>21</v>
      </c>
      <c r="J87" s="70" t="str">
        <f>IF(J10="","",J10)</f>
        <v>25. 4. 2023</v>
      </c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5.15" customHeight="1">
      <c r="A89" s="34"/>
      <c r="B89" s="35"/>
      <c r="C89" s="28" t="s">
        <v>23</v>
      </c>
      <c r="D89" s="34"/>
      <c r="E89" s="34"/>
      <c r="F89" s="23" t="str">
        <f>E13</f>
        <v>FNsP Žilina</v>
      </c>
      <c r="G89" s="34"/>
      <c r="H89" s="34"/>
      <c r="I89" s="28" t="s">
        <v>30</v>
      </c>
      <c r="J89" s="32" t="str">
        <f>E19</f>
        <v xml:space="preserve"> 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5.15" customHeight="1">
      <c r="A90" s="34"/>
      <c r="B90" s="35"/>
      <c r="C90" s="28" t="s">
        <v>28</v>
      </c>
      <c r="D90" s="34"/>
      <c r="E90" s="34"/>
      <c r="F90" s="23" t="str">
        <f>IF(E16="","",E16)</f>
        <v>Vyplň údaj</v>
      </c>
      <c r="G90" s="34"/>
      <c r="H90" s="34"/>
      <c r="I90" s="28" t="s">
        <v>32</v>
      </c>
      <c r="J90" s="32" t="str">
        <f>E22</f>
        <v xml:space="preserve">Pavol Záň </v>
      </c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0.32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29.28" customHeight="1">
      <c r="A92" s="34"/>
      <c r="B92" s="35"/>
      <c r="C92" s="135" t="s">
        <v>84</v>
      </c>
      <c r="D92" s="127"/>
      <c r="E92" s="127"/>
      <c r="F92" s="127"/>
      <c r="G92" s="127"/>
      <c r="H92" s="127"/>
      <c r="I92" s="127"/>
      <c r="J92" s="136" t="s">
        <v>85</v>
      </c>
      <c r="K92" s="127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2.8" customHeight="1">
      <c r="A94" s="34"/>
      <c r="B94" s="35"/>
      <c r="C94" s="137" t="s">
        <v>86</v>
      </c>
      <c r="D94" s="34"/>
      <c r="E94" s="34"/>
      <c r="F94" s="34"/>
      <c r="G94" s="34"/>
      <c r="H94" s="34"/>
      <c r="I94" s="34"/>
      <c r="J94" s="97">
        <f>J117</f>
        <v>0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U94" s="15" t="s">
        <v>87</v>
      </c>
    </row>
    <row r="95" s="9" customFormat="1" ht="24.96" customHeight="1">
      <c r="A95" s="9"/>
      <c r="B95" s="138"/>
      <c r="C95" s="9"/>
      <c r="D95" s="139" t="s">
        <v>88</v>
      </c>
      <c r="E95" s="140"/>
      <c r="F95" s="140"/>
      <c r="G95" s="140"/>
      <c r="H95" s="140"/>
      <c r="I95" s="140"/>
      <c r="J95" s="141">
        <f>J118</f>
        <v>0</v>
      </c>
      <c r="K95" s="9"/>
      <c r="L95" s="138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42"/>
      <c r="C96" s="10"/>
      <c r="D96" s="143" t="s">
        <v>89</v>
      </c>
      <c r="E96" s="144"/>
      <c r="F96" s="144"/>
      <c r="G96" s="144"/>
      <c r="H96" s="144"/>
      <c r="I96" s="144"/>
      <c r="J96" s="145">
        <f>J119</f>
        <v>0</v>
      </c>
      <c r="K96" s="10"/>
      <c r="L96" s="14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42"/>
      <c r="C97" s="10"/>
      <c r="D97" s="143" t="s">
        <v>90</v>
      </c>
      <c r="E97" s="144"/>
      <c r="F97" s="144"/>
      <c r="G97" s="144"/>
      <c r="H97" s="144"/>
      <c r="I97" s="144"/>
      <c r="J97" s="145">
        <f>J123</f>
        <v>0</v>
      </c>
      <c r="K97" s="10"/>
      <c r="L97" s="14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9" customFormat="1" ht="24.96" customHeight="1">
      <c r="A98" s="9"/>
      <c r="B98" s="138"/>
      <c r="C98" s="9"/>
      <c r="D98" s="139" t="s">
        <v>91</v>
      </c>
      <c r="E98" s="140"/>
      <c r="F98" s="140"/>
      <c r="G98" s="140"/>
      <c r="H98" s="140"/>
      <c r="I98" s="140"/>
      <c r="J98" s="141">
        <f>J125</f>
        <v>0</v>
      </c>
      <c r="K98" s="9"/>
      <c r="L98" s="138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10" customFormat="1" ht="19.92" customHeight="1">
      <c r="A99" s="10"/>
      <c r="B99" s="142"/>
      <c r="C99" s="10"/>
      <c r="D99" s="143" t="s">
        <v>92</v>
      </c>
      <c r="E99" s="144"/>
      <c r="F99" s="144"/>
      <c r="G99" s="144"/>
      <c r="H99" s="144"/>
      <c r="I99" s="144"/>
      <c r="J99" s="145">
        <f>J126</f>
        <v>0</v>
      </c>
      <c r="K99" s="10"/>
      <c r="L99" s="14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4"/>
      <c r="B100" s="35"/>
      <c r="C100" s="34"/>
      <c r="D100" s="34"/>
      <c r="E100" s="34"/>
      <c r="F100" s="34"/>
      <c r="G100" s="34"/>
      <c r="H100" s="34"/>
      <c r="I100" s="34"/>
      <c r="J100" s="34"/>
      <c r="K100" s="34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1" s="2" customFormat="1" ht="6.96" customHeight="1">
      <c r="A101" s="34"/>
      <c r="B101" s="61"/>
      <c r="C101" s="62"/>
      <c r="D101" s="62"/>
      <c r="E101" s="62"/>
      <c r="F101" s="62"/>
      <c r="G101" s="62"/>
      <c r="H101" s="62"/>
      <c r="I101" s="62"/>
      <c r="J101" s="62"/>
      <c r="K101" s="62"/>
      <c r="L101" s="5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5" s="2" customFormat="1" ht="6.96" customHeight="1">
      <c r="A105" s="34"/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24.96" customHeight="1">
      <c r="A106" s="34"/>
      <c r="B106" s="35"/>
      <c r="C106" s="19" t="s">
        <v>93</v>
      </c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12" customHeight="1">
      <c r="A108" s="34"/>
      <c r="B108" s="35"/>
      <c r="C108" s="28" t="s">
        <v>15</v>
      </c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30" customHeight="1">
      <c r="A109" s="34"/>
      <c r="B109" s="35"/>
      <c r="C109" s="34"/>
      <c r="D109" s="34"/>
      <c r="E109" s="68" t="str">
        <f>E7</f>
        <v xml:space="preserve">Rekonštrukcia podláh ambulantného centra PaF  - skladba P1</v>
      </c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19</v>
      </c>
      <c r="D111" s="34"/>
      <c r="E111" s="34"/>
      <c r="F111" s="23" t="str">
        <f>F10</f>
        <v xml:space="preserve"> </v>
      </c>
      <c r="G111" s="34"/>
      <c r="H111" s="34"/>
      <c r="I111" s="28" t="s">
        <v>21</v>
      </c>
      <c r="J111" s="70" t="str">
        <f>IF(J10="","",J10)</f>
        <v>25. 4. 2023</v>
      </c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5.15" customHeight="1">
      <c r="A113" s="34"/>
      <c r="B113" s="35"/>
      <c r="C113" s="28" t="s">
        <v>23</v>
      </c>
      <c r="D113" s="34"/>
      <c r="E113" s="34"/>
      <c r="F113" s="23" t="str">
        <f>E13</f>
        <v>FNsP Žilina</v>
      </c>
      <c r="G113" s="34"/>
      <c r="H113" s="34"/>
      <c r="I113" s="28" t="s">
        <v>30</v>
      </c>
      <c r="J113" s="32" t="str">
        <f>E19</f>
        <v xml:space="preserve"> </v>
      </c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5.15" customHeight="1">
      <c r="A114" s="34"/>
      <c r="B114" s="35"/>
      <c r="C114" s="28" t="s">
        <v>28</v>
      </c>
      <c r="D114" s="34"/>
      <c r="E114" s="34"/>
      <c r="F114" s="23" t="str">
        <f>IF(E16="","",E16)</f>
        <v>Vyplň údaj</v>
      </c>
      <c r="G114" s="34"/>
      <c r="H114" s="34"/>
      <c r="I114" s="28" t="s">
        <v>32</v>
      </c>
      <c r="J114" s="32" t="str">
        <f>E22</f>
        <v xml:space="preserve">Pavol Záň </v>
      </c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0.32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11" customFormat="1" ht="29.28" customHeight="1">
      <c r="A116" s="146"/>
      <c r="B116" s="147"/>
      <c r="C116" s="148" t="s">
        <v>94</v>
      </c>
      <c r="D116" s="149" t="s">
        <v>60</v>
      </c>
      <c r="E116" s="149" t="s">
        <v>56</v>
      </c>
      <c r="F116" s="149" t="s">
        <v>57</v>
      </c>
      <c r="G116" s="149" t="s">
        <v>95</v>
      </c>
      <c r="H116" s="149" t="s">
        <v>96</v>
      </c>
      <c r="I116" s="149" t="s">
        <v>97</v>
      </c>
      <c r="J116" s="150" t="s">
        <v>85</v>
      </c>
      <c r="K116" s="151" t="s">
        <v>98</v>
      </c>
      <c r="L116" s="152"/>
      <c r="M116" s="87" t="s">
        <v>1</v>
      </c>
      <c r="N116" s="88" t="s">
        <v>39</v>
      </c>
      <c r="O116" s="88" t="s">
        <v>99</v>
      </c>
      <c r="P116" s="88" t="s">
        <v>100</v>
      </c>
      <c r="Q116" s="88" t="s">
        <v>101</v>
      </c>
      <c r="R116" s="88" t="s">
        <v>102</v>
      </c>
      <c r="S116" s="88" t="s">
        <v>103</v>
      </c>
      <c r="T116" s="89" t="s">
        <v>104</v>
      </c>
      <c r="U116" s="146"/>
      <c r="V116" s="146"/>
      <c r="W116" s="146"/>
      <c r="X116" s="146"/>
      <c r="Y116" s="146"/>
      <c r="Z116" s="146"/>
      <c r="AA116" s="146"/>
      <c r="AB116" s="146"/>
      <c r="AC116" s="146"/>
      <c r="AD116" s="146"/>
      <c r="AE116" s="146"/>
    </row>
    <row r="117" s="2" customFormat="1" ht="22.8" customHeight="1">
      <c r="A117" s="34"/>
      <c r="B117" s="35"/>
      <c r="C117" s="94" t="s">
        <v>86</v>
      </c>
      <c r="D117" s="34"/>
      <c r="E117" s="34"/>
      <c r="F117" s="34"/>
      <c r="G117" s="34"/>
      <c r="H117" s="34"/>
      <c r="I117" s="34"/>
      <c r="J117" s="153">
        <f>BK117</f>
        <v>0</v>
      </c>
      <c r="K117" s="34"/>
      <c r="L117" s="35"/>
      <c r="M117" s="90"/>
      <c r="N117" s="74"/>
      <c r="O117" s="91"/>
      <c r="P117" s="154">
        <f>P118+P125</f>
        <v>0</v>
      </c>
      <c r="Q117" s="91"/>
      <c r="R117" s="154">
        <f>R118+R125</f>
        <v>9.0124046</v>
      </c>
      <c r="S117" s="91"/>
      <c r="T117" s="155">
        <f>T118+T125</f>
        <v>0</v>
      </c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T117" s="15" t="s">
        <v>74</v>
      </c>
      <c r="AU117" s="15" t="s">
        <v>87</v>
      </c>
      <c r="BK117" s="156">
        <f>BK118+BK125</f>
        <v>0</v>
      </c>
    </row>
    <row r="118" s="12" customFormat="1" ht="25.92" customHeight="1">
      <c r="A118" s="12"/>
      <c r="B118" s="157"/>
      <c r="C118" s="12"/>
      <c r="D118" s="158" t="s">
        <v>74</v>
      </c>
      <c r="E118" s="159" t="s">
        <v>105</v>
      </c>
      <c r="F118" s="159" t="s">
        <v>106</v>
      </c>
      <c r="G118" s="12"/>
      <c r="H118" s="12"/>
      <c r="I118" s="160"/>
      <c r="J118" s="161">
        <f>BK118</f>
        <v>0</v>
      </c>
      <c r="K118" s="12"/>
      <c r="L118" s="157"/>
      <c r="M118" s="162"/>
      <c r="N118" s="163"/>
      <c r="O118" s="163"/>
      <c r="P118" s="164">
        <f>P119+P123</f>
        <v>0</v>
      </c>
      <c r="Q118" s="163"/>
      <c r="R118" s="164">
        <f>R119+R123</f>
        <v>6.2126512000000007</v>
      </c>
      <c r="S118" s="163"/>
      <c r="T118" s="165">
        <f>T119+T123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158" t="s">
        <v>80</v>
      </c>
      <c r="AT118" s="166" t="s">
        <v>74</v>
      </c>
      <c r="AU118" s="166" t="s">
        <v>75</v>
      </c>
      <c r="AY118" s="158" t="s">
        <v>107</v>
      </c>
      <c r="BK118" s="167">
        <f>BK119+BK123</f>
        <v>0</v>
      </c>
    </row>
    <row r="119" s="12" customFormat="1" ht="22.8" customHeight="1">
      <c r="A119" s="12"/>
      <c r="B119" s="157"/>
      <c r="C119" s="12"/>
      <c r="D119" s="158" t="s">
        <v>74</v>
      </c>
      <c r="E119" s="168" t="s">
        <v>108</v>
      </c>
      <c r="F119" s="168" t="s">
        <v>109</v>
      </c>
      <c r="G119" s="12"/>
      <c r="H119" s="12"/>
      <c r="I119" s="160"/>
      <c r="J119" s="169">
        <f>BK119</f>
        <v>0</v>
      </c>
      <c r="K119" s="12"/>
      <c r="L119" s="157"/>
      <c r="M119" s="162"/>
      <c r="N119" s="163"/>
      <c r="O119" s="163"/>
      <c r="P119" s="164">
        <f>SUM(P120:P122)</f>
        <v>0</v>
      </c>
      <c r="Q119" s="163"/>
      <c r="R119" s="164">
        <f>SUM(R120:R122)</f>
        <v>6.2126512000000007</v>
      </c>
      <c r="S119" s="163"/>
      <c r="T119" s="165">
        <f>SUM(T120:T122)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58" t="s">
        <v>80</v>
      </c>
      <c r="AT119" s="166" t="s">
        <v>74</v>
      </c>
      <c r="AU119" s="166" t="s">
        <v>80</v>
      </c>
      <c r="AY119" s="158" t="s">
        <v>107</v>
      </c>
      <c r="BK119" s="167">
        <f>SUM(BK120:BK122)</f>
        <v>0</v>
      </c>
    </row>
    <row r="120" s="2" customFormat="1" ht="24.15" customHeight="1">
      <c r="A120" s="34"/>
      <c r="B120" s="170"/>
      <c r="C120" s="171" t="s">
        <v>80</v>
      </c>
      <c r="D120" s="171" t="s">
        <v>110</v>
      </c>
      <c r="E120" s="172" t="s">
        <v>111</v>
      </c>
      <c r="F120" s="173" t="s">
        <v>112</v>
      </c>
      <c r="G120" s="174" t="s">
        <v>113</v>
      </c>
      <c r="H120" s="175">
        <v>356.23000000000002</v>
      </c>
      <c r="I120" s="176"/>
      <c r="J120" s="177">
        <f>ROUND(I120*H120,2)</f>
        <v>0</v>
      </c>
      <c r="K120" s="178"/>
      <c r="L120" s="35"/>
      <c r="M120" s="179" t="s">
        <v>1</v>
      </c>
      <c r="N120" s="180" t="s">
        <v>41</v>
      </c>
      <c r="O120" s="78"/>
      <c r="P120" s="181">
        <f>O120*H120</f>
        <v>0</v>
      </c>
      <c r="Q120" s="181">
        <v>0</v>
      </c>
      <c r="R120" s="181">
        <f>Q120*H120</f>
        <v>0</v>
      </c>
      <c r="S120" s="181">
        <v>0</v>
      </c>
      <c r="T120" s="182">
        <f>S120*H120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R120" s="183" t="s">
        <v>114</v>
      </c>
      <c r="AT120" s="183" t="s">
        <v>110</v>
      </c>
      <c r="AU120" s="183" t="s">
        <v>115</v>
      </c>
      <c r="AY120" s="15" t="s">
        <v>107</v>
      </c>
      <c r="BE120" s="184">
        <f>IF(N120="základná",J120,0)</f>
        <v>0</v>
      </c>
      <c r="BF120" s="184">
        <f>IF(N120="znížená",J120,0)</f>
        <v>0</v>
      </c>
      <c r="BG120" s="184">
        <f>IF(N120="zákl. prenesená",J120,0)</f>
        <v>0</v>
      </c>
      <c r="BH120" s="184">
        <f>IF(N120="zníž. prenesená",J120,0)</f>
        <v>0</v>
      </c>
      <c r="BI120" s="184">
        <f>IF(N120="nulová",J120,0)</f>
        <v>0</v>
      </c>
      <c r="BJ120" s="15" t="s">
        <v>115</v>
      </c>
      <c r="BK120" s="184">
        <f>ROUND(I120*H120,2)</f>
        <v>0</v>
      </c>
      <c r="BL120" s="15" t="s">
        <v>114</v>
      </c>
      <c r="BM120" s="183" t="s">
        <v>116</v>
      </c>
    </row>
    <row r="121" s="2" customFormat="1" ht="24.15" customHeight="1">
      <c r="A121" s="34"/>
      <c r="B121" s="170"/>
      <c r="C121" s="185" t="s">
        <v>115</v>
      </c>
      <c r="D121" s="185" t="s">
        <v>117</v>
      </c>
      <c r="E121" s="186" t="s">
        <v>118</v>
      </c>
      <c r="F121" s="187" t="s">
        <v>119</v>
      </c>
      <c r="G121" s="188" t="s">
        <v>120</v>
      </c>
      <c r="H121" s="189">
        <v>35.622999999999998</v>
      </c>
      <c r="I121" s="190"/>
      <c r="J121" s="191">
        <f>ROUND(I121*H121,2)</f>
        <v>0</v>
      </c>
      <c r="K121" s="192"/>
      <c r="L121" s="193"/>
      <c r="M121" s="194" t="s">
        <v>1</v>
      </c>
      <c r="N121" s="195" t="s">
        <v>41</v>
      </c>
      <c r="O121" s="78"/>
      <c r="P121" s="181">
        <f>O121*H121</f>
        <v>0</v>
      </c>
      <c r="Q121" s="181">
        <v>0.001</v>
      </c>
      <c r="R121" s="181">
        <f>Q121*H121</f>
        <v>0.035622999999999995</v>
      </c>
      <c r="S121" s="181">
        <v>0</v>
      </c>
      <c r="T121" s="182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183" t="s">
        <v>121</v>
      </c>
      <c r="AT121" s="183" t="s">
        <v>117</v>
      </c>
      <c r="AU121" s="183" t="s">
        <v>115</v>
      </c>
      <c r="AY121" s="15" t="s">
        <v>107</v>
      </c>
      <c r="BE121" s="184">
        <f>IF(N121="základná",J121,0)</f>
        <v>0</v>
      </c>
      <c r="BF121" s="184">
        <f>IF(N121="znížená",J121,0)</f>
        <v>0</v>
      </c>
      <c r="BG121" s="184">
        <f>IF(N121="zákl. prenesená",J121,0)</f>
        <v>0</v>
      </c>
      <c r="BH121" s="184">
        <f>IF(N121="zníž. prenesená",J121,0)</f>
        <v>0</v>
      </c>
      <c r="BI121" s="184">
        <f>IF(N121="nulová",J121,0)</f>
        <v>0</v>
      </c>
      <c r="BJ121" s="15" t="s">
        <v>115</v>
      </c>
      <c r="BK121" s="184">
        <f>ROUND(I121*H121,2)</f>
        <v>0</v>
      </c>
      <c r="BL121" s="15" t="s">
        <v>114</v>
      </c>
      <c r="BM121" s="183" t="s">
        <v>122</v>
      </c>
    </row>
    <row r="122" s="2" customFormat="1" ht="24.15" customHeight="1">
      <c r="A122" s="34"/>
      <c r="B122" s="170"/>
      <c r="C122" s="171" t="s">
        <v>123</v>
      </c>
      <c r="D122" s="171" t="s">
        <v>110</v>
      </c>
      <c r="E122" s="172" t="s">
        <v>124</v>
      </c>
      <c r="F122" s="173" t="s">
        <v>125</v>
      </c>
      <c r="G122" s="174" t="s">
        <v>113</v>
      </c>
      <c r="H122" s="175">
        <v>356.23000000000002</v>
      </c>
      <c r="I122" s="176"/>
      <c r="J122" s="177">
        <f>ROUND(I122*H122,2)</f>
        <v>0</v>
      </c>
      <c r="K122" s="178"/>
      <c r="L122" s="35"/>
      <c r="M122" s="179" t="s">
        <v>1</v>
      </c>
      <c r="N122" s="180" t="s">
        <v>41</v>
      </c>
      <c r="O122" s="78"/>
      <c r="P122" s="181">
        <f>O122*H122</f>
        <v>0</v>
      </c>
      <c r="Q122" s="181">
        <v>0.017340000000000001</v>
      </c>
      <c r="R122" s="181">
        <f>Q122*H122</f>
        <v>6.1770282000000005</v>
      </c>
      <c r="S122" s="181">
        <v>0</v>
      </c>
      <c r="T122" s="182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83" t="s">
        <v>114</v>
      </c>
      <c r="AT122" s="183" t="s">
        <v>110</v>
      </c>
      <c r="AU122" s="183" t="s">
        <v>115</v>
      </c>
      <c r="AY122" s="15" t="s">
        <v>107</v>
      </c>
      <c r="BE122" s="184">
        <f>IF(N122="základná",J122,0)</f>
        <v>0</v>
      </c>
      <c r="BF122" s="184">
        <f>IF(N122="znížená",J122,0)</f>
        <v>0</v>
      </c>
      <c r="BG122" s="184">
        <f>IF(N122="zákl. prenesená",J122,0)</f>
        <v>0</v>
      </c>
      <c r="BH122" s="184">
        <f>IF(N122="zníž. prenesená",J122,0)</f>
        <v>0</v>
      </c>
      <c r="BI122" s="184">
        <f>IF(N122="nulová",J122,0)</f>
        <v>0</v>
      </c>
      <c r="BJ122" s="15" t="s">
        <v>115</v>
      </c>
      <c r="BK122" s="184">
        <f>ROUND(I122*H122,2)</f>
        <v>0</v>
      </c>
      <c r="BL122" s="15" t="s">
        <v>114</v>
      </c>
      <c r="BM122" s="183" t="s">
        <v>126</v>
      </c>
    </row>
    <row r="123" s="12" customFormat="1" ht="22.8" customHeight="1">
      <c r="A123" s="12"/>
      <c r="B123" s="157"/>
      <c r="C123" s="12"/>
      <c r="D123" s="158" t="s">
        <v>74</v>
      </c>
      <c r="E123" s="168" t="s">
        <v>127</v>
      </c>
      <c r="F123" s="168" t="s">
        <v>128</v>
      </c>
      <c r="G123" s="12"/>
      <c r="H123" s="12"/>
      <c r="I123" s="160"/>
      <c r="J123" s="169">
        <f>BK123</f>
        <v>0</v>
      </c>
      <c r="K123" s="12"/>
      <c r="L123" s="157"/>
      <c r="M123" s="162"/>
      <c r="N123" s="163"/>
      <c r="O123" s="163"/>
      <c r="P123" s="164">
        <f>P124</f>
        <v>0</v>
      </c>
      <c r="Q123" s="163"/>
      <c r="R123" s="164">
        <f>R124</f>
        <v>0</v>
      </c>
      <c r="S123" s="163"/>
      <c r="T123" s="165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8" t="s">
        <v>80</v>
      </c>
      <c r="AT123" s="166" t="s">
        <v>74</v>
      </c>
      <c r="AU123" s="166" t="s">
        <v>80</v>
      </c>
      <c r="AY123" s="158" t="s">
        <v>107</v>
      </c>
      <c r="BK123" s="167">
        <f>BK124</f>
        <v>0</v>
      </c>
    </row>
    <row r="124" s="2" customFormat="1" ht="24.15" customHeight="1">
      <c r="A124" s="34"/>
      <c r="B124" s="170"/>
      <c r="C124" s="171" t="s">
        <v>114</v>
      </c>
      <c r="D124" s="171" t="s">
        <v>110</v>
      </c>
      <c r="E124" s="172" t="s">
        <v>129</v>
      </c>
      <c r="F124" s="173" t="s">
        <v>130</v>
      </c>
      <c r="G124" s="174" t="s">
        <v>131</v>
      </c>
      <c r="H124" s="175">
        <v>6.2130000000000001</v>
      </c>
      <c r="I124" s="176"/>
      <c r="J124" s="177">
        <f>ROUND(I124*H124,2)</f>
        <v>0</v>
      </c>
      <c r="K124" s="178"/>
      <c r="L124" s="35"/>
      <c r="M124" s="179" t="s">
        <v>1</v>
      </c>
      <c r="N124" s="180" t="s">
        <v>41</v>
      </c>
      <c r="O124" s="78"/>
      <c r="P124" s="181">
        <f>O124*H124</f>
        <v>0</v>
      </c>
      <c r="Q124" s="181">
        <v>0</v>
      </c>
      <c r="R124" s="181">
        <f>Q124*H124</f>
        <v>0</v>
      </c>
      <c r="S124" s="181">
        <v>0</v>
      </c>
      <c r="T124" s="182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3" t="s">
        <v>114</v>
      </c>
      <c r="AT124" s="183" t="s">
        <v>110</v>
      </c>
      <c r="AU124" s="183" t="s">
        <v>115</v>
      </c>
      <c r="AY124" s="15" t="s">
        <v>107</v>
      </c>
      <c r="BE124" s="184">
        <f>IF(N124="základná",J124,0)</f>
        <v>0</v>
      </c>
      <c r="BF124" s="184">
        <f>IF(N124="znížená",J124,0)</f>
        <v>0</v>
      </c>
      <c r="BG124" s="184">
        <f>IF(N124="zákl. prenesená",J124,0)</f>
        <v>0</v>
      </c>
      <c r="BH124" s="184">
        <f>IF(N124="zníž. prenesená",J124,0)</f>
        <v>0</v>
      </c>
      <c r="BI124" s="184">
        <f>IF(N124="nulová",J124,0)</f>
        <v>0</v>
      </c>
      <c r="BJ124" s="15" t="s">
        <v>115</v>
      </c>
      <c r="BK124" s="184">
        <f>ROUND(I124*H124,2)</f>
        <v>0</v>
      </c>
      <c r="BL124" s="15" t="s">
        <v>114</v>
      </c>
      <c r="BM124" s="183" t="s">
        <v>132</v>
      </c>
    </row>
    <row r="125" s="12" customFormat="1" ht="25.92" customHeight="1">
      <c r="A125" s="12"/>
      <c r="B125" s="157"/>
      <c r="C125" s="12"/>
      <c r="D125" s="158" t="s">
        <v>74</v>
      </c>
      <c r="E125" s="159" t="s">
        <v>133</v>
      </c>
      <c r="F125" s="159" t="s">
        <v>134</v>
      </c>
      <c r="G125" s="12"/>
      <c r="H125" s="12"/>
      <c r="I125" s="160"/>
      <c r="J125" s="161">
        <f>BK125</f>
        <v>0</v>
      </c>
      <c r="K125" s="12"/>
      <c r="L125" s="157"/>
      <c r="M125" s="162"/>
      <c r="N125" s="163"/>
      <c r="O125" s="163"/>
      <c r="P125" s="164">
        <f>P126</f>
        <v>0</v>
      </c>
      <c r="Q125" s="163"/>
      <c r="R125" s="164">
        <f>R126</f>
        <v>2.7997533999999993</v>
      </c>
      <c r="S125" s="163"/>
      <c r="T125" s="165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58" t="s">
        <v>115</v>
      </c>
      <c r="AT125" s="166" t="s">
        <v>74</v>
      </c>
      <c r="AU125" s="166" t="s">
        <v>75</v>
      </c>
      <c r="AY125" s="158" t="s">
        <v>107</v>
      </c>
      <c r="BK125" s="167">
        <f>BK126</f>
        <v>0</v>
      </c>
    </row>
    <row r="126" s="12" customFormat="1" ht="22.8" customHeight="1">
      <c r="A126" s="12"/>
      <c r="B126" s="157"/>
      <c r="C126" s="12"/>
      <c r="D126" s="158" t="s">
        <v>74</v>
      </c>
      <c r="E126" s="168" t="s">
        <v>135</v>
      </c>
      <c r="F126" s="168" t="s">
        <v>136</v>
      </c>
      <c r="G126" s="12"/>
      <c r="H126" s="12"/>
      <c r="I126" s="160"/>
      <c r="J126" s="169">
        <f>BK126</f>
        <v>0</v>
      </c>
      <c r="K126" s="12"/>
      <c r="L126" s="157"/>
      <c r="M126" s="162"/>
      <c r="N126" s="163"/>
      <c r="O126" s="163"/>
      <c r="P126" s="164">
        <f>SUM(P127:P142)</f>
        <v>0</v>
      </c>
      <c r="Q126" s="163"/>
      <c r="R126" s="164">
        <f>SUM(R127:R142)</f>
        <v>2.7997533999999993</v>
      </c>
      <c r="S126" s="163"/>
      <c r="T126" s="165">
        <f>SUM(T127:T142)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58" t="s">
        <v>115</v>
      </c>
      <c r="AT126" s="166" t="s">
        <v>74</v>
      </c>
      <c r="AU126" s="166" t="s">
        <v>80</v>
      </c>
      <c r="AY126" s="158" t="s">
        <v>107</v>
      </c>
      <c r="BK126" s="167">
        <f>SUM(BK127:BK142)</f>
        <v>0</v>
      </c>
    </row>
    <row r="127" s="2" customFormat="1" ht="16.5" customHeight="1">
      <c r="A127" s="34"/>
      <c r="B127" s="170"/>
      <c r="C127" s="171" t="s">
        <v>137</v>
      </c>
      <c r="D127" s="171" t="s">
        <v>110</v>
      </c>
      <c r="E127" s="172" t="s">
        <v>138</v>
      </c>
      <c r="F127" s="173" t="s">
        <v>139</v>
      </c>
      <c r="G127" s="174" t="s">
        <v>140</v>
      </c>
      <c r="H127" s="175">
        <v>351.5</v>
      </c>
      <c r="I127" s="176"/>
      <c r="J127" s="177">
        <f>ROUND(I127*H127,2)</f>
        <v>0</v>
      </c>
      <c r="K127" s="178"/>
      <c r="L127" s="35"/>
      <c r="M127" s="179" t="s">
        <v>1</v>
      </c>
      <c r="N127" s="180" t="s">
        <v>41</v>
      </c>
      <c r="O127" s="78"/>
      <c r="P127" s="181">
        <f>O127*H127</f>
        <v>0</v>
      </c>
      <c r="Q127" s="181">
        <v>4.0000000000000003E-05</v>
      </c>
      <c r="R127" s="181">
        <f>Q127*H127</f>
        <v>0.014060000000000001</v>
      </c>
      <c r="S127" s="181">
        <v>0</v>
      </c>
      <c r="T127" s="182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3" t="s">
        <v>141</v>
      </c>
      <c r="AT127" s="183" t="s">
        <v>110</v>
      </c>
      <c r="AU127" s="183" t="s">
        <v>115</v>
      </c>
      <c r="AY127" s="15" t="s">
        <v>107</v>
      </c>
      <c r="BE127" s="184">
        <f>IF(N127="základná",J127,0)</f>
        <v>0</v>
      </c>
      <c r="BF127" s="184">
        <f>IF(N127="znížená",J127,0)</f>
        <v>0</v>
      </c>
      <c r="BG127" s="184">
        <f>IF(N127="zákl. prenesená",J127,0)</f>
        <v>0</v>
      </c>
      <c r="BH127" s="184">
        <f>IF(N127="zníž. prenesená",J127,0)</f>
        <v>0</v>
      </c>
      <c r="BI127" s="184">
        <f>IF(N127="nulová",J127,0)</f>
        <v>0</v>
      </c>
      <c r="BJ127" s="15" t="s">
        <v>115</v>
      </c>
      <c r="BK127" s="184">
        <f>ROUND(I127*H127,2)</f>
        <v>0</v>
      </c>
      <c r="BL127" s="15" t="s">
        <v>141</v>
      </c>
      <c r="BM127" s="183" t="s">
        <v>142</v>
      </c>
    </row>
    <row r="128" s="2" customFormat="1" ht="24.15" customHeight="1">
      <c r="A128" s="34"/>
      <c r="B128" s="170"/>
      <c r="C128" s="185" t="s">
        <v>108</v>
      </c>
      <c r="D128" s="185" t="s">
        <v>117</v>
      </c>
      <c r="E128" s="186" t="s">
        <v>143</v>
      </c>
      <c r="F128" s="187" t="s">
        <v>144</v>
      </c>
      <c r="G128" s="188" t="s">
        <v>140</v>
      </c>
      <c r="H128" s="189">
        <v>360</v>
      </c>
      <c r="I128" s="190"/>
      <c r="J128" s="191">
        <f>ROUND(I128*H128,2)</f>
        <v>0</v>
      </c>
      <c r="K128" s="192"/>
      <c r="L128" s="193"/>
      <c r="M128" s="194" t="s">
        <v>1</v>
      </c>
      <c r="N128" s="195" t="s">
        <v>41</v>
      </c>
      <c r="O128" s="78"/>
      <c r="P128" s="181">
        <f>O128*H128</f>
        <v>0</v>
      </c>
      <c r="Q128" s="181">
        <v>0.0016299999999999999</v>
      </c>
      <c r="R128" s="181">
        <f>Q128*H128</f>
        <v>0.58679999999999999</v>
      </c>
      <c r="S128" s="181">
        <v>0</v>
      </c>
      <c r="T128" s="182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3" t="s">
        <v>145</v>
      </c>
      <c r="AT128" s="183" t="s">
        <v>117</v>
      </c>
      <c r="AU128" s="183" t="s">
        <v>115</v>
      </c>
      <c r="AY128" s="15" t="s">
        <v>107</v>
      </c>
      <c r="BE128" s="184">
        <f>IF(N128="základná",J128,0)</f>
        <v>0</v>
      </c>
      <c r="BF128" s="184">
        <f>IF(N128="znížená",J128,0)</f>
        <v>0</v>
      </c>
      <c r="BG128" s="184">
        <f>IF(N128="zákl. prenesená",J128,0)</f>
        <v>0</v>
      </c>
      <c r="BH128" s="184">
        <f>IF(N128="zníž. prenesená",J128,0)</f>
        <v>0</v>
      </c>
      <c r="BI128" s="184">
        <f>IF(N128="nulová",J128,0)</f>
        <v>0</v>
      </c>
      <c r="BJ128" s="15" t="s">
        <v>115</v>
      </c>
      <c r="BK128" s="184">
        <f>ROUND(I128*H128,2)</f>
        <v>0</v>
      </c>
      <c r="BL128" s="15" t="s">
        <v>141</v>
      </c>
      <c r="BM128" s="183" t="s">
        <v>146</v>
      </c>
    </row>
    <row r="129" s="2" customFormat="1" ht="24.15" customHeight="1">
      <c r="A129" s="34"/>
      <c r="B129" s="170"/>
      <c r="C129" s="185" t="s">
        <v>147</v>
      </c>
      <c r="D129" s="185" t="s">
        <v>117</v>
      </c>
      <c r="E129" s="186" t="s">
        <v>148</v>
      </c>
      <c r="F129" s="187" t="s">
        <v>149</v>
      </c>
      <c r="G129" s="188" t="s">
        <v>140</v>
      </c>
      <c r="H129" s="189">
        <v>360</v>
      </c>
      <c r="I129" s="190"/>
      <c r="J129" s="191">
        <f>ROUND(I129*H129,2)</f>
        <v>0</v>
      </c>
      <c r="K129" s="192"/>
      <c r="L129" s="193"/>
      <c r="M129" s="194" t="s">
        <v>1</v>
      </c>
      <c r="N129" s="195" t="s">
        <v>41</v>
      </c>
      <c r="O129" s="78"/>
      <c r="P129" s="181">
        <f>O129*H129</f>
        <v>0</v>
      </c>
      <c r="Q129" s="181">
        <v>0.0016299999999999999</v>
      </c>
      <c r="R129" s="181">
        <f>Q129*H129</f>
        <v>0.58679999999999999</v>
      </c>
      <c r="S129" s="181">
        <v>0</v>
      </c>
      <c r="T129" s="182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3" t="s">
        <v>145</v>
      </c>
      <c r="AT129" s="183" t="s">
        <v>117</v>
      </c>
      <c r="AU129" s="183" t="s">
        <v>115</v>
      </c>
      <c r="AY129" s="15" t="s">
        <v>107</v>
      </c>
      <c r="BE129" s="184">
        <f>IF(N129="základná",J129,0)</f>
        <v>0</v>
      </c>
      <c r="BF129" s="184">
        <f>IF(N129="znížená",J129,0)</f>
        <v>0</v>
      </c>
      <c r="BG129" s="184">
        <f>IF(N129="zákl. prenesená",J129,0)</f>
        <v>0</v>
      </c>
      <c r="BH129" s="184">
        <f>IF(N129="zníž. prenesená",J129,0)</f>
        <v>0</v>
      </c>
      <c r="BI129" s="184">
        <f>IF(N129="nulová",J129,0)</f>
        <v>0</v>
      </c>
      <c r="BJ129" s="15" t="s">
        <v>115</v>
      </c>
      <c r="BK129" s="184">
        <f>ROUND(I129*H129,2)</f>
        <v>0</v>
      </c>
      <c r="BL129" s="15" t="s">
        <v>141</v>
      </c>
      <c r="BM129" s="183" t="s">
        <v>150</v>
      </c>
    </row>
    <row r="130" s="2" customFormat="1" ht="16.5" customHeight="1">
      <c r="A130" s="34"/>
      <c r="B130" s="170"/>
      <c r="C130" s="171" t="s">
        <v>121</v>
      </c>
      <c r="D130" s="171" t="s">
        <v>110</v>
      </c>
      <c r="E130" s="172" t="s">
        <v>151</v>
      </c>
      <c r="F130" s="173" t="s">
        <v>152</v>
      </c>
      <c r="G130" s="174" t="s">
        <v>140</v>
      </c>
      <c r="H130" s="175">
        <v>360</v>
      </c>
      <c r="I130" s="176"/>
      <c r="J130" s="177">
        <f>ROUND(I130*H130,2)</f>
        <v>0</v>
      </c>
      <c r="K130" s="178"/>
      <c r="L130" s="35"/>
      <c r="M130" s="179" t="s">
        <v>1</v>
      </c>
      <c r="N130" s="180" t="s">
        <v>41</v>
      </c>
      <c r="O130" s="78"/>
      <c r="P130" s="181">
        <f>O130*H130</f>
        <v>0</v>
      </c>
      <c r="Q130" s="181">
        <v>4.0000000000000003E-05</v>
      </c>
      <c r="R130" s="181">
        <f>Q130*H130</f>
        <v>0.014400000000000001</v>
      </c>
      <c r="S130" s="181">
        <v>0</v>
      </c>
      <c r="T130" s="182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3" t="s">
        <v>141</v>
      </c>
      <c r="AT130" s="183" t="s">
        <v>110</v>
      </c>
      <c r="AU130" s="183" t="s">
        <v>115</v>
      </c>
      <c r="AY130" s="15" t="s">
        <v>107</v>
      </c>
      <c r="BE130" s="184">
        <f>IF(N130="základná",J130,0)</f>
        <v>0</v>
      </c>
      <c r="BF130" s="184">
        <f>IF(N130="znížená",J130,0)</f>
        <v>0</v>
      </c>
      <c r="BG130" s="184">
        <f>IF(N130="zákl. prenesená",J130,0)</f>
        <v>0</v>
      </c>
      <c r="BH130" s="184">
        <f>IF(N130="zníž. prenesená",J130,0)</f>
        <v>0</v>
      </c>
      <c r="BI130" s="184">
        <f>IF(N130="nulová",J130,0)</f>
        <v>0</v>
      </c>
      <c r="BJ130" s="15" t="s">
        <v>115</v>
      </c>
      <c r="BK130" s="184">
        <f>ROUND(I130*H130,2)</f>
        <v>0</v>
      </c>
      <c r="BL130" s="15" t="s">
        <v>141</v>
      </c>
      <c r="BM130" s="183" t="s">
        <v>153</v>
      </c>
    </row>
    <row r="131" s="2" customFormat="1" ht="24.15" customHeight="1">
      <c r="A131" s="34"/>
      <c r="B131" s="170"/>
      <c r="C131" s="185" t="s">
        <v>154</v>
      </c>
      <c r="D131" s="185" t="s">
        <v>117</v>
      </c>
      <c r="E131" s="186" t="s">
        <v>155</v>
      </c>
      <c r="F131" s="187" t="s">
        <v>156</v>
      </c>
      <c r="G131" s="188" t="s">
        <v>113</v>
      </c>
      <c r="H131" s="189">
        <v>36</v>
      </c>
      <c r="I131" s="190"/>
      <c r="J131" s="191">
        <f>ROUND(I131*H131,2)</f>
        <v>0</v>
      </c>
      <c r="K131" s="192"/>
      <c r="L131" s="193"/>
      <c r="M131" s="194" t="s">
        <v>1</v>
      </c>
      <c r="N131" s="195" t="s">
        <v>41</v>
      </c>
      <c r="O131" s="78"/>
      <c r="P131" s="181">
        <f>O131*H131</f>
        <v>0</v>
      </c>
      <c r="Q131" s="181">
        <v>0.0030000000000000001</v>
      </c>
      <c r="R131" s="181">
        <f>Q131*H131</f>
        <v>0.108</v>
      </c>
      <c r="S131" s="181">
        <v>0</v>
      </c>
      <c r="T131" s="182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3" t="s">
        <v>145</v>
      </c>
      <c r="AT131" s="183" t="s">
        <v>117</v>
      </c>
      <c r="AU131" s="183" t="s">
        <v>115</v>
      </c>
      <c r="AY131" s="15" t="s">
        <v>107</v>
      </c>
      <c r="BE131" s="184">
        <f>IF(N131="základná",J131,0)</f>
        <v>0</v>
      </c>
      <c r="BF131" s="184">
        <f>IF(N131="znížená",J131,0)</f>
        <v>0</v>
      </c>
      <c r="BG131" s="184">
        <f>IF(N131="zákl. prenesená",J131,0)</f>
        <v>0</v>
      </c>
      <c r="BH131" s="184">
        <f>IF(N131="zníž. prenesená",J131,0)</f>
        <v>0</v>
      </c>
      <c r="BI131" s="184">
        <f>IF(N131="nulová",J131,0)</f>
        <v>0</v>
      </c>
      <c r="BJ131" s="15" t="s">
        <v>115</v>
      </c>
      <c r="BK131" s="184">
        <f>ROUND(I131*H131,2)</f>
        <v>0</v>
      </c>
      <c r="BL131" s="15" t="s">
        <v>141</v>
      </c>
      <c r="BM131" s="183" t="s">
        <v>157</v>
      </c>
    </row>
    <row r="132" s="2" customFormat="1" ht="24.15" customHeight="1">
      <c r="A132" s="34"/>
      <c r="B132" s="170"/>
      <c r="C132" s="171" t="s">
        <v>158</v>
      </c>
      <c r="D132" s="171" t="s">
        <v>110</v>
      </c>
      <c r="E132" s="172" t="s">
        <v>159</v>
      </c>
      <c r="F132" s="173" t="s">
        <v>160</v>
      </c>
      <c r="G132" s="174" t="s">
        <v>113</v>
      </c>
      <c r="H132" s="175">
        <v>356.23000000000002</v>
      </c>
      <c r="I132" s="176"/>
      <c r="J132" s="177">
        <f>ROUND(I132*H132,2)</f>
        <v>0</v>
      </c>
      <c r="K132" s="178"/>
      <c r="L132" s="35"/>
      <c r="M132" s="179" t="s">
        <v>1</v>
      </c>
      <c r="N132" s="180" t="s">
        <v>41</v>
      </c>
      <c r="O132" s="78"/>
      <c r="P132" s="181">
        <f>O132*H132</f>
        <v>0</v>
      </c>
      <c r="Q132" s="181">
        <v>0.00029999999999999997</v>
      </c>
      <c r="R132" s="181">
        <f>Q132*H132</f>
        <v>0.10686899999999999</v>
      </c>
      <c r="S132" s="181">
        <v>0</v>
      </c>
      <c r="T132" s="182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3" t="s">
        <v>141</v>
      </c>
      <c r="AT132" s="183" t="s">
        <v>110</v>
      </c>
      <c r="AU132" s="183" t="s">
        <v>115</v>
      </c>
      <c r="AY132" s="15" t="s">
        <v>107</v>
      </c>
      <c r="BE132" s="184">
        <f>IF(N132="základná",J132,0)</f>
        <v>0</v>
      </c>
      <c r="BF132" s="184">
        <f>IF(N132="znížená",J132,0)</f>
        <v>0</v>
      </c>
      <c r="BG132" s="184">
        <f>IF(N132="zákl. prenesená",J132,0)</f>
        <v>0</v>
      </c>
      <c r="BH132" s="184">
        <f>IF(N132="zníž. prenesená",J132,0)</f>
        <v>0</v>
      </c>
      <c r="BI132" s="184">
        <f>IF(N132="nulová",J132,0)</f>
        <v>0</v>
      </c>
      <c r="BJ132" s="15" t="s">
        <v>115</v>
      </c>
      <c r="BK132" s="184">
        <f>ROUND(I132*H132,2)</f>
        <v>0</v>
      </c>
      <c r="BL132" s="15" t="s">
        <v>141</v>
      </c>
      <c r="BM132" s="183" t="s">
        <v>161</v>
      </c>
    </row>
    <row r="133" s="2" customFormat="1" ht="24.15" customHeight="1">
      <c r="A133" s="34"/>
      <c r="B133" s="170"/>
      <c r="C133" s="185" t="s">
        <v>162</v>
      </c>
      <c r="D133" s="185" t="s">
        <v>117</v>
      </c>
      <c r="E133" s="186" t="s">
        <v>155</v>
      </c>
      <c r="F133" s="187" t="s">
        <v>156</v>
      </c>
      <c r="G133" s="188" t="s">
        <v>113</v>
      </c>
      <c r="H133" s="189">
        <v>374.04199999999997</v>
      </c>
      <c r="I133" s="190"/>
      <c r="J133" s="191">
        <f>ROUND(I133*H133,2)</f>
        <v>0</v>
      </c>
      <c r="K133" s="192"/>
      <c r="L133" s="193"/>
      <c r="M133" s="194" t="s">
        <v>1</v>
      </c>
      <c r="N133" s="195" t="s">
        <v>41</v>
      </c>
      <c r="O133" s="78"/>
      <c r="P133" s="181">
        <f>O133*H133</f>
        <v>0</v>
      </c>
      <c r="Q133" s="181">
        <v>0.0030000000000000001</v>
      </c>
      <c r="R133" s="181">
        <f>Q133*H133</f>
        <v>1.122126</v>
      </c>
      <c r="S133" s="181">
        <v>0</v>
      </c>
      <c r="T133" s="182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3" t="s">
        <v>145</v>
      </c>
      <c r="AT133" s="183" t="s">
        <v>117</v>
      </c>
      <c r="AU133" s="183" t="s">
        <v>115</v>
      </c>
      <c r="AY133" s="15" t="s">
        <v>107</v>
      </c>
      <c r="BE133" s="184">
        <f>IF(N133="základná",J133,0)</f>
        <v>0</v>
      </c>
      <c r="BF133" s="184">
        <f>IF(N133="znížená",J133,0)</f>
        <v>0</v>
      </c>
      <c r="BG133" s="184">
        <f>IF(N133="zákl. prenesená",J133,0)</f>
        <v>0</v>
      </c>
      <c r="BH133" s="184">
        <f>IF(N133="zníž. prenesená",J133,0)</f>
        <v>0</v>
      </c>
      <c r="BI133" s="184">
        <f>IF(N133="nulová",J133,0)</f>
        <v>0</v>
      </c>
      <c r="BJ133" s="15" t="s">
        <v>115</v>
      </c>
      <c r="BK133" s="184">
        <f>ROUND(I133*H133,2)</f>
        <v>0</v>
      </c>
      <c r="BL133" s="15" t="s">
        <v>141</v>
      </c>
      <c r="BM133" s="183" t="s">
        <v>163</v>
      </c>
    </row>
    <row r="134" s="2" customFormat="1" ht="24.15" customHeight="1">
      <c r="A134" s="34"/>
      <c r="B134" s="170"/>
      <c r="C134" s="171" t="s">
        <v>164</v>
      </c>
      <c r="D134" s="171" t="s">
        <v>110</v>
      </c>
      <c r="E134" s="172" t="s">
        <v>165</v>
      </c>
      <c r="F134" s="173" t="s">
        <v>166</v>
      </c>
      <c r="G134" s="174" t="s">
        <v>113</v>
      </c>
      <c r="H134" s="175">
        <v>356.23000000000002</v>
      </c>
      <c r="I134" s="176"/>
      <c r="J134" s="177">
        <f>ROUND(I134*H134,2)</f>
        <v>0</v>
      </c>
      <c r="K134" s="178"/>
      <c r="L134" s="35"/>
      <c r="M134" s="179" t="s">
        <v>1</v>
      </c>
      <c r="N134" s="180" t="s">
        <v>41</v>
      </c>
      <c r="O134" s="78"/>
      <c r="P134" s="181">
        <f>O134*H134</f>
        <v>0</v>
      </c>
      <c r="Q134" s="181">
        <v>0</v>
      </c>
      <c r="R134" s="181">
        <f>Q134*H134</f>
        <v>0</v>
      </c>
      <c r="S134" s="181">
        <v>0</v>
      </c>
      <c r="T134" s="182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3" t="s">
        <v>141</v>
      </c>
      <c r="AT134" s="183" t="s">
        <v>110</v>
      </c>
      <c r="AU134" s="183" t="s">
        <v>115</v>
      </c>
      <c r="AY134" s="15" t="s">
        <v>107</v>
      </c>
      <c r="BE134" s="184">
        <f>IF(N134="základná",J134,0)</f>
        <v>0</v>
      </c>
      <c r="BF134" s="184">
        <f>IF(N134="znížená",J134,0)</f>
        <v>0</v>
      </c>
      <c r="BG134" s="184">
        <f>IF(N134="zákl. prenesená",J134,0)</f>
        <v>0</v>
      </c>
      <c r="BH134" s="184">
        <f>IF(N134="zníž. prenesená",J134,0)</f>
        <v>0</v>
      </c>
      <c r="BI134" s="184">
        <f>IF(N134="nulová",J134,0)</f>
        <v>0</v>
      </c>
      <c r="BJ134" s="15" t="s">
        <v>115</v>
      </c>
      <c r="BK134" s="184">
        <f>ROUND(I134*H134,2)</f>
        <v>0</v>
      </c>
      <c r="BL134" s="15" t="s">
        <v>141</v>
      </c>
      <c r="BM134" s="183" t="s">
        <v>167</v>
      </c>
    </row>
    <row r="135" s="2" customFormat="1" ht="21.75" customHeight="1">
      <c r="A135" s="34"/>
      <c r="B135" s="170"/>
      <c r="C135" s="171" t="s">
        <v>168</v>
      </c>
      <c r="D135" s="171" t="s">
        <v>110</v>
      </c>
      <c r="E135" s="172" t="s">
        <v>169</v>
      </c>
      <c r="F135" s="173" t="s">
        <v>170</v>
      </c>
      <c r="G135" s="174" t="s">
        <v>113</v>
      </c>
      <c r="H135" s="175">
        <v>356.23000000000002</v>
      </c>
      <c r="I135" s="176"/>
      <c r="J135" s="177">
        <f>ROUND(I135*H135,2)</f>
        <v>0</v>
      </c>
      <c r="K135" s="178"/>
      <c r="L135" s="35"/>
      <c r="M135" s="179" t="s">
        <v>1</v>
      </c>
      <c r="N135" s="180" t="s">
        <v>41</v>
      </c>
      <c r="O135" s="78"/>
      <c r="P135" s="181">
        <f>O135*H135</f>
        <v>0</v>
      </c>
      <c r="Q135" s="181">
        <v>0</v>
      </c>
      <c r="R135" s="181">
        <f>Q135*H135</f>
        <v>0</v>
      </c>
      <c r="S135" s="181">
        <v>0</v>
      </c>
      <c r="T135" s="182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3" t="s">
        <v>141</v>
      </c>
      <c r="AT135" s="183" t="s">
        <v>110</v>
      </c>
      <c r="AU135" s="183" t="s">
        <v>115</v>
      </c>
      <c r="AY135" s="15" t="s">
        <v>107</v>
      </c>
      <c r="BE135" s="184">
        <f>IF(N135="základná",J135,0)</f>
        <v>0</v>
      </c>
      <c r="BF135" s="184">
        <f>IF(N135="znížená",J135,0)</f>
        <v>0</v>
      </c>
      <c r="BG135" s="184">
        <f>IF(N135="zákl. prenesená",J135,0)</f>
        <v>0</v>
      </c>
      <c r="BH135" s="184">
        <f>IF(N135="zníž. prenesená",J135,0)</f>
        <v>0</v>
      </c>
      <c r="BI135" s="184">
        <f>IF(N135="nulová",J135,0)</f>
        <v>0</v>
      </c>
      <c r="BJ135" s="15" t="s">
        <v>115</v>
      </c>
      <c r="BK135" s="184">
        <f>ROUND(I135*H135,2)</f>
        <v>0</v>
      </c>
      <c r="BL135" s="15" t="s">
        <v>141</v>
      </c>
      <c r="BM135" s="183" t="s">
        <v>171</v>
      </c>
    </row>
    <row r="136" s="2" customFormat="1" ht="24.15" customHeight="1">
      <c r="A136" s="34"/>
      <c r="B136" s="170"/>
      <c r="C136" s="171" t="s">
        <v>172</v>
      </c>
      <c r="D136" s="171" t="s">
        <v>110</v>
      </c>
      <c r="E136" s="172" t="s">
        <v>173</v>
      </c>
      <c r="F136" s="173" t="s">
        <v>174</v>
      </c>
      <c r="G136" s="174" t="s">
        <v>113</v>
      </c>
      <c r="H136" s="175">
        <v>356.23000000000002</v>
      </c>
      <c r="I136" s="176"/>
      <c r="J136" s="177">
        <f>ROUND(I136*H136,2)</f>
        <v>0</v>
      </c>
      <c r="K136" s="178"/>
      <c r="L136" s="35"/>
      <c r="M136" s="179" t="s">
        <v>1</v>
      </c>
      <c r="N136" s="180" t="s">
        <v>41</v>
      </c>
      <c r="O136" s="78"/>
      <c r="P136" s="181">
        <f>O136*H136</f>
        <v>0</v>
      </c>
      <c r="Q136" s="181">
        <v>8.0000000000000007E-05</v>
      </c>
      <c r="R136" s="181">
        <f>Q136*H136</f>
        <v>0.028498400000000004</v>
      </c>
      <c r="S136" s="181">
        <v>0</v>
      </c>
      <c r="T136" s="182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3" t="s">
        <v>141</v>
      </c>
      <c r="AT136" s="183" t="s">
        <v>110</v>
      </c>
      <c r="AU136" s="183" t="s">
        <v>115</v>
      </c>
      <c r="AY136" s="15" t="s">
        <v>107</v>
      </c>
      <c r="BE136" s="184">
        <f>IF(N136="základná",J136,0)</f>
        <v>0</v>
      </c>
      <c r="BF136" s="184">
        <f>IF(N136="znížená",J136,0)</f>
        <v>0</v>
      </c>
      <c r="BG136" s="184">
        <f>IF(N136="zákl. prenesená",J136,0)</f>
        <v>0</v>
      </c>
      <c r="BH136" s="184">
        <f>IF(N136="zníž. prenesená",J136,0)</f>
        <v>0</v>
      </c>
      <c r="BI136" s="184">
        <f>IF(N136="nulová",J136,0)</f>
        <v>0</v>
      </c>
      <c r="BJ136" s="15" t="s">
        <v>115</v>
      </c>
      <c r="BK136" s="184">
        <f>ROUND(I136*H136,2)</f>
        <v>0</v>
      </c>
      <c r="BL136" s="15" t="s">
        <v>141</v>
      </c>
      <c r="BM136" s="183" t="s">
        <v>175</v>
      </c>
    </row>
    <row r="137" s="2" customFormat="1" ht="24.15" customHeight="1">
      <c r="A137" s="34"/>
      <c r="B137" s="170"/>
      <c r="C137" s="171" t="s">
        <v>176</v>
      </c>
      <c r="D137" s="171" t="s">
        <v>110</v>
      </c>
      <c r="E137" s="172" t="s">
        <v>177</v>
      </c>
      <c r="F137" s="173" t="s">
        <v>178</v>
      </c>
      <c r="G137" s="174" t="s">
        <v>113</v>
      </c>
      <c r="H137" s="175">
        <v>50</v>
      </c>
      <c r="I137" s="176"/>
      <c r="J137" s="177">
        <f>ROUND(I137*H137,2)</f>
        <v>0</v>
      </c>
      <c r="K137" s="178"/>
      <c r="L137" s="35"/>
      <c r="M137" s="179" t="s">
        <v>1</v>
      </c>
      <c r="N137" s="180" t="s">
        <v>41</v>
      </c>
      <c r="O137" s="78"/>
      <c r="P137" s="181">
        <f>O137*H137</f>
        <v>0</v>
      </c>
      <c r="Q137" s="181">
        <v>0.0044999999999999997</v>
      </c>
      <c r="R137" s="181">
        <f>Q137*H137</f>
        <v>0.22499999999999998</v>
      </c>
      <c r="S137" s="181">
        <v>0</v>
      </c>
      <c r="T137" s="182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3" t="s">
        <v>141</v>
      </c>
      <c r="AT137" s="183" t="s">
        <v>110</v>
      </c>
      <c r="AU137" s="183" t="s">
        <v>115</v>
      </c>
      <c r="AY137" s="15" t="s">
        <v>107</v>
      </c>
      <c r="BE137" s="184">
        <f>IF(N137="základná",J137,0)</f>
        <v>0</v>
      </c>
      <c r="BF137" s="184">
        <f>IF(N137="znížená",J137,0)</f>
        <v>0</v>
      </c>
      <c r="BG137" s="184">
        <f>IF(N137="zákl. prenesená",J137,0)</f>
        <v>0</v>
      </c>
      <c r="BH137" s="184">
        <f>IF(N137="zníž. prenesená",J137,0)</f>
        <v>0</v>
      </c>
      <c r="BI137" s="184">
        <f>IF(N137="nulová",J137,0)</f>
        <v>0</v>
      </c>
      <c r="BJ137" s="15" t="s">
        <v>115</v>
      </c>
      <c r="BK137" s="184">
        <f>ROUND(I137*H137,2)</f>
        <v>0</v>
      </c>
      <c r="BL137" s="15" t="s">
        <v>141</v>
      </c>
      <c r="BM137" s="183" t="s">
        <v>179</v>
      </c>
    </row>
    <row r="138" s="2" customFormat="1" ht="24.15" customHeight="1">
      <c r="A138" s="34"/>
      <c r="B138" s="170"/>
      <c r="C138" s="171" t="s">
        <v>141</v>
      </c>
      <c r="D138" s="171" t="s">
        <v>110</v>
      </c>
      <c r="E138" s="172" t="s">
        <v>180</v>
      </c>
      <c r="F138" s="173" t="s">
        <v>181</v>
      </c>
      <c r="G138" s="174" t="s">
        <v>113</v>
      </c>
      <c r="H138" s="175">
        <v>356.23000000000002</v>
      </c>
      <c r="I138" s="176"/>
      <c r="J138" s="177">
        <f>ROUND(I138*H138,2)</f>
        <v>0</v>
      </c>
      <c r="K138" s="178"/>
      <c r="L138" s="35"/>
      <c r="M138" s="179" t="s">
        <v>1</v>
      </c>
      <c r="N138" s="180" t="s">
        <v>41</v>
      </c>
      <c r="O138" s="78"/>
      <c r="P138" s="181">
        <f>O138*H138</f>
        <v>0</v>
      </c>
      <c r="Q138" s="181">
        <v>0</v>
      </c>
      <c r="R138" s="181">
        <f>Q138*H138</f>
        <v>0</v>
      </c>
      <c r="S138" s="181">
        <v>0</v>
      </c>
      <c r="T138" s="182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3" t="s">
        <v>141</v>
      </c>
      <c r="AT138" s="183" t="s">
        <v>110</v>
      </c>
      <c r="AU138" s="183" t="s">
        <v>115</v>
      </c>
      <c r="AY138" s="15" t="s">
        <v>107</v>
      </c>
      <c r="BE138" s="184">
        <f>IF(N138="základná",J138,0)</f>
        <v>0</v>
      </c>
      <c r="BF138" s="184">
        <f>IF(N138="znížená",J138,0)</f>
        <v>0</v>
      </c>
      <c r="BG138" s="184">
        <f>IF(N138="zákl. prenesená",J138,0)</f>
        <v>0</v>
      </c>
      <c r="BH138" s="184">
        <f>IF(N138="zníž. prenesená",J138,0)</f>
        <v>0</v>
      </c>
      <c r="BI138" s="184">
        <f>IF(N138="nulová",J138,0)</f>
        <v>0</v>
      </c>
      <c r="BJ138" s="15" t="s">
        <v>115</v>
      </c>
      <c r="BK138" s="184">
        <f>ROUND(I138*H138,2)</f>
        <v>0</v>
      </c>
      <c r="BL138" s="15" t="s">
        <v>141</v>
      </c>
      <c r="BM138" s="183" t="s">
        <v>182</v>
      </c>
    </row>
    <row r="139" s="2" customFormat="1" ht="24.15" customHeight="1">
      <c r="A139" s="34"/>
      <c r="B139" s="170"/>
      <c r="C139" s="171" t="s">
        <v>183</v>
      </c>
      <c r="D139" s="171" t="s">
        <v>110</v>
      </c>
      <c r="E139" s="172" t="s">
        <v>184</v>
      </c>
      <c r="F139" s="173" t="s">
        <v>185</v>
      </c>
      <c r="G139" s="174" t="s">
        <v>140</v>
      </c>
      <c r="H139" s="175">
        <v>200</v>
      </c>
      <c r="I139" s="176"/>
      <c r="J139" s="177">
        <f>ROUND(I139*H139,2)</f>
        <v>0</v>
      </c>
      <c r="K139" s="178"/>
      <c r="L139" s="35"/>
      <c r="M139" s="179" t="s">
        <v>1</v>
      </c>
      <c r="N139" s="180" t="s">
        <v>41</v>
      </c>
      <c r="O139" s="78"/>
      <c r="P139" s="181">
        <f>O139*H139</f>
        <v>0</v>
      </c>
      <c r="Q139" s="181">
        <v>0</v>
      </c>
      <c r="R139" s="181">
        <f>Q139*H139</f>
        <v>0</v>
      </c>
      <c r="S139" s="181">
        <v>0</v>
      </c>
      <c r="T139" s="18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3" t="s">
        <v>141</v>
      </c>
      <c r="AT139" s="183" t="s">
        <v>110</v>
      </c>
      <c r="AU139" s="183" t="s">
        <v>115</v>
      </c>
      <c r="AY139" s="15" t="s">
        <v>107</v>
      </c>
      <c r="BE139" s="184">
        <f>IF(N139="základná",J139,0)</f>
        <v>0</v>
      </c>
      <c r="BF139" s="184">
        <f>IF(N139="znížená",J139,0)</f>
        <v>0</v>
      </c>
      <c r="BG139" s="184">
        <f>IF(N139="zákl. prenesená",J139,0)</f>
        <v>0</v>
      </c>
      <c r="BH139" s="184">
        <f>IF(N139="zníž. prenesená",J139,0)</f>
        <v>0</v>
      </c>
      <c r="BI139" s="184">
        <f>IF(N139="nulová",J139,0)</f>
        <v>0</v>
      </c>
      <c r="BJ139" s="15" t="s">
        <v>115</v>
      </c>
      <c r="BK139" s="184">
        <f>ROUND(I139*H139,2)</f>
        <v>0</v>
      </c>
      <c r="BL139" s="15" t="s">
        <v>141</v>
      </c>
      <c r="BM139" s="183" t="s">
        <v>186</v>
      </c>
    </row>
    <row r="140" s="2" customFormat="1" ht="16.5" customHeight="1">
      <c r="A140" s="34"/>
      <c r="B140" s="170"/>
      <c r="C140" s="171" t="s">
        <v>187</v>
      </c>
      <c r="D140" s="171" t="s">
        <v>110</v>
      </c>
      <c r="E140" s="172" t="s">
        <v>188</v>
      </c>
      <c r="F140" s="173" t="s">
        <v>189</v>
      </c>
      <c r="G140" s="174" t="s">
        <v>140</v>
      </c>
      <c r="H140" s="175">
        <v>30</v>
      </c>
      <c r="I140" s="176"/>
      <c r="J140" s="177">
        <f>ROUND(I140*H140,2)</f>
        <v>0</v>
      </c>
      <c r="K140" s="178"/>
      <c r="L140" s="35"/>
      <c r="M140" s="179" t="s">
        <v>1</v>
      </c>
      <c r="N140" s="180" t="s">
        <v>41</v>
      </c>
      <c r="O140" s="78"/>
      <c r="P140" s="181">
        <f>O140*H140</f>
        <v>0</v>
      </c>
      <c r="Q140" s="181">
        <v>4.0000000000000003E-05</v>
      </c>
      <c r="R140" s="181">
        <f>Q140*H140</f>
        <v>0.0012000000000000001</v>
      </c>
      <c r="S140" s="181">
        <v>0</v>
      </c>
      <c r="T140" s="18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3" t="s">
        <v>141</v>
      </c>
      <c r="AT140" s="183" t="s">
        <v>110</v>
      </c>
      <c r="AU140" s="183" t="s">
        <v>115</v>
      </c>
      <c r="AY140" s="15" t="s">
        <v>107</v>
      </c>
      <c r="BE140" s="184">
        <f>IF(N140="základná",J140,0)</f>
        <v>0</v>
      </c>
      <c r="BF140" s="184">
        <f>IF(N140="znížená",J140,0)</f>
        <v>0</v>
      </c>
      <c r="BG140" s="184">
        <f>IF(N140="zákl. prenesená",J140,0)</f>
        <v>0</v>
      </c>
      <c r="BH140" s="184">
        <f>IF(N140="zníž. prenesená",J140,0)</f>
        <v>0</v>
      </c>
      <c r="BI140" s="184">
        <f>IF(N140="nulová",J140,0)</f>
        <v>0</v>
      </c>
      <c r="BJ140" s="15" t="s">
        <v>115</v>
      </c>
      <c r="BK140" s="184">
        <f>ROUND(I140*H140,2)</f>
        <v>0</v>
      </c>
      <c r="BL140" s="15" t="s">
        <v>141</v>
      </c>
      <c r="BM140" s="183" t="s">
        <v>190</v>
      </c>
    </row>
    <row r="141" s="2" customFormat="1" ht="16.5" customHeight="1">
      <c r="A141" s="34"/>
      <c r="B141" s="170"/>
      <c r="C141" s="185" t="s">
        <v>191</v>
      </c>
      <c r="D141" s="185" t="s">
        <v>117</v>
      </c>
      <c r="E141" s="186" t="s">
        <v>192</v>
      </c>
      <c r="F141" s="187" t="s">
        <v>193</v>
      </c>
      <c r="G141" s="188" t="s">
        <v>140</v>
      </c>
      <c r="H141" s="189">
        <v>30</v>
      </c>
      <c r="I141" s="190"/>
      <c r="J141" s="191">
        <f>ROUND(I141*H141,2)</f>
        <v>0</v>
      </c>
      <c r="K141" s="192"/>
      <c r="L141" s="193"/>
      <c r="M141" s="194" t="s">
        <v>1</v>
      </c>
      <c r="N141" s="195" t="s">
        <v>41</v>
      </c>
      <c r="O141" s="78"/>
      <c r="P141" s="181">
        <f>O141*H141</f>
        <v>0</v>
      </c>
      <c r="Q141" s="181">
        <v>0.00020000000000000001</v>
      </c>
      <c r="R141" s="181">
        <f>Q141*H141</f>
        <v>0.0060000000000000001</v>
      </c>
      <c r="S141" s="181">
        <v>0</v>
      </c>
      <c r="T141" s="182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3" t="s">
        <v>145</v>
      </c>
      <c r="AT141" s="183" t="s">
        <v>117</v>
      </c>
      <c r="AU141" s="183" t="s">
        <v>115</v>
      </c>
      <c r="AY141" s="15" t="s">
        <v>107</v>
      </c>
      <c r="BE141" s="184">
        <f>IF(N141="základná",J141,0)</f>
        <v>0</v>
      </c>
      <c r="BF141" s="184">
        <f>IF(N141="znížená",J141,0)</f>
        <v>0</v>
      </c>
      <c r="BG141" s="184">
        <f>IF(N141="zákl. prenesená",J141,0)</f>
        <v>0</v>
      </c>
      <c r="BH141" s="184">
        <f>IF(N141="zníž. prenesená",J141,0)</f>
        <v>0</v>
      </c>
      <c r="BI141" s="184">
        <f>IF(N141="nulová",J141,0)</f>
        <v>0</v>
      </c>
      <c r="BJ141" s="15" t="s">
        <v>115</v>
      </c>
      <c r="BK141" s="184">
        <f>ROUND(I141*H141,2)</f>
        <v>0</v>
      </c>
      <c r="BL141" s="15" t="s">
        <v>141</v>
      </c>
      <c r="BM141" s="183" t="s">
        <v>194</v>
      </c>
    </row>
    <row r="142" s="2" customFormat="1" ht="24.15" customHeight="1">
      <c r="A142" s="34"/>
      <c r="B142" s="170"/>
      <c r="C142" s="171" t="s">
        <v>7</v>
      </c>
      <c r="D142" s="171" t="s">
        <v>110</v>
      </c>
      <c r="E142" s="172" t="s">
        <v>195</v>
      </c>
      <c r="F142" s="173" t="s">
        <v>196</v>
      </c>
      <c r="G142" s="174" t="s">
        <v>131</v>
      </c>
      <c r="H142" s="175">
        <v>2.7999999999999998</v>
      </c>
      <c r="I142" s="176"/>
      <c r="J142" s="177">
        <f>ROUND(I142*H142,2)</f>
        <v>0</v>
      </c>
      <c r="K142" s="178"/>
      <c r="L142" s="35"/>
      <c r="M142" s="196" t="s">
        <v>1</v>
      </c>
      <c r="N142" s="197" t="s">
        <v>41</v>
      </c>
      <c r="O142" s="198"/>
      <c r="P142" s="199">
        <f>O142*H142</f>
        <v>0</v>
      </c>
      <c r="Q142" s="199">
        <v>0</v>
      </c>
      <c r="R142" s="199">
        <f>Q142*H142</f>
        <v>0</v>
      </c>
      <c r="S142" s="199">
        <v>0</v>
      </c>
      <c r="T142" s="200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3" t="s">
        <v>141</v>
      </c>
      <c r="AT142" s="183" t="s">
        <v>110</v>
      </c>
      <c r="AU142" s="183" t="s">
        <v>115</v>
      </c>
      <c r="AY142" s="15" t="s">
        <v>107</v>
      </c>
      <c r="BE142" s="184">
        <f>IF(N142="základná",J142,0)</f>
        <v>0</v>
      </c>
      <c r="BF142" s="184">
        <f>IF(N142="znížená",J142,0)</f>
        <v>0</v>
      </c>
      <c r="BG142" s="184">
        <f>IF(N142="zákl. prenesená",J142,0)</f>
        <v>0</v>
      </c>
      <c r="BH142" s="184">
        <f>IF(N142="zníž. prenesená",J142,0)</f>
        <v>0</v>
      </c>
      <c r="BI142" s="184">
        <f>IF(N142="nulová",J142,0)</f>
        <v>0</v>
      </c>
      <c r="BJ142" s="15" t="s">
        <v>115</v>
      </c>
      <c r="BK142" s="184">
        <f>ROUND(I142*H142,2)</f>
        <v>0</v>
      </c>
      <c r="BL142" s="15" t="s">
        <v>141</v>
      </c>
      <c r="BM142" s="183" t="s">
        <v>197</v>
      </c>
    </row>
    <row r="143" s="2" customFormat="1" ht="6.96" customHeight="1">
      <c r="A143" s="34"/>
      <c r="B143" s="61"/>
      <c r="C143" s="62"/>
      <c r="D143" s="62"/>
      <c r="E143" s="62"/>
      <c r="F143" s="62"/>
      <c r="G143" s="62"/>
      <c r="H143" s="62"/>
      <c r="I143" s="62"/>
      <c r="J143" s="62"/>
      <c r="K143" s="62"/>
      <c r="L143" s="35"/>
      <c r="M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</row>
  </sheetData>
  <autoFilter ref="C116:K142"/>
  <mergeCells count="6">
    <mergeCell ref="E7:H7"/>
    <mergeCell ref="E16:H16"/>
    <mergeCell ref="E25:H25"/>
    <mergeCell ref="E85:H85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Záň, Pavol</dc:creator>
  <cp:lastModifiedBy>Záň, Pavol</cp:lastModifiedBy>
  <dcterms:created xsi:type="dcterms:W3CDTF">2023-11-03T06:11:42Z</dcterms:created>
  <dcterms:modified xsi:type="dcterms:W3CDTF">2023-11-03T06:11:44Z</dcterms:modified>
</cp:coreProperties>
</file>