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400" yWindow="-15" windowWidth="14445" windowHeight="14595"/>
  </bookViews>
  <sheets>
    <sheet name="Rekapitulácia stavby" sheetId="1" r:id="rId1"/>
    <sheet name="001 - Stavebné konštrukci..." sheetId="2" r:id="rId2"/>
    <sheet name="002 - Elektroinštalácia" sheetId="3" r:id="rId3"/>
    <sheet name="003 - Bleskozvod" sheetId="4" r:id="rId4"/>
    <sheet name="004 - Technologické doplnky" sheetId="5" r:id="rId5"/>
  </sheets>
  <definedNames>
    <definedName name="_xlnm._FilterDatabase" localSheetId="1" hidden="1">'001 - Stavebné konštrukci...'!$C$134:$K$335</definedName>
    <definedName name="_xlnm._FilterDatabase" localSheetId="2" hidden="1">'002 - Elektroinštalácia'!$C$119:$K$166</definedName>
    <definedName name="_xlnm._FilterDatabase" localSheetId="3" hidden="1">'003 - Bleskozvod'!$C$119:$K$145</definedName>
    <definedName name="_xlnm._FilterDatabase" localSheetId="4" hidden="1">'004 - Technologické doplnky'!$C$122:$K$130</definedName>
    <definedName name="_xlnm.Print_Titles" localSheetId="1">'001 - Stavebné konštrukci...'!$134:$134</definedName>
    <definedName name="_xlnm.Print_Titles" localSheetId="2">'002 - Elektroinštalácia'!$119:$119</definedName>
    <definedName name="_xlnm.Print_Titles" localSheetId="3">'003 - Bleskozvod'!$119:$119</definedName>
    <definedName name="_xlnm.Print_Titles" localSheetId="4">'004 - Technologické doplnky'!$122:$122</definedName>
    <definedName name="_xlnm.Print_Titles" localSheetId="0">'Rekapitulácia stavby'!$92:$92</definedName>
    <definedName name="_xlnm.Print_Area" localSheetId="1">'001 - Stavebné konštrukci...'!$C$4:$J$76,'001 - Stavebné konštrukci...'!$C$82:$J$114,'001 - Stavebné konštrukci...'!$C$120:$J$335</definedName>
    <definedName name="_xlnm.Print_Area" localSheetId="2">'002 - Elektroinštalácia'!$C$4:$J$76,'002 - Elektroinštalácia'!$C$82:$J$99,'002 - Elektroinštalácia'!$C$105:$J$166</definedName>
    <definedName name="_xlnm.Print_Area" localSheetId="3">'003 - Bleskozvod'!$C$4:$J$76,'003 - Bleskozvod'!$C$82:$J$99,'003 - Bleskozvod'!$C$105:$J$145</definedName>
    <definedName name="_xlnm.Print_Area" localSheetId="4">'004 - Technologické doplnky'!$C$4:$J$76,'004 - Technologické doplnky'!$C$82:$J$102,'004 - Technologické doplnky'!$C$108:$J$130</definedName>
    <definedName name="_xlnm.Print_Area" localSheetId="0">'Rekapitulácia stavby'!$D$4:$AO$76,'Rekapitulácia stavby'!$C$82:$AQ$100</definedName>
  </definedNames>
  <calcPr calcId="124519"/>
</workbook>
</file>

<file path=xl/calcChain.xml><?xml version="1.0" encoding="utf-8"?>
<calcChain xmlns="http://schemas.openxmlformats.org/spreadsheetml/2006/main">
  <c r="AS94" i="1"/>
  <c r="BI307" i="2"/>
  <c r="BH307"/>
  <c r="BG307"/>
  <c r="BI302"/>
  <c r="BH302"/>
  <c r="BG302"/>
  <c r="BI300"/>
  <c r="BH300"/>
  <c r="BG300"/>
  <c r="BI247"/>
  <c r="BH247"/>
  <c r="BG247"/>
  <c r="BI245"/>
  <c r="BH245"/>
  <c r="BG245"/>
  <c r="BI243"/>
  <c r="BH243"/>
  <c r="BG243"/>
  <c r="BI165"/>
  <c r="BH165"/>
  <c r="BG165"/>
  <c r="BI157"/>
  <c r="BH157"/>
  <c r="BG157"/>
  <c r="BI156"/>
  <c r="BH156"/>
  <c r="BG156"/>
  <c r="BI149"/>
  <c r="BH149"/>
  <c r="BG149"/>
  <c r="BI143"/>
  <c r="BH143"/>
  <c r="BG143"/>
  <c r="BK307"/>
  <c r="BK302"/>
  <c r="BK300"/>
  <c r="BK247"/>
  <c r="BK245"/>
  <c r="BK243"/>
  <c r="BK165"/>
  <c r="BK157"/>
  <c r="BK156"/>
  <c r="BK149"/>
  <c r="BK143"/>
  <c r="J165" l="1"/>
  <c r="BF165" s="1"/>
  <c r="J157"/>
  <c r="BF157" s="1"/>
  <c r="J156"/>
  <c r="BF156" s="1"/>
  <c r="J149"/>
  <c r="BF149" s="1"/>
  <c r="J143"/>
  <c r="BF143" s="1"/>
  <c r="J300"/>
  <c r="BF300" s="1"/>
  <c r="J307"/>
  <c r="BF307" s="1"/>
  <c r="J302"/>
  <c r="BF302" s="1"/>
  <c r="J247"/>
  <c r="BF247" s="1"/>
  <c r="J245"/>
  <c r="BF245" s="1"/>
  <c r="J243"/>
  <c r="BF243" s="1"/>
  <c r="BK198"/>
  <c r="BI198"/>
  <c r="BH198"/>
  <c r="BG198"/>
  <c r="BE198"/>
  <c r="T198"/>
  <c r="R198"/>
  <c r="P198"/>
  <c r="J198"/>
  <c r="BF198" s="1"/>
  <c r="J39" i="5" l="1"/>
  <c r="J38"/>
  <c r="AY99" i="1"/>
  <c r="J37" i="5"/>
  <c r="AX99" i="1"/>
  <c r="BI129" i="5"/>
  <c r="F39" s="1"/>
  <c r="BH129"/>
  <c r="BG129"/>
  <c r="BE129"/>
  <c r="T129"/>
  <c r="T128"/>
  <c r="R129"/>
  <c r="R128"/>
  <c r="P129"/>
  <c r="P128" s="1"/>
  <c r="BI126"/>
  <c r="BH126"/>
  <c r="BG126"/>
  <c r="BE126"/>
  <c r="T126"/>
  <c r="T125" s="1"/>
  <c r="T124" s="1"/>
  <c r="T123" s="1"/>
  <c r="R126"/>
  <c r="R125" s="1"/>
  <c r="R124" s="1"/>
  <c r="R123" s="1"/>
  <c r="P126"/>
  <c r="P125"/>
  <c r="J120"/>
  <c r="J119"/>
  <c r="F119"/>
  <c r="F117"/>
  <c r="E115"/>
  <c r="J94"/>
  <c r="J93"/>
  <c r="F93"/>
  <c r="F91"/>
  <c r="E89"/>
  <c r="J20"/>
  <c r="E20"/>
  <c r="F120" s="1"/>
  <c r="J19"/>
  <c r="J117"/>
  <c r="E7"/>
  <c r="E111" s="1"/>
  <c r="J39" i="4"/>
  <c r="J38"/>
  <c r="AY98" i="1" s="1"/>
  <c r="J37" i="4"/>
  <c r="AX98" i="1" s="1"/>
  <c r="BI145" i="4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7"/>
  <c r="J116"/>
  <c r="F116"/>
  <c r="F114"/>
  <c r="E112"/>
  <c r="J94"/>
  <c r="J93"/>
  <c r="F93"/>
  <c r="F91"/>
  <c r="E89"/>
  <c r="J20"/>
  <c r="E20"/>
  <c r="F94" s="1"/>
  <c r="J19"/>
  <c r="J114"/>
  <c r="E7"/>
  <c r="E108" s="1"/>
  <c r="J39" i="3"/>
  <c r="J38"/>
  <c r="AY97" i="1"/>
  <c r="J37" i="3"/>
  <c r="AX97" i="1" s="1"/>
  <c r="BI166" i="3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7"/>
  <c r="J116"/>
  <c r="F116"/>
  <c r="F114"/>
  <c r="E112"/>
  <c r="J94"/>
  <c r="J93"/>
  <c r="F93"/>
  <c r="F91"/>
  <c r="E89"/>
  <c r="J20"/>
  <c r="E20"/>
  <c r="F94" s="1"/>
  <c r="J19"/>
  <c r="J91"/>
  <c r="E7"/>
  <c r="E108" s="1"/>
  <c r="J39" i="2"/>
  <c r="J38"/>
  <c r="AY96" i="1" s="1"/>
  <c r="J37" i="2"/>
  <c r="AX96" i="1" s="1"/>
  <c r="BI335" i="2"/>
  <c r="BH335"/>
  <c r="BG335"/>
  <c r="BE335"/>
  <c r="T335"/>
  <c r="T334" s="1"/>
  <c r="T333" s="1"/>
  <c r="R335"/>
  <c r="R334" s="1"/>
  <c r="R333" s="1"/>
  <c r="P335"/>
  <c r="P334" s="1"/>
  <c r="P333" s="1"/>
  <c r="BI330"/>
  <c r="BH330"/>
  <c r="BG330"/>
  <c r="BE330"/>
  <c r="T330"/>
  <c r="T329" s="1"/>
  <c r="R330"/>
  <c r="R329" s="1"/>
  <c r="P330"/>
  <c r="P329" s="1"/>
  <c r="BI323"/>
  <c r="BH323"/>
  <c r="BG323"/>
  <c r="BE323"/>
  <c r="T323"/>
  <c r="T322" s="1"/>
  <c r="R323"/>
  <c r="R322" s="1"/>
  <c r="P323"/>
  <c r="P322" s="1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0"/>
  <c r="BH310"/>
  <c r="BG310"/>
  <c r="BE310"/>
  <c r="T310"/>
  <c r="R310"/>
  <c r="P310"/>
  <c r="BI308"/>
  <c r="BH308"/>
  <c r="BG308"/>
  <c r="BE308"/>
  <c r="T308"/>
  <c r="R308"/>
  <c r="P308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1"/>
  <c r="BH291"/>
  <c r="BG291"/>
  <c r="BE291"/>
  <c r="T291"/>
  <c r="R291"/>
  <c r="P291"/>
  <c r="BI288"/>
  <c r="BH288"/>
  <c r="BG288"/>
  <c r="BE288"/>
  <c r="T288"/>
  <c r="R288"/>
  <c r="P288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79"/>
  <c r="BH279"/>
  <c r="BG279"/>
  <c r="BE279"/>
  <c r="T279"/>
  <c r="T278" s="1"/>
  <c r="R279"/>
  <c r="R278" s="1"/>
  <c r="P279"/>
  <c r="P278" s="1"/>
  <c r="BI277"/>
  <c r="BH277"/>
  <c r="BG277"/>
  <c r="BE277"/>
  <c r="T277"/>
  <c r="R277"/>
  <c r="P277"/>
  <c r="BI275"/>
  <c r="BH275"/>
  <c r="BG275"/>
  <c r="BE275"/>
  <c r="T275"/>
  <c r="R275"/>
  <c r="P275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R270"/>
  <c r="P270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59"/>
  <c r="BH259"/>
  <c r="BG259"/>
  <c r="BE259"/>
  <c r="T259"/>
  <c r="R259"/>
  <c r="P259"/>
  <c r="BI257"/>
  <c r="BH257"/>
  <c r="BG257"/>
  <c r="BE257"/>
  <c r="T257"/>
  <c r="R257"/>
  <c r="P257"/>
  <c r="BI255"/>
  <c r="BH255"/>
  <c r="BG255"/>
  <c r="BE255"/>
  <c r="T255"/>
  <c r="R255"/>
  <c r="P255"/>
  <c r="BI252"/>
  <c r="BH252"/>
  <c r="BG252"/>
  <c r="BE252"/>
  <c r="T252"/>
  <c r="R252"/>
  <c r="P252"/>
  <c r="BI250"/>
  <c r="BH250"/>
  <c r="BG250"/>
  <c r="BE250"/>
  <c r="T250"/>
  <c r="R250"/>
  <c r="P250"/>
  <c r="BI241"/>
  <c r="BH241"/>
  <c r="BG241"/>
  <c r="BE241"/>
  <c r="T241"/>
  <c r="R241"/>
  <c r="P241"/>
  <c r="BI238"/>
  <c r="BH238"/>
  <c r="BG238"/>
  <c r="BE238"/>
  <c r="T238"/>
  <c r="T237" s="1"/>
  <c r="R238"/>
  <c r="R237" s="1"/>
  <c r="P238"/>
  <c r="P237" s="1"/>
  <c r="BI235"/>
  <c r="BH235"/>
  <c r="BG235"/>
  <c r="BE235"/>
  <c r="T235"/>
  <c r="R235"/>
  <c r="P235"/>
  <c r="BI234"/>
  <c r="BH234"/>
  <c r="BG234"/>
  <c r="BE234"/>
  <c r="T234"/>
  <c r="R234"/>
  <c r="P234"/>
  <c r="BI224"/>
  <c r="BH224"/>
  <c r="BG224"/>
  <c r="BE224"/>
  <c r="T224"/>
  <c r="R224"/>
  <c r="P224"/>
  <c r="BI214"/>
  <c r="BH214"/>
  <c r="BG214"/>
  <c r="BE214"/>
  <c r="T214"/>
  <c r="R214"/>
  <c r="P214"/>
  <c r="BI207"/>
  <c r="BH207"/>
  <c r="BG207"/>
  <c r="BE207"/>
  <c r="T207"/>
  <c r="R207"/>
  <c r="P207"/>
  <c r="BI205"/>
  <c r="BH205"/>
  <c r="BG205"/>
  <c r="BE205"/>
  <c r="T205"/>
  <c r="R205"/>
  <c r="P205"/>
  <c r="BI201"/>
  <c r="BH201"/>
  <c r="BG201"/>
  <c r="BE201"/>
  <c r="T201"/>
  <c r="R201"/>
  <c r="P201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3"/>
  <c r="BH173"/>
  <c r="BG173"/>
  <c r="BE173"/>
  <c r="T173"/>
  <c r="R173"/>
  <c r="P173"/>
  <c r="BI171"/>
  <c r="BH171"/>
  <c r="BG171"/>
  <c r="BE171"/>
  <c r="T171"/>
  <c r="R171"/>
  <c r="P171"/>
  <c r="BI140"/>
  <c r="BH140"/>
  <c r="BG140"/>
  <c r="BE140"/>
  <c r="T140"/>
  <c r="R140"/>
  <c r="P140"/>
  <c r="BI138"/>
  <c r="BH138"/>
  <c r="BG138"/>
  <c r="BE138"/>
  <c r="T138"/>
  <c r="R138"/>
  <c r="P138"/>
  <c r="J132"/>
  <c r="J131"/>
  <c r="F131"/>
  <c r="F129"/>
  <c r="E127"/>
  <c r="J94"/>
  <c r="J93"/>
  <c r="F93"/>
  <c r="F91"/>
  <c r="E89"/>
  <c r="J20"/>
  <c r="E20"/>
  <c r="F132" s="1"/>
  <c r="J19"/>
  <c r="J129"/>
  <c r="E7"/>
  <c r="E123" s="1"/>
  <c r="L90" i="1"/>
  <c r="AM90"/>
  <c r="AM89"/>
  <c r="L89"/>
  <c r="AM87"/>
  <c r="L87"/>
  <c r="L85"/>
  <c r="L84"/>
  <c r="J144" i="3"/>
  <c r="BK132"/>
  <c r="J128"/>
  <c r="BK125"/>
  <c r="BK163"/>
  <c r="J156"/>
  <c r="BK152"/>
  <c r="J142"/>
  <c r="BK139"/>
  <c r="J127"/>
  <c r="J123"/>
  <c r="J165"/>
  <c r="BK157"/>
  <c r="J151"/>
  <c r="BK148"/>
  <c r="J143"/>
  <c r="BK136"/>
  <c r="J131"/>
  <c r="BK124"/>
  <c r="J164"/>
  <c r="J160"/>
  <c r="J154"/>
  <c r="BK145"/>
  <c r="BK137"/>
  <c r="BK130"/>
  <c r="BK142" i="4"/>
  <c r="BK133"/>
  <c r="J128"/>
  <c r="J123"/>
  <c r="J140"/>
  <c r="J135"/>
  <c r="J122"/>
  <c r="J133"/>
  <c r="BK130"/>
  <c r="BK126"/>
  <c r="BK141"/>
  <c r="BK137"/>
  <c r="J130"/>
  <c r="J124"/>
  <c r="BK126" i="5"/>
  <c r="J335" i="2"/>
  <c r="J296"/>
  <c r="J291"/>
  <c r="BK273"/>
  <c r="J267"/>
  <c r="BK264"/>
  <c r="BK261"/>
  <c r="J241"/>
  <c r="J235"/>
  <c r="BK224"/>
  <c r="BK196"/>
  <c r="J323"/>
  <c r="J314"/>
  <c r="BK308"/>
  <c r="J294"/>
  <c r="J283"/>
  <c r="J279"/>
  <c r="BK275"/>
  <c r="BK270"/>
  <c r="BK267"/>
  <c r="BK262"/>
  <c r="J255"/>
  <c r="BK235"/>
  <c r="J207"/>
  <c r="BK192"/>
  <c r="BK189"/>
  <c r="J186"/>
  <c r="J181"/>
  <c r="J179"/>
  <c r="BK177"/>
  <c r="BK173"/>
  <c r="BK171"/>
  <c r="BK140"/>
  <c r="BK138"/>
  <c r="BK335"/>
  <c r="BK316"/>
  <c r="J310"/>
  <c r="BK296"/>
  <c r="BK294"/>
  <c r="J288"/>
  <c r="BK284"/>
  <c r="BK283"/>
  <c r="J282"/>
  <c r="BK279"/>
  <c r="BK277"/>
  <c r="J275"/>
  <c r="J272"/>
  <c r="J270"/>
  <c r="J268"/>
  <c r="BK265"/>
  <c r="J264"/>
  <c r="BK259"/>
  <c r="BK255"/>
  <c r="J224"/>
  <c r="BK207"/>
  <c r="J196"/>
  <c r="BK257"/>
  <c r="J252"/>
  <c r="BK241"/>
  <c r="BK214"/>
  <c r="BK201"/>
  <c r="J162" i="3"/>
  <c r="BK156"/>
  <c r="BK149"/>
  <c r="BK147"/>
  <c r="J139"/>
  <c r="BK135"/>
  <c r="BK131"/>
  <c r="BK127"/>
  <c r="BK122"/>
  <c r="BK165"/>
  <c r="J161"/>
  <c r="BK154"/>
  <c r="J150"/>
  <c r="BK141"/>
  <c r="J135"/>
  <c r="BK126"/>
  <c r="J122"/>
  <c r="BK164"/>
  <c r="J155"/>
  <c r="BK150"/>
  <c r="BK146"/>
  <c r="J141"/>
  <c r="BK138"/>
  <c r="BK134"/>
  <c r="J129"/>
  <c r="J166"/>
  <c r="BK161"/>
  <c r="BK159"/>
  <c r="J152"/>
  <c r="BK143"/>
  <c r="J136"/>
  <c r="BK128"/>
  <c r="J124"/>
  <c r="BK144" i="4"/>
  <c r="J143"/>
  <c r="BK136"/>
  <c r="BK132"/>
  <c r="J127"/>
  <c r="J126"/>
  <c r="BK143"/>
  <c r="BK138"/>
  <c r="BK124"/>
  <c r="J142"/>
  <c r="J137"/>
  <c r="J132"/>
  <c r="BK129"/>
  <c r="BK145"/>
  <c r="BK140"/>
  <c r="J136"/>
  <c r="BK127"/>
  <c r="BK123"/>
  <c r="J129" i="5"/>
  <c r="BK129"/>
  <c r="BK330" i="2"/>
  <c r="BK323"/>
  <c r="J298"/>
  <c r="BK288"/>
  <c r="BK272"/>
  <c r="J262"/>
  <c r="J259"/>
  <c r="J238"/>
  <c r="BK234"/>
  <c r="J214"/>
  <c r="J330"/>
  <c r="BK318"/>
  <c r="J316"/>
  <c r="BK310"/>
  <c r="BK298"/>
  <c r="J284"/>
  <c r="BK282"/>
  <c r="J277"/>
  <c r="J273"/>
  <c r="BK268"/>
  <c r="J265"/>
  <c r="J257"/>
  <c r="BK252"/>
  <c r="BK238"/>
  <c r="J205"/>
  <c r="J192"/>
  <c r="J189"/>
  <c r="BK186"/>
  <c r="BK181"/>
  <c r="BK179"/>
  <c r="J177"/>
  <c r="J173"/>
  <c r="J171"/>
  <c r="J140"/>
  <c r="J138"/>
  <c r="BF138" s="1"/>
  <c r="J318"/>
  <c r="BK314"/>
  <c r="J308"/>
  <c r="BK291"/>
  <c r="BK250"/>
  <c r="J201"/>
  <c r="BK194"/>
  <c r="AS95" i="1"/>
  <c r="J261" i="2"/>
  <c r="J250"/>
  <c r="J234"/>
  <c r="BK205"/>
  <c r="J194"/>
  <c r="BK166" i="3"/>
  <c r="BK160"/>
  <c r="J159"/>
  <c r="BK151"/>
  <c r="J148"/>
  <c r="J146"/>
  <c r="J138"/>
  <c r="BK133"/>
  <c r="BK129"/>
  <c r="J126"/>
  <c r="J121"/>
  <c r="BK162"/>
  <c r="J157"/>
  <c r="BK153"/>
  <c r="BK144"/>
  <c r="J140"/>
  <c r="J134"/>
  <c r="J125"/>
  <c r="BK121"/>
  <c r="J158"/>
  <c r="J153"/>
  <c r="J149"/>
  <c r="J145"/>
  <c r="BK140"/>
  <c r="J137"/>
  <c r="J133"/>
  <c r="J130"/>
  <c r="BK123"/>
  <c r="J163"/>
  <c r="BK158"/>
  <c r="BK155"/>
  <c r="J147"/>
  <c r="BK142"/>
  <c r="J132"/>
  <c r="J145" i="4"/>
  <c r="J141"/>
  <c r="BK135"/>
  <c r="BK131"/>
  <c r="BK125"/>
  <c r="BK121"/>
  <c r="BK139"/>
  <c r="J129"/>
  <c r="J139"/>
  <c r="J134"/>
  <c r="J131"/>
  <c r="BK128"/>
  <c r="J144"/>
  <c r="J138"/>
  <c r="BK134"/>
  <c r="J125"/>
  <c r="BK122"/>
  <c r="J121"/>
  <c r="J126" i="5"/>
  <c r="BK137" i="2" l="1"/>
  <c r="P124" i="5"/>
  <c r="P123" s="1"/>
  <c r="AU99" i="1" s="1"/>
  <c r="P137" i="2"/>
  <c r="T137"/>
  <c r="BK188"/>
  <c r="J188" s="1"/>
  <c r="J102" s="1"/>
  <c r="P188"/>
  <c r="P240"/>
  <c r="R240"/>
  <c r="P258"/>
  <c r="P281"/>
  <c r="BK309"/>
  <c r="J309" s="1"/>
  <c r="J109" s="1"/>
  <c r="R309"/>
  <c r="T120" i="3"/>
  <c r="BK120" i="4"/>
  <c r="J120" s="1"/>
  <c r="R120"/>
  <c r="BK170" i="2"/>
  <c r="J170" s="1"/>
  <c r="J101" s="1"/>
  <c r="R170"/>
  <c r="T188"/>
  <c r="BK240"/>
  <c r="T240"/>
  <c r="R258"/>
  <c r="R281"/>
  <c r="P309"/>
  <c r="BK120" i="3"/>
  <c r="J120" s="1"/>
  <c r="R120"/>
  <c r="P120" i="4"/>
  <c r="AU98" i="1" s="1"/>
  <c r="T120" i="4"/>
  <c r="J137" i="2"/>
  <c r="J100" s="1"/>
  <c r="R137"/>
  <c r="P170"/>
  <c r="T170"/>
  <c r="R188"/>
  <c r="BK258"/>
  <c r="J258" s="1"/>
  <c r="J106" s="1"/>
  <c r="T258"/>
  <c r="BK281"/>
  <c r="J281" s="1"/>
  <c r="J108" s="1"/>
  <c r="T281"/>
  <c r="T309"/>
  <c r="P120" i="3"/>
  <c r="AU97" i="1" s="1"/>
  <c r="BK278" i="2"/>
  <c r="J278" s="1"/>
  <c r="J107" s="1"/>
  <c r="BK329"/>
  <c r="J329" s="1"/>
  <c r="J111" s="1"/>
  <c r="BK128" i="5"/>
  <c r="J128" s="1"/>
  <c r="J101" s="1"/>
  <c r="BK322" i="2"/>
  <c r="J322" s="1"/>
  <c r="J110" s="1"/>
  <c r="BK334"/>
  <c r="BK333" s="1"/>
  <c r="J333" s="1"/>
  <c r="J112" s="1"/>
  <c r="BK237"/>
  <c r="J237" s="1"/>
  <c r="J104" s="1"/>
  <c r="BK125" i="5"/>
  <c r="J125" s="1"/>
  <c r="J100" s="1"/>
  <c r="E85"/>
  <c r="J91"/>
  <c r="F94"/>
  <c r="BF126"/>
  <c r="BF129"/>
  <c r="BD99" i="1"/>
  <c r="BF128" i="4"/>
  <c r="BF129"/>
  <c r="BF132"/>
  <c r="BF134"/>
  <c r="BF135"/>
  <c r="BF142"/>
  <c r="E85"/>
  <c r="BF125"/>
  <c r="BF126"/>
  <c r="BF130"/>
  <c r="BF133"/>
  <c r="BF136"/>
  <c r="BF137"/>
  <c r="J91"/>
  <c r="F117"/>
  <c r="BF121"/>
  <c r="BF122"/>
  <c r="BF123"/>
  <c r="BF138"/>
  <c r="BF139"/>
  <c r="BF140"/>
  <c r="BF141"/>
  <c r="BF143"/>
  <c r="BF144"/>
  <c r="BF145"/>
  <c r="BF124"/>
  <c r="BF127"/>
  <c r="BF131"/>
  <c r="J114" i="3"/>
  <c r="F117"/>
  <c r="BF129"/>
  <c r="BF131"/>
  <c r="BF140"/>
  <c r="BF142"/>
  <c r="BF144"/>
  <c r="BF146"/>
  <c r="BF153"/>
  <c r="BF156"/>
  <c r="BF159"/>
  <c r="BF162"/>
  <c r="BF163"/>
  <c r="BF165"/>
  <c r="E85"/>
  <c r="BF121"/>
  <c r="BF123"/>
  <c r="BF128"/>
  <c r="BF130"/>
  <c r="BF132"/>
  <c r="BF135"/>
  <c r="BF148"/>
  <c r="BF150"/>
  <c r="BF151"/>
  <c r="BF152"/>
  <c r="BF154"/>
  <c r="BF164"/>
  <c r="BF122"/>
  <c r="BF124"/>
  <c r="BF126"/>
  <c r="BF133"/>
  <c r="BF134"/>
  <c r="BF136"/>
  <c r="BF137"/>
  <c r="BF139"/>
  <c r="BF143"/>
  <c r="BF149"/>
  <c r="BF155"/>
  <c r="BF157"/>
  <c r="BF160"/>
  <c r="BF161"/>
  <c r="BF125"/>
  <c r="BF127"/>
  <c r="BF138"/>
  <c r="BF141"/>
  <c r="BF145"/>
  <c r="BF147"/>
  <c r="BF158"/>
  <c r="BF166"/>
  <c r="BF259" i="2"/>
  <c r="BF264"/>
  <c r="BF201"/>
  <c r="BF234"/>
  <c r="BF250"/>
  <c r="BF257"/>
  <c r="BF261"/>
  <c r="BF262"/>
  <c r="BF272"/>
  <c r="BF277"/>
  <c r="BF279"/>
  <c r="BF310"/>
  <c r="BF318"/>
  <c r="BF330"/>
  <c r="E85"/>
  <c r="J91"/>
  <c r="F94"/>
  <c r="BF140"/>
  <c r="BF171"/>
  <c r="BF173"/>
  <c r="BF177"/>
  <c r="BF179"/>
  <c r="BF181"/>
  <c r="BF186"/>
  <c r="BF189"/>
  <c r="BF192"/>
  <c r="BF194"/>
  <c r="BF196"/>
  <c r="BF205"/>
  <c r="BF207"/>
  <c r="BF214"/>
  <c r="BF235"/>
  <c r="BF238"/>
  <c r="BF252"/>
  <c r="BF255"/>
  <c r="BF270"/>
  <c r="BF284"/>
  <c r="BF294"/>
  <c r="BF308"/>
  <c r="BF323"/>
  <c r="BF224"/>
  <c r="BF241"/>
  <c r="BF265"/>
  <c r="BF267"/>
  <c r="BF268"/>
  <c r="BF273"/>
  <c r="BF275"/>
  <c r="BF282"/>
  <c r="BF283"/>
  <c r="BF288"/>
  <c r="BF291"/>
  <c r="BF296"/>
  <c r="BF298"/>
  <c r="BF314"/>
  <c r="BF316"/>
  <c r="BF335"/>
  <c r="F38"/>
  <c r="BC96" i="1" s="1"/>
  <c r="F35" i="2"/>
  <c r="AZ96" i="1" s="1"/>
  <c r="F38" i="3"/>
  <c r="BC97" i="1" s="1"/>
  <c r="F38" i="4"/>
  <c r="BC98" i="1" s="1"/>
  <c r="J35" i="4"/>
  <c r="AV98" i="1" s="1"/>
  <c r="F39" i="2"/>
  <c r="BD96" i="1" s="1"/>
  <c r="J35" i="2"/>
  <c r="AV96" i="1" s="1"/>
  <c r="F39" i="3"/>
  <c r="BD97" i="1" s="1"/>
  <c r="F39" i="4"/>
  <c r="BD98" i="1" s="1"/>
  <c r="F35" i="4"/>
  <c r="AZ98" i="1" s="1"/>
  <c r="F38" i="5"/>
  <c r="BC99" i="1" s="1"/>
  <c r="F37" i="2"/>
  <c r="BB96" i="1" s="1"/>
  <c r="J35" i="3"/>
  <c r="AV97" i="1" s="1"/>
  <c r="F35" i="3"/>
  <c r="AZ97" i="1" s="1"/>
  <c r="F37" i="3"/>
  <c r="BB97" i="1" s="1"/>
  <c r="F37" i="4"/>
  <c r="BB98" i="1" s="1"/>
  <c r="J35" i="5"/>
  <c r="AV99" i="1" s="1"/>
  <c r="F35" i="5"/>
  <c r="AZ99" i="1" s="1"/>
  <c r="F37" i="5"/>
  <c r="BB99" i="1" s="1"/>
  <c r="J240" i="2" l="1"/>
  <c r="J105" s="1"/>
  <c r="R236"/>
  <c r="P236"/>
  <c r="T236"/>
  <c r="J32" i="3"/>
  <c r="AG97" i="1" s="1"/>
  <c r="J98" i="3"/>
  <c r="J98" i="4"/>
  <c r="J32"/>
  <c r="AG98" i="1" s="1"/>
  <c r="R136" i="2"/>
  <c r="T136"/>
  <c r="P136"/>
  <c r="BK236"/>
  <c r="J236" s="1"/>
  <c r="J103" s="1"/>
  <c r="J334"/>
  <c r="J113" s="1"/>
  <c r="BK124" i="5"/>
  <c r="J124" s="1"/>
  <c r="J99" s="1"/>
  <c r="BK136" i="2"/>
  <c r="J136" s="1"/>
  <c r="J99" s="1"/>
  <c r="F36"/>
  <c r="BA96" i="1" s="1"/>
  <c r="BB95"/>
  <c r="J36" i="2"/>
  <c r="AW96" i="1" s="1"/>
  <c r="AT96" s="1"/>
  <c r="F36" i="5"/>
  <c r="BA99" i="1" s="1"/>
  <c r="AZ95"/>
  <c r="F36" i="3"/>
  <c r="BA97" i="1" s="1"/>
  <c r="F36" i="4"/>
  <c r="BA98" i="1" s="1"/>
  <c r="J36" i="5"/>
  <c r="AW99" i="1" s="1"/>
  <c r="AT99" s="1"/>
  <c r="BD95"/>
  <c r="BD94" s="1"/>
  <c r="J36" i="3"/>
  <c r="AW97" i="1" s="1"/>
  <c r="AT97" s="1"/>
  <c r="J36" i="4"/>
  <c r="AW98" i="1" s="1"/>
  <c r="AT98" s="1"/>
  <c r="BC95"/>
  <c r="AV95" l="1"/>
  <c r="AZ94"/>
  <c r="AV94" s="1"/>
  <c r="AK29" s="1"/>
  <c r="AX95"/>
  <c r="BB94"/>
  <c r="AX94" s="1"/>
  <c r="AY95"/>
  <c r="BC94"/>
  <c r="W32" s="1"/>
  <c r="P135" i="2"/>
  <c r="AU96" i="1" s="1"/>
  <c r="AU95" s="1"/>
  <c r="AU94" s="1"/>
  <c r="R135" i="2"/>
  <c r="T135"/>
  <c r="AN97" i="1"/>
  <c r="AN98"/>
  <c r="BK123" i="5"/>
  <c r="J123" s="1"/>
  <c r="J98" s="1"/>
  <c r="BK135" i="2"/>
  <c r="J135" s="1"/>
  <c r="J98" s="1"/>
  <c r="J41" i="4"/>
  <c r="J41" i="3"/>
  <c r="BA95" i="1"/>
  <c r="W33"/>
  <c r="AW95" l="1"/>
  <c r="AT95" s="1"/>
  <c r="BA94"/>
  <c r="W30" s="1"/>
  <c r="J32" i="2"/>
  <c r="AG96" i="1" s="1"/>
  <c r="J32" i="5"/>
  <c r="AG99" i="1" s="1"/>
  <c r="AY94"/>
  <c r="W31"/>
  <c r="W29"/>
  <c r="J41" i="5" l="1"/>
  <c r="J41" i="2"/>
  <c r="AN96" i="1"/>
  <c r="AN99"/>
  <c r="AG95"/>
  <c r="AW94"/>
  <c r="AK30" s="1"/>
  <c r="AG94" l="1"/>
  <c r="AK26" s="1"/>
  <c r="AK35" s="1"/>
  <c r="AN95"/>
  <c r="AT94"/>
  <c r="AN94" l="1"/>
</calcChain>
</file>

<file path=xl/sharedStrings.xml><?xml version="1.0" encoding="utf-8"?>
<sst xmlns="http://schemas.openxmlformats.org/spreadsheetml/2006/main" count="3443" uniqueCount="657">
  <si>
    <t>Export Komplet</t>
  </si>
  <si>
    <t/>
  </si>
  <si>
    <t>2.0</t>
  </si>
  <si>
    <t>False</t>
  </si>
  <si>
    <t>{41b02a11-29d0-4238-a120-0f6cb970af42}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</si>
  <si>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</si>
  <si>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</si>
  <si>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</si>
  <si>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</si>
  <si>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</si>
  <si>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</si>
  <si>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</si>
  <si>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bal2203b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</si>
  <si>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</si>
  <si>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</si>
  <si>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ustajnenia HD</t>
  </si>
  <si>
    <t>JKSO:</t>
  </si>
  <si>
    <t>KS:</t>
  </si>
  <si>
    <t>Miesto:</t>
  </si>
  <si>
    <t>hosp.dvor Sokolce</t>
  </si>
  <si>
    <t>Dátum:</t>
  </si>
  <si>
    <t>Objednávateľ:</t>
  </si>
  <si>
    <t>IČO:</t>
  </si>
  <si>
    <t>PD Sokolce</t>
  </si>
  <si>
    <t>IČ DPH:</t>
  </si>
  <si>
    <t>Zhotoviteľ:</t>
  </si>
  <si>
    <t>Projektant:</t>
  </si>
  <si>
    <t>Ing.Miroslav Balla</t>
  </si>
  <si>
    <t>True</t>
  </si>
  <si>
    <t>0,01</t>
  </si>
  <si>
    <t>Spracovateľ:</t>
  </si>
  <si>
    <t>Ing.Igor Janečka</t>
  </si>
  <si>
    <t>Poznámka:</t>
  </si>
  <si>
    <t xml:space="preserve">Rozpočet/Zadanie je neoddeliteľnou súčasťou projektovej dokumentácie a pre jeho správne nacenenie je nutné naštudovanie PD , prípadne ohliadka stavby.Pri materiáloch alebo konštrukciách uvedených vo výkaze výmer všeobecne, dodávateľ špecifikuje konkrétny uvažovaný druh podľa projektovej dokumentácie.Práce a dodávky obsiahnuté v projektovej dokumentácii a neobsiahnuté vo výkaze výmer dodávateľ  položkovo vyšpecifikuje a  nacení samostatne, mimo ponukového rozpočtu.	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</si>
  <si>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</si>
  <si>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</si>
  <si>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</si>
  <si>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</si>
  <si>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</si>
  <si>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</si>
  <si>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</si>
  <si>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</si>
  <si>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</si>
  <si>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</si>
  <si>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</si>
  <si>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</si>
  <si>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</si>
  <si>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</si>
  <si>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</si>
  <si>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</si>
  <si>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</si>
  <si>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</si>
  <si>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</si>
  <si>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</si>
  <si>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</si>
  <si>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</si>
  <si>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</si>
  <si>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</si>
  <si>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</si>
  <si>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</si>
  <si>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</si>
  <si>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</si>
  <si>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</si>
  <si>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</si>
  <si>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</si>
  <si>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</si>
  <si>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</si>
  <si>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</si>
  <si>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</si>
  <si>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</si>
  <si>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</si>
  <si>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</si>
  <si>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</si>
  <si>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</si>
  <si>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</si>
  <si>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</si>
  <si>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</si>
  <si>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</si>
  <si>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</si>
  <si>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Objekt 10/34 - Kravín</t>
  </si>
  <si>
    <t>STA</t>
  </si>
  <si>
    <t>1</t>
  </si>
  <si>
    <t>{b0c07163-4575-4a52-82c8-148c96fb433a}</t>
  </si>
  <si>
    <t>/</t>
  </si>
  <si>
    <t>Stavebné konštrukcie a statika</t>
  </si>
  <si>
    <t>Časť</t>
  </si>
  <si>
    <t>2</t>
  </si>
  <si>
    <t>{7d36e944-7e2c-485a-96b7-fdf456cd9e59}</t>
  </si>
  <si>
    <t>002</t>
  </si>
  <si>
    <t>Elektroinštalácia</t>
  </si>
  <si>
    <t>{dca53bf3-9976-4ec8-b23a-e85d371d3c7d}</t>
  </si>
  <si>
    <t>003</t>
  </si>
  <si>
    <t>Bleskozvod</t>
  </si>
  <si>
    <t>{a2c5be1a-4e3c-4de7-8ce8-f276b7864ba5}</t>
  </si>
  <si>
    <t>004</t>
  </si>
  <si>
    <t>Technologické doplnky</t>
  </si>
  <si>
    <t>{a9f718cd-454d-405a-9e0d-5afbc95d2879}</t>
  </si>
  <si>
    <t>a9</t>
  </si>
  <si>
    <t>880</t>
  </si>
  <si>
    <t>bpod</t>
  </si>
  <si>
    <t>1990</t>
  </si>
  <si>
    <t>KRYCÍ LIST ROZPOČTU</t>
  </si>
  <si>
    <t>bvnutom</t>
  </si>
  <si>
    <t>623,835</t>
  </si>
  <si>
    <t>bvonom</t>
  </si>
  <si>
    <t>727,515</t>
  </si>
  <si>
    <t>vnutom</t>
  </si>
  <si>
    <t>6,12</t>
  </si>
  <si>
    <t>vonom</t>
  </si>
  <si>
    <t>170,064</t>
  </si>
  <si>
    <t>Objekt:</t>
  </si>
  <si>
    <t>natok</t>
  </si>
  <si>
    <t>1330,912</t>
  </si>
  <si>
    <t>001 - Objekt 10/34 - Kravín</t>
  </si>
  <si>
    <t>Časť:</t>
  </si>
  <si>
    <t>001 - Stavebné konštrukcie a statika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</si>
  <si>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</si>
  <si>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</si>
  <si>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</si>
  <si>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</si>
  <si>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</si>
  <si>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</si>
  <si>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</si>
  <si>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</si>
  <si>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</si>
  <si>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</si>
  <si>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</si>
  <si>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</si>
  <si>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</si>
  <si>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</si>
  <si>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</si>
  <si>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783 - Nátery</t>
  </si>
  <si>
    <t xml:space="preserve">    784 - Maľby</t>
  </si>
  <si>
    <t>HZS - Hodinové zúčtovacie sadzby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</si>
  <si>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</si>
  <si>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</si>
  <si>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</si>
  <si>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</si>
  <si>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</si>
  <si>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</si>
  <si>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</si>
  <si>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</si>
  <si>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</si>
  <si>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</si>
  <si>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</si>
  <si>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</si>
  <si>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</si>
  <si>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</si>
  <si>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</si>
  <si>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</si>
  <si>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</si>
  <si>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</si>
  <si>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</si>
  <si>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</si>
  <si>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310238411.S</t>
  </si>
  <si>
    <t>Zamurovanie otvoru s plochou nad 0.25 do 1 m2 v murive nadzákladného tehlami na maltu cementovú</t>
  </si>
  <si>
    <t>m3</t>
  </si>
  <si>
    <t>4</t>
  </si>
  <si>
    <t>-943309085</t>
  </si>
  <si>
    <t>VV</t>
  </si>
  <si>
    <t>0,85*0,45*0,3*24</t>
  </si>
  <si>
    <t>t</t>
  </si>
  <si>
    <t>M</t>
  </si>
  <si>
    <t>kg</t>
  </si>
  <si>
    <t>8</t>
  </si>
  <si>
    <t>342948111.S</t>
  </si>
  <si>
    <t>Ukotvenie priečok k murovaným konštrukciám priklincovaním spojky do ložnej škáry počas murovania</t>
  </si>
  <si>
    <t>m</t>
  </si>
  <si>
    <t>273586543</t>
  </si>
  <si>
    <t>"domurovania</t>
  </si>
  <si>
    <t>0,85*24</t>
  </si>
  <si>
    <t>6</t>
  </si>
  <si>
    <t>Úpravy povrchov, podlahy, osadenie</t>
  </si>
  <si>
    <t>5</t>
  </si>
  <si>
    <t>612421221.S</t>
  </si>
  <si>
    <t>Oprava vnútorných vápenných omietok stien, opravovaná plocha nad 5 do 10 %,hladká</t>
  </si>
  <si>
    <t>m2</t>
  </si>
  <si>
    <t>365793601</t>
  </si>
  <si>
    <t>612460124.S</t>
  </si>
  <si>
    <t>Príprava vnútorného podkladu stien penetráciou pod omietky a nátery</t>
  </si>
  <si>
    <t>-1689239017</t>
  </si>
  <si>
    <t>"domurovanie</t>
  </si>
  <si>
    <t>0,3*0,85*24</t>
  </si>
  <si>
    <t>Súčet</t>
  </si>
  <si>
    <t>7</t>
  </si>
  <si>
    <t>612460241.S</t>
  </si>
  <si>
    <t>Vnútorná omietka stien vápennocementová jadrová (hrubá), hr. 10 mm</t>
  </si>
  <si>
    <t>-268678259</t>
  </si>
  <si>
    <t>622422211.S</t>
  </si>
  <si>
    <t>Oprava vonkajších omietok vápenných a vápenocem. stupeň členitosti Ia II -20% hladkých</t>
  </si>
  <si>
    <t>1084305256</t>
  </si>
  <si>
    <t>9</t>
  </si>
  <si>
    <t>622460124.S</t>
  </si>
  <si>
    <t>Príprava vonkajšieho podkladu stien penetráciou pod omietky a nátery</t>
  </si>
  <si>
    <t>1897252714</t>
  </si>
  <si>
    <t>"domurovanie, ostenia vybúraných otvorov</t>
  </si>
  <si>
    <t>2*(3,26+1,8)*0,45*36</t>
  </si>
  <si>
    <t>10</t>
  </si>
  <si>
    <t>622460243.S</t>
  </si>
  <si>
    <t>Vonkajšia omietka stien vápennocementová jadrová (hrubá), hr. 20 mm</t>
  </si>
  <si>
    <t>475465329</t>
  </si>
  <si>
    <t>Ostatné konštrukcie a práce-búranie</t>
  </si>
  <si>
    <t>11</t>
  </si>
  <si>
    <t>941942001.S</t>
  </si>
  <si>
    <t>Montáž lešenia rámového systémového s podlahami šírky do 0,75 m, výšky do 10 m</t>
  </si>
  <si>
    <t>1569232096</t>
  </si>
  <si>
    <t>100,0*4,4*2</t>
  </si>
  <si>
    <t>12</t>
  </si>
  <si>
    <t>941942801.S</t>
  </si>
  <si>
    <t>Demontáž lešenia rámového systémového s podlahami šírky do 0,75 m, výšky do 10 m</t>
  </si>
  <si>
    <t>-2030751917</t>
  </si>
  <si>
    <t>13</t>
  </si>
  <si>
    <t>941942901.S</t>
  </si>
  <si>
    <t>Príplatok za prvý a každý ďalší i začatý týždeň použitia lešenia rámového systémového šírky do 0,75 m, výšky do 10 m</t>
  </si>
  <si>
    <t>-156779416</t>
  </si>
  <si>
    <t>a9*4</t>
  </si>
  <si>
    <t>14</t>
  </si>
  <si>
    <t>941955002.S</t>
  </si>
  <si>
    <t>Lešenie ľahké pracovné pomocné s výškou lešeňovej podlahy nad 1,20 do 1,90 m</t>
  </si>
  <si>
    <t>-587867530</t>
  </si>
  <si>
    <t>99,5*20,0</t>
  </si>
  <si>
    <t>15</t>
  </si>
  <si>
    <t>967031132.S</t>
  </si>
  <si>
    <t>Prikresanie rovných ostení, bez odstupu, po hrubom vybúraní otvorov, v murive tehl. na maltu,  -0,05700t</t>
  </si>
  <si>
    <t>2090528318</t>
  </si>
  <si>
    <t>(3,26+1,8*2)*0,45*36</t>
  </si>
  <si>
    <t>-0,85*0,45*24</t>
  </si>
  <si>
    <t>16</t>
  </si>
  <si>
    <t>968061115.S</t>
  </si>
  <si>
    <t>Demontáž okien drevených, 1 bm obvodu - 0,008t</t>
  </si>
  <si>
    <t>2128003203</t>
  </si>
  <si>
    <t>2*(0,85+0,65)*(26+26)</t>
  </si>
  <si>
    <t>17</t>
  </si>
  <si>
    <t>971033651.S</t>
  </si>
  <si>
    <t>Vybúranie otvorov v murive tehl. plochy do 4 m2 hr. do 600 mm,  -1,87500t</t>
  </si>
  <si>
    <t>1189069824</t>
  </si>
  <si>
    <t>3,26*1,8*0,45*36</t>
  </si>
  <si>
    <t>-0,85*0,45*0,65*36</t>
  </si>
  <si>
    <t>18</t>
  </si>
  <si>
    <t>19</t>
  </si>
  <si>
    <t>978013121.S</t>
  </si>
  <si>
    <t>Otlčenie omietok stien vnútorných vápenných alebo vápennocementových v rozsahu do 10 %,  -0,00400t</t>
  </si>
  <si>
    <t>1263832619</t>
  </si>
  <si>
    <t>99,5*4,3*2</t>
  </si>
  <si>
    <t>-3,2*1,8*36</t>
  </si>
  <si>
    <t>-0,85*0,65*2</t>
  </si>
  <si>
    <t>-3,0*2,2*2</t>
  </si>
  <si>
    <t>-1,0*2,0*14</t>
  </si>
  <si>
    <t>(0,8+0,65*2)*0,2*2</t>
  </si>
  <si>
    <t>(3,0+2,2*2)*0,2*2</t>
  </si>
  <si>
    <t>(1,0+2,0*2)*0,2*14</t>
  </si>
  <si>
    <t>978015231.S</t>
  </si>
  <si>
    <t>Otlčenie omietok vonkajších priečelí jednoduchých, s vyškriabaním škár, očistením muriva,  v rozsahu do 20 %,  -0,01000t</t>
  </si>
  <si>
    <t>1105386573</t>
  </si>
  <si>
    <t>-3,2*1,8*9*2</t>
  </si>
  <si>
    <t>21</t>
  </si>
  <si>
    <t>979081111.S</t>
  </si>
  <si>
    <t>1656455102</t>
  </si>
  <si>
    <t>22</t>
  </si>
  <si>
    <t>979093111.S</t>
  </si>
  <si>
    <t>Uloženie sutiny na skládku s hrubým urovnaním bez zhutnenia</t>
  </si>
  <si>
    <t>-101444029</t>
  </si>
  <si>
    <t>PSV</t>
  </si>
  <si>
    <t>Práce a dodávky PSV</t>
  </si>
  <si>
    <t>713</t>
  </si>
  <si>
    <t>Izolácie tepelné</t>
  </si>
  <si>
    <t>23</t>
  </si>
  <si>
    <t>713000011.S</t>
  </si>
  <si>
    <t>Odstránenie tepelnej izolácie stropov kladenej voľne z vláknitých materiálov hr. nad 10 cm -0,00336t</t>
  </si>
  <si>
    <t>-195201512</t>
  </si>
  <si>
    <t>762</t>
  </si>
  <si>
    <t>Konštrukcie tesárske</t>
  </si>
  <si>
    <t>24</t>
  </si>
  <si>
    <t>762081060.S</t>
  </si>
  <si>
    <t>Zvláštne výkony na stavenisku, viacstranné hobľovanie reziva</t>
  </si>
  <si>
    <t>294261333</t>
  </si>
  <si>
    <t>2*(0,1+0,2)*360</t>
  </si>
  <si>
    <t>25</t>
  </si>
  <si>
    <t>762822120.S</t>
  </si>
  <si>
    <t>Montáž stropníc z hraneného a polohraneného reziva prierezovej plochy 144 - 288 cm2</t>
  </si>
  <si>
    <t>29027639</t>
  </si>
  <si>
    <t>26</t>
  </si>
  <si>
    <t>605120003100.S</t>
  </si>
  <si>
    <t>Hranoly zo smreku neopracované hranené akosť I hr. 100 mm, š. 200 mm</t>
  </si>
  <si>
    <t>32</t>
  </si>
  <si>
    <t>-1397220300</t>
  </si>
  <si>
    <t>27</t>
  </si>
  <si>
    <t>762795000.S</t>
  </si>
  <si>
    <t>Spojovacie prostriedky pre priestorové viazané konštrukcie - klince, svorky, fixačné dosky</t>
  </si>
  <si>
    <t>1913151820</t>
  </si>
  <si>
    <t>28</t>
  </si>
  <si>
    <t>998762202.S</t>
  </si>
  <si>
    <t>Presun hmôt pre konštrukcie tesárske v objektoch výšky do 12 m</t>
  </si>
  <si>
    <t>%</t>
  </si>
  <si>
    <t>2083554677</t>
  </si>
  <si>
    <t>764</t>
  </si>
  <si>
    <t>Konštrukcie klampiarske</t>
  </si>
  <si>
    <t>29</t>
  </si>
  <si>
    <t>764351810.S</t>
  </si>
  <si>
    <t>Demontáž žľabov pododkvap. štvorhranných rovných, oblúkových, do 30° rš 250 a 330 mm,  -0,00347t</t>
  </si>
  <si>
    <t>-320139971</t>
  </si>
  <si>
    <t>2*100</t>
  </si>
  <si>
    <t>30</t>
  </si>
  <si>
    <t>764359810.S</t>
  </si>
  <si>
    <t>Demontáž kotlíka kónického, so sklonom žľabu do 30st.,  -0,00110t</t>
  </si>
  <si>
    <t>ks</t>
  </si>
  <si>
    <t>882616873</t>
  </si>
  <si>
    <t>31</t>
  </si>
  <si>
    <t>764410850.S</t>
  </si>
  <si>
    <t>Demontáž oplechovania parapetov rš od 100 do 330 mm,  -0,00135t</t>
  </si>
  <si>
    <t>930838246</t>
  </si>
  <si>
    <t>0,65*(26+26)</t>
  </si>
  <si>
    <t>764453875.S</t>
  </si>
  <si>
    <t>Demontáž odpadového odskoku, so stranou alebo priem. 120,150 a 200 mm,  -0,00209t</t>
  </si>
  <si>
    <t>-1421469989</t>
  </si>
  <si>
    <t>33</t>
  </si>
  <si>
    <t>764454802.S</t>
  </si>
  <si>
    <t>Demontáž odpadových rúr kruhových, s priemerom 120 mm,  -0,00285t</t>
  </si>
  <si>
    <t>997659711</t>
  </si>
  <si>
    <t>34</t>
  </si>
  <si>
    <t>764456855.S</t>
  </si>
  <si>
    <t>Demontáž odpadového kolena výtokového kruhového, s priemerom 120,150 a 200 mm,  -0,00116t</t>
  </si>
  <si>
    <t>41033598</t>
  </si>
  <si>
    <t>35</t>
  </si>
  <si>
    <t>764731115.S</t>
  </si>
  <si>
    <t>Oplechovanie múrov, atík, nadmuroviek zo zvitkov pozink farebný, r.š. 500 mm</t>
  </si>
  <si>
    <t>-2115336444</t>
  </si>
  <si>
    <t>"4/k" 183</t>
  </si>
  <si>
    <t>36</t>
  </si>
  <si>
    <t>764751113.S</t>
  </si>
  <si>
    <t>Zvodová rúra kruhová pozink farebný vrátane príslušenstva, priemer 120 mm</t>
  </si>
  <si>
    <t>353321043</t>
  </si>
  <si>
    <t>37</t>
  </si>
  <si>
    <t>764751143.S</t>
  </si>
  <si>
    <t>Koleno výtokové zvodovej rúry pozink farebný, priemer 120 mm</t>
  </si>
  <si>
    <t>1621093197</t>
  </si>
  <si>
    <t>38</t>
  </si>
  <si>
    <t>764761122.S</t>
  </si>
  <si>
    <t>Žľab pododkvapový polkruhový pozink farebný vrátane čela, hákov, rohov, kútov, r.š. 330 mm</t>
  </si>
  <si>
    <t>1660945595</t>
  </si>
  <si>
    <t>"1/k" 200</t>
  </si>
  <si>
    <t>39</t>
  </si>
  <si>
    <t>764761232.S</t>
  </si>
  <si>
    <t>Kotlík žľabový oválny pozink farebný, rozmer (r.š./D) 330/100 mm</t>
  </si>
  <si>
    <t>1438563654</t>
  </si>
  <si>
    <t>40</t>
  </si>
  <si>
    <t>998764201.S</t>
  </si>
  <si>
    <t>Presun hmôt pre konštrukcie klampiarske v objektoch výšky do 6 m</t>
  </si>
  <si>
    <t>-923335976</t>
  </si>
  <si>
    <t>765</t>
  </si>
  <si>
    <t>Konštrukcie - krytiny tvrdé</t>
  </si>
  <si>
    <t>41</t>
  </si>
  <si>
    <t>765381810.R</t>
  </si>
  <si>
    <t>Demontáž krytiny azbestocementovej ako nebezpečného odpadu v zmysle platných predpisov, vrátane odvozu, ekologickej likvidácie a vyhotovenia potrebných dokladov</t>
  </si>
  <si>
    <t>1921434393</t>
  </si>
  <si>
    <t>11,25*100*2</t>
  </si>
  <si>
    <t>767</t>
  </si>
  <si>
    <t>Konštrukcie doplnkové kovové</t>
  </si>
  <si>
    <t>42</t>
  </si>
  <si>
    <t>767311210.R</t>
  </si>
  <si>
    <t>D+M strešného svetlíka šírka 1500mm, neotváravý (napr. HASE)</t>
  </si>
  <si>
    <t>-638395956</t>
  </si>
  <si>
    <t>43</t>
  </si>
  <si>
    <t>767397101.R</t>
  </si>
  <si>
    <t>Doplnkové klampiarske konštrukcie z lakoplastovaného plechu pre montáž PUR panelov - oplechovanie hrán, otvorov, rohov...</t>
  </si>
  <si>
    <t>-1149524096</t>
  </si>
  <si>
    <t>44</t>
  </si>
  <si>
    <t>767397101.S</t>
  </si>
  <si>
    <t>Montáž strešných sendvičových panelov na OK, hrúbky do 80 mm</t>
  </si>
  <si>
    <t>1928228486</t>
  </si>
  <si>
    <t>"a" 11,5*1,0*16</t>
  </si>
  <si>
    <t>"b" 10,7*1,0*180</t>
  </si>
  <si>
    <t>45</t>
  </si>
  <si>
    <t>553260001400.S</t>
  </si>
  <si>
    <t>Panel sendvičový s polyuretánovým jadrom strešný oceľový plášť š. 1000 mm hr. jadra 40 mm</t>
  </si>
  <si>
    <t>-1673571180</t>
  </si>
  <si>
    <t>2110</t>
  </si>
  <si>
    <t>2110*1,02 'Prepočítané koeficientom množstva</t>
  </si>
  <si>
    <t>46</t>
  </si>
  <si>
    <t>767581801.S</t>
  </si>
  <si>
    <t>Demontáž podhľadov kaziet,  -0,00500t</t>
  </si>
  <si>
    <t>1107888040</t>
  </si>
  <si>
    <t>20,0*99,5</t>
  </si>
  <si>
    <t>767582800.S</t>
  </si>
  <si>
    <t>Demontáž podhľadov roštov,  -0,00200t</t>
  </si>
  <si>
    <t>-1122285994</t>
  </si>
  <si>
    <t>48</t>
  </si>
  <si>
    <t>767915855.R</t>
  </si>
  <si>
    <t>Montáž protiprievanovej plachty</t>
  </si>
  <si>
    <t>1654833245</t>
  </si>
  <si>
    <t>2*90,0*2,0</t>
  </si>
  <si>
    <t>709250001021</t>
  </si>
  <si>
    <t>Pritiprievanová plachta</t>
  </si>
  <si>
    <t>1483792259</t>
  </si>
  <si>
    <t>360*1,05 'Prepočítané koeficientom množstva</t>
  </si>
  <si>
    <t>50</t>
  </si>
  <si>
    <t>998767201.S</t>
  </si>
  <si>
    <t>Presun hmôt pre kovové stavebné doplnkové konštrukcie v objektoch výšky do 6 m</t>
  </si>
  <si>
    <t>429329582</t>
  </si>
  <si>
    <t>783</t>
  </si>
  <si>
    <t>Nátery</t>
  </si>
  <si>
    <t>52</t>
  </si>
  <si>
    <t>783103812.S</t>
  </si>
  <si>
    <t>Odstránenie starých náterov z oceľových konštrukcií stredných ľahkých C alebo veľmi ľahkých CC oceľovou kefou</t>
  </si>
  <si>
    <t>1793821615</t>
  </si>
  <si>
    <t>"ok prestrešenia</t>
  </si>
  <si>
    <t>"odhadovaná hmotnosť - 20kg/m2</t>
  </si>
  <si>
    <t>20,9*99,5*20*0,032</t>
  </si>
  <si>
    <t>783125530.S</t>
  </si>
  <si>
    <t>Nátery oceľ.konštr. syntetické ľahkých C, veľmi ľahkých CC dvojnás. 1x s emailovaním - 105μm</t>
  </si>
  <si>
    <t>-1746455600</t>
  </si>
  <si>
    <t>54</t>
  </si>
  <si>
    <t>783125730.S</t>
  </si>
  <si>
    <t>Nátery oceľ.konštr. syntetické ľahkých C alebo veľmi ľahkých CC základné - 35μm</t>
  </si>
  <si>
    <t>-2068500977</t>
  </si>
  <si>
    <t>56</t>
  </si>
  <si>
    <t>783782406.S</t>
  </si>
  <si>
    <t>Nátery tesárskych konštrukcií, hĺbková impregnácia 3 v 1 s biocídom, jednonásobná</t>
  </si>
  <si>
    <t>-1941216452</t>
  </si>
  <si>
    <t>784</t>
  </si>
  <si>
    <t>Maľby</t>
  </si>
  <si>
    <t>784412301.S</t>
  </si>
  <si>
    <t>Pačokovanie vápenným mliekom dvojnásobné jemnozrnných povrchov do 3,80 m</t>
  </si>
  <si>
    <t>69680481</t>
  </si>
  <si>
    <t>"zvnútra"</t>
  </si>
  <si>
    <t>bvnutom+vnutom</t>
  </si>
  <si>
    <t>"zvonka</t>
  </si>
  <si>
    <t>bvonom+vonom</t>
  </si>
  <si>
    <t>HZS</t>
  </si>
  <si>
    <t>Hodinové zúčtovacie sadzby</t>
  </si>
  <si>
    <t>58</t>
  </si>
  <si>
    <t>HZS000111.S</t>
  </si>
  <si>
    <t>Stavebno montážne práce menej náročne, pomocné alebo manupulačné (Tr. 1) v rozsahu viac ako 8 hodín</t>
  </si>
  <si>
    <t>hod</t>
  </si>
  <si>
    <t>512</t>
  </si>
  <si>
    <t>-313496921</t>
  </si>
  <si>
    <t>"nepredvídané búracie a demontážne práce</t>
  </si>
  <si>
    <t>VRN</t>
  </si>
  <si>
    <t>Vedľajšie rozpočtové náklady</t>
  </si>
  <si>
    <t>VRN06</t>
  </si>
  <si>
    <t>Zariadenie staveniska</t>
  </si>
  <si>
    <t>000600011</t>
  </si>
  <si>
    <t xml:space="preserve">Zariadenie staveniska </t>
  </si>
  <si>
    <t>1024</t>
  </si>
  <si>
    <t>1225973819</t>
  </si>
  <si>
    <t>002 - Elektroinštalácia</t>
  </si>
  <si>
    <t>Ing.Dušan Ondrejka</t>
  </si>
  <si>
    <t>210010063</t>
  </si>
  <si>
    <t>Rúrka elektroinštalačná oceľová, závitová, typ 6021, uložená pevne</t>
  </si>
  <si>
    <t>3450719700</t>
  </si>
  <si>
    <t>Rúrka pancierová 6021</t>
  </si>
  <si>
    <t>210010351</t>
  </si>
  <si>
    <t>Krabicová rozvodka z lisovaného izolantu vrátane ukončenia káblov a zapojenia vodičov typ 6455-11 do 4 m</t>
  </si>
  <si>
    <t>3450927000</t>
  </si>
  <si>
    <t>Krabica 6455-11 acid</t>
  </si>
  <si>
    <t>210020307R</t>
  </si>
  <si>
    <t>Káblový žľab , pozink. vrátane kompletného príslušenstva, vrátane všetkých detailov príslušenstva, 100/100 mm vrátane veka a podpery</t>
  </si>
  <si>
    <t>210020671</t>
  </si>
  <si>
    <t>Konštrukcia oceľová, klasická všeobecná výroba, montáž vrátane náteru dodávky a montáže oceľových lán a ich súčastí</t>
  </si>
  <si>
    <t>R</t>
  </si>
  <si>
    <t>Svietidlo typu  LED 52W IP65 6800 lm vrátane motáže d+M</t>
  </si>
  <si>
    <t>kus</t>
  </si>
  <si>
    <t>R.1</t>
  </si>
  <si>
    <t>Svietidlo typu  LED  IP65 10000 lm vrátane ,motáže d+M</t>
  </si>
  <si>
    <t>210100001</t>
  </si>
  <si>
    <t>Ukončenie vodičov v rozvádzač. vč. zapojenia a vodičovej koncovky do 2.5 mm2</t>
  </si>
  <si>
    <t>210100002</t>
  </si>
  <si>
    <t>Ukončenie vodičov v rozvádzač. vč. zapojenia a vodičovej koncovky do 6 mm2</t>
  </si>
  <si>
    <t>210100251</t>
  </si>
  <si>
    <t>Ukončenie celoplastových káblov zmrašť. záklopkou alebo páskou do 5 x 10 mm2</t>
  </si>
  <si>
    <t>210100252</t>
  </si>
  <si>
    <t>Ukončenie celoplastových káblov zmrašť. záklopkou alebo páskou do 5 x 35 mm2</t>
  </si>
  <si>
    <t>R pol</t>
  </si>
  <si>
    <t>Tlačítko červené zapustené vrátane prístrojovej krabice s ochranným sklom proti náhodnému stlačeniu a štítkom "CENTRAL STOP", IP54</t>
  </si>
  <si>
    <t>210220101</t>
  </si>
  <si>
    <t>Zvodový vodič včítane  FeZn do D 10 mm, A1 D 10 mm Cu D 8 mm</t>
  </si>
  <si>
    <t>1561522500</t>
  </si>
  <si>
    <t>Drôt pozinkovaný mäkký 11343 d8.00mm</t>
  </si>
  <si>
    <t>210220302</t>
  </si>
  <si>
    <t>Bleskozvodová svorka nad 2 skrutky (ST, SJ, SK, SZ, SR 01, 02)</t>
  </si>
  <si>
    <t>3540408300</t>
  </si>
  <si>
    <t>HR-Svorka SZ</t>
  </si>
  <si>
    <t>2102201r01</t>
  </si>
  <si>
    <t>Uzemňovací vodič FeZn 30x4 vrátane materiálu, uložený do podlahy vrátane pripojenia na vodivé konštrukcie v objekte kravína, ochrany spojov a svoriek, vrátane pomocných prác</t>
  </si>
  <si>
    <t>2102203022</t>
  </si>
  <si>
    <t>Montáž prípojnice uzemnenia</t>
  </si>
  <si>
    <t>35404033001</t>
  </si>
  <si>
    <t>EPS2</t>
  </si>
  <si>
    <t>210220362</t>
  </si>
  <si>
    <t>Tyčový uzemňovač zarazený do zeme a pripoj.vedenie 4,5 m súprava</t>
  </si>
  <si>
    <t>3540501100</t>
  </si>
  <si>
    <t>HR-Zemna tyc ZT 2M</t>
  </si>
  <si>
    <t>210220401</t>
  </si>
  <si>
    <t>Označenie zvodov štítkami smaltované, z umelej hmot</t>
  </si>
  <si>
    <t>5489511000</t>
  </si>
  <si>
    <t>Štítok smaltovaný do 5 písmmen 10x15 mm</t>
  </si>
  <si>
    <t>Kus</t>
  </si>
  <si>
    <t>210220452</t>
  </si>
  <si>
    <t>Ochranné pospájanie v práčovniach, kúpeľniach, pevne uložené Cu 4-25mm2</t>
  </si>
  <si>
    <t>3410403400</t>
  </si>
  <si>
    <t>Vodič medený CY 6   zz</t>
  </si>
  <si>
    <t>R pol.1</t>
  </si>
  <si>
    <t>Vodič medený CY 25   zz</t>
  </si>
  <si>
    <t>210800220R</t>
  </si>
  <si>
    <t>Kábel pevne uložený CYKY do prierezu 5x4</t>
  </si>
  <si>
    <t>210800241R</t>
  </si>
  <si>
    <t>Kábel pevne uložený CYKY do prierezu 5x10</t>
  </si>
  <si>
    <t>R polo</t>
  </si>
  <si>
    <t>Kábel pevne uložený CYKY do prierezu 5x16,19x1,5</t>
  </si>
  <si>
    <t>60</t>
  </si>
  <si>
    <t>341103,,,,,,,</t>
  </si>
  <si>
    <t>CYKY 3x1,5 Kábel pre pevné uloženie, medený STN</t>
  </si>
  <si>
    <t>62</t>
  </si>
  <si>
    <t>341103,,,,,,,.1</t>
  </si>
  <si>
    <t>CYKY 3x2,5 Kábel pre pevné uloženie, medený STN</t>
  </si>
  <si>
    <t>64</t>
  </si>
  <si>
    <t>341103,,,,,,,.2</t>
  </si>
  <si>
    <t>CYKY 4x4 Kábel pre pevné uloženie, medený STN</t>
  </si>
  <si>
    <t>66</t>
  </si>
  <si>
    <t>341103,,,,,,,.3</t>
  </si>
  <si>
    <t>CYKY 4x6 Kábel pre pevné uloženie, medený STN</t>
  </si>
  <si>
    <t>68</t>
  </si>
  <si>
    <t>341103,,,,,,,.4</t>
  </si>
  <si>
    <t>CYKY 5x2,5 Kábel pre pevné uloženie, medený STN</t>
  </si>
  <si>
    <t>70</t>
  </si>
  <si>
    <t>341103,,,,,,,.5</t>
  </si>
  <si>
    <t>CYKY 5x4 Kábel pre pevné uloženie, medený STN</t>
  </si>
  <si>
    <t>72</t>
  </si>
  <si>
    <t>341103,,,,,,,.6</t>
  </si>
  <si>
    <t>CYKY 5x6 Kábel pre pevné uloženie, medený STN</t>
  </si>
  <si>
    <t>74</t>
  </si>
  <si>
    <t>341103,,,,,,,.7</t>
  </si>
  <si>
    <t>CYKY 5x16 Kábel pre pevné uloženie, medený STN</t>
  </si>
  <si>
    <t>76</t>
  </si>
  <si>
    <t>341103,,,,,,,.8</t>
  </si>
  <si>
    <t>CYKY 19x1,5 Kábel pre pevné uloženie, medený STN</t>
  </si>
  <si>
    <t>78</t>
  </si>
  <si>
    <t>HZS-001</t>
  </si>
  <si>
    <t>Revízie</t>
  </si>
  <si>
    <t>80</t>
  </si>
  <si>
    <t>R pol.2</t>
  </si>
  <si>
    <t>Rozvádzač HR  d+m</t>
  </si>
  <si>
    <t>82</t>
  </si>
  <si>
    <t>R pol.3</t>
  </si>
  <si>
    <t>Rozvádzač ovládania osvetlenia OP</t>
  </si>
  <si>
    <t>84</t>
  </si>
  <si>
    <t>R pol.4</t>
  </si>
  <si>
    <t>Zásuvková skriňa ZS s istiacimi prvkami a prúdovým chráničom 2x230V 1x 3f 16A  d+m</t>
  </si>
  <si>
    <t>86</t>
  </si>
  <si>
    <t>HZS-001.1</t>
  </si>
  <si>
    <t>Naprogramovanie  OP</t>
  </si>
  <si>
    <t>88</t>
  </si>
  <si>
    <t>Rpol</t>
  </si>
  <si>
    <t>Pojazdná  plošina</t>
  </si>
  <si>
    <t>90</t>
  </si>
  <si>
    <t>Pol1</t>
  </si>
  <si>
    <t>PPV 6%</t>
  </si>
  <si>
    <t>92</t>
  </si>
  <si>
    <t>003 - Bleskozvod</t>
  </si>
  <si>
    <t>3450726400</t>
  </si>
  <si>
    <t>Podpera PV01</t>
  </si>
  <si>
    <t>r POL</t>
  </si>
  <si>
    <t>Ochranný uholník D+M</t>
  </si>
  <si>
    <t>3450913000</t>
  </si>
  <si>
    <t>Držiak ochranného uholníka</t>
  </si>
  <si>
    <t>Zvodový vodič včítane podpery FeZn do D 10 mm, A1 D 10 mm Cu D 8 mm</t>
  </si>
  <si>
    <t>Uzemňovací vodič FeZn 30x4 vrátane materiálu uložený do zeme</t>
  </si>
  <si>
    <t>3540404800</t>
  </si>
  <si>
    <t>HR-Podpera PV strecha</t>
  </si>
  <si>
    <t>210220212</t>
  </si>
  <si>
    <t>Zachyt.tyč včít.upevnenia do steny do 3 m dľžky tyče</t>
  </si>
  <si>
    <t>3540200300</t>
  </si>
  <si>
    <t>HR-Držiak DJ 2</t>
  </si>
  <si>
    <t>3540300400</t>
  </si>
  <si>
    <t>HR-Jimacia tyc JP15</t>
  </si>
  <si>
    <t>3540402000</t>
  </si>
  <si>
    <t>HR-Ochr.strieska OS 02</t>
  </si>
  <si>
    <t>210220301</t>
  </si>
  <si>
    <t>Bleskozvodová svorka do 2 skrutiek (SS, SR 03)</t>
  </si>
  <si>
    <t>3540406800</t>
  </si>
  <si>
    <t>HR-Svorka SS</t>
  </si>
  <si>
    <t>3540406200</t>
  </si>
  <si>
    <t>HR-Svorka SO</t>
  </si>
  <si>
    <t>3540406300</t>
  </si>
  <si>
    <t>HR-Svorka SP 1</t>
  </si>
  <si>
    <t>3540406100</t>
  </si>
  <si>
    <t>HR-Svorka SK</t>
  </si>
  <si>
    <t>Pol2</t>
  </si>
  <si>
    <t>PPV 2%</t>
  </si>
  <si>
    <t>Výkop a zásyp ryhy 35x70cm</t>
  </si>
  <si>
    <t>004 - Technologické doplnky</t>
  </si>
  <si>
    <t xml:space="preserve">    725 - Zdravotechnika - zariaďovacie predmety</t>
  </si>
  <si>
    <t xml:space="preserve">    769 - Montáže vzduchotechnických zariadení</t>
  </si>
  <si>
    <t>725</t>
  </si>
  <si>
    <t>Zdravotechnika - zariaďovacie predmety</t>
  </si>
  <si>
    <t>725129225.R</t>
  </si>
  <si>
    <t>Napájačka rýchlodrenážna s ohrevom (montáž zabezpečí investor)</t>
  </si>
  <si>
    <t>1015207842</t>
  </si>
  <si>
    <t>769</t>
  </si>
  <si>
    <t>Montáže vzduchotechnických zariadení</t>
  </si>
  <si>
    <t>769011000.R</t>
  </si>
  <si>
    <t>D+M ventilátoru VHV 55, 11kW/25Amp, podrobná špecifikácia zapojenia a ovládania podľa PD</t>
  </si>
  <si>
    <t>-1145611026</t>
  </si>
  <si>
    <t>3,26*0,1*0,45*36</t>
  </si>
  <si>
    <t>964051111</t>
  </si>
  <si>
    <t>Búranie samostatných trámov, prievlakov alebo pásov zo železob. do 0,16 m2,  -2,40000t</t>
  </si>
  <si>
    <t>0,45*0,4*99,5*2</t>
  </si>
  <si>
    <t>762331811</t>
  </si>
  <si>
    <t>Demontáž viazaných konštrukcií krovov so sklonom do 60°, prierez. plochy do 120 cm2,  -0.00800t</t>
  </si>
  <si>
    <t>99,5*24</t>
  </si>
  <si>
    <t>Montáž viazaných konštrukcií krovov striech z reziva priemernej plochy do 120 cm2</t>
  </si>
  <si>
    <t>762332110</t>
  </si>
  <si>
    <t>6053279500</t>
  </si>
  <si>
    <t>Hranoly zo smreku neopracované hranené akosť I š. 100 mm, v. 120 mm</t>
  </si>
  <si>
    <t>0,1*0,12*99,5*24</t>
  </si>
  <si>
    <t>28,656*1,08 'Prepočítané koeficientom množstva</t>
  </si>
  <si>
    <t>2*4</t>
  </si>
  <si>
    <t>4,5*4*2</t>
  </si>
  <si>
    <t>767995104</t>
  </si>
  <si>
    <t>Montáž ostatných atypických kovových stavebných doplnkových konštrukcií nad 20 do 50 kg</t>
  </si>
  <si>
    <t>767996801</t>
  </si>
  <si>
    <t>Demontáž ostatných doplnkov stavieb s hmotnosťou jednotlivých dielov konštrukcií do 50 kg,  -0,00100t</t>
  </si>
  <si>
    <t>6,76*5*29*2</t>
  </si>
  <si>
    <t>2,41*(2,3+2,2+0,6)*29*2</t>
  </si>
  <si>
    <t>3341,598*1,25 'Prepočítané koeficientom množstva</t>
  </si>
  <si>
    <t>767991911</t>
  </si>
  <si>
    <t>Oprava oceľových stĺpov D140mm</t>
  </si>
  <si>
    <t>Betón stužujúcich pásov a vencov železový tr. C 25/30</t>
  </si>
  <si>
    <t>Medzisúčet</t>
  </si>
  <si>
    <t>0,15*0,45*3,26*36</t>
  </si>
  <si>
    <t>417321515</t>
  </si>
  <si>
    <t>417351115</t>
  </si>
  <si>
    <t>Debnenie bočníc stužujúcich pásov a vencov vrátane vzpier zhotovenie</t>
  </si>
  <si>
    <t>0,4*2*99,5*2+0,4*0,45*2*2</t>
  </si>
  <si>
    <t>0,45*3,26*36</t>
  </si>
  <si>
    <t>0,15*3,26*2*36</t>
  </si>
  <si>
    <t>417351116</t>
  </si>
  <si>
    <t>Debnenie bočníc stužujúcich pásov a vencov vrátane vzpier odstránenie</t>
  </si>
  <si>
    <t>Výstuž stužujúcich pásov a vencov z betonárskej ocele 10505</t>
  </si>
  <si>
    <t>417361821</t>
  </si>
  <si>
    <t>0,89*6*(16*6*2)/1000*1,05</t>
  </si>
  <si>
    <t>0,395*1,714*399*2/1000*1,05</t>
  </si>
  <si>
    <t>0,395*1,5*19*2/1000*1,05</t>
  </si>
  <si>
    <t>0,89*6*2*2*1,5/1000*1,05</t>
  </si>
  <si>
    <t>417362021</t>
  </si>
  <si>
    <t>Výstuž stužujúcich pásov a vencov zo zvarovanej siete Kari</t>
  </si>
  <si>
    <t>0,45*3,26*36*1,35/14,4</t>
  </si>
  <si>
    <t>5*75,84/1000</t>
  </si>
  <si>
    <t>2*(0,1+0,12)*99,5*24</t>
  </si>
  <si>
    <t>180,0*0,05*0,2</t>
  </si>
  <si>
    <t>1,8*1,08 'Prepočítané koeficientom množstva</t>
  </si>
  <si>
    <t>1,8+28,656</t>
  </si>
  <si>
    <t>9,66*1*4*29*2</t>
  </si>
  <si>
    <t>0,75*0,45*1,9*24</t>
  </si>
  <si>
    <t>15,39-2,754</t>
  </si>
  <si>
    <t>2*(0,2+0,05)*180</t>
  </si>
  <si>
    <t>Poplatok a odvoz a sutiny a vybúraných hmôt na skládku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</si>
</sst>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8"/>
      <color theme="1" tint="0.249977111117893"/>
      <name val="Arial CE"/>
      <family val="2"/>
      <charset val="238"/>
    </font>
    <font>
      <sz val="8"/>
      <color theme="1" tint="0.34998626667073579"/>
      <name val="Arial CE"/>
      <family val="2"/>
      <charset val="238"/>
    </font>
    <font>
      <sz val="7"/>
      <color theme="1" tint="0.499984740745262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167" fontId="26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167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167" fontId="39" fillId="3" borderId="22" xfId="0" applyNumberFormat="1" applyFont="1" applyFill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left" vertical="center"/>
    </xf>
    <xf numFmtId="0" fontId="43" fillId="0" borderId="22" xfId="0" applyFont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167" fontId="24" fillId="0" borderId="0" xfId="0" applyNumberFormat="1" applyFont="1" applyFill="1" applyBorder="1" applyAlignment="1" applyProtection="1">
      <alignment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167" fontId="24" fillId="0" borderId="22" xfId="0" applyNumberFormat="1" applyFont="1" applyFill="1" applyBorder="1" applyAlignment="1" applyProtection="1">
      <alignment vertical="center"/>
      <protection locked="0"/>
    </xf>
    <xf numFmtId="167" fontId="39" fillId="0" borderId="22" xfId="0" applyNumberFormat="1" applyFont="1" applyFill="1" applyBorder="1" applyAlignment="1" applyProtection="1">
      <alignment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49" fontId="4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22" xfId="0" applyFont="1" applyFill="1" applyBorder="1" applyAlignment="1" applyProtection="1">
      <alignment horizontal="left" vertical="center" wrapText="1"/>
      <protection locked="0"/>
    </xf>
    <xf numFmtId="0" fontId="43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vertical="center"/>
    </xf>
    <xf numFmtId="167" fontId="42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24" fillId="6" borderId="2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/>
    <xf numFmtId="167" fontId="9" fillId="0" borderId="0" xfId="0" applyNumberFormat="1" applyFont="1" applyFill="1" applyAlignment="1">
      <alignment vertical="center"/>
    </xf>
    <xf numFmtId="167" fontId="39" fillId="6" borderId="2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left" vertical="center"/>
    </xf>
    <xf numFmtId="0" fontId="39" fillId="0" borderId="22" xfId="0" applyFont="1" applyFill="1" applyBorder="1" applyAlignment="1" applyProtection="1">
      <alignment horizontal="center" vertical="center"/>
      <protection locked="0"/>
    </xf>
    <xf numFmtId="49" fontId="44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22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167" fontId="45" fillId="0" borderId="0" xfId="0" applyNumberFormat="1" applyFont="1" applyAlignment="1">
      <alignment vertical="center"/>
    </xf>
    <xf numFmtId="0" fontId="46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vertical="center"/>
    </xf>
    <xf numFmtId="167" fontId="46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1"/>
  <sheetViews>
    <sheetView showGridLines="0" tabSelected="1" topLeftCell="A61" workbookViewId="0">
      <selection activeCell="AM104" sqref="AM10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6.6640625" hidden="1" customWidth="1"/>
    <col min="44" max="44" width="21.5" customWidth="1"/>
    <col min="45" max="45" width="11" hidden="1" customWidth="1"/>
    <col min="46" max="46" width="15" hidden="1" customWidth="1"/>
    <col min="47" max="47" width="13" hidden="1" customWidth="1"/>
    <col min="48" max="48" width="16.6640625" hidden="1" customWidth="1"/>
    <col min="49" max="49" width="15" hidden="1" customWidth="1"/>
    <col min="50" max="50" width="25.1640625" hidden="1" customWidth="1"/>
    <col min="51" max="51" width="23.83203125" hidden="1" customWidth="1"/>
    <col min="52" max="52" width="12.5" hidden="1" customWidth="1"/>
    <col min="53" max="53" width="15" hidden="1" customWidth="1"/>
    <col min="54" max="54" width="25.5" hidden="1" customWidth="1"/>
    <col min="55" max="55" width="20.6640625" hidden="1" customWidth="1"/>
    <col min="56" max="56" width="13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77" t="s">
        <v>5</v>
      </c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>
      <c r="B5" s="19"/>
      <c r="D5" s="23" t="s">
        <v>11</v>
      </c>
      <c r="K5" s="252" t="s">
        <v>12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R5" s="19"/>
      <c r="BE5" s="249" t="s">
        <v>13</v>
      </c>
      <c r="BS5" s="16" t="s">
        <v>6</v>
      </c>
    </row>
    <row r="6" spans="1:74" ht="36.950000000000003" customHeight="1">
      <c r="B6" s="19"/>
      <c r="D6" s="25" t="s">
        <v>14</v>
      </c>
      <c r="K6" s="254" t="s">
        <v>15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R6" s="19"/>
      <c r="BE6" s="250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50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198">
        <v>45240</v>
      </c>
      <c r="AR8" s="19"/>
      <c r="BE8" s="250"/>
      <c r="BS8" s="16" t="s">
        <v>6</v>
      </c>
    </row>
    <row r="9" spans="1:74" ht="14.45" customHeight="1">
      <c r="B9" s="19"/>
      <c r="AR9" s="19"/>
      <c r="BE9" s="250"/>
      <c r="BS9" s="16" t="s">
        <v>6</v>
      </c>
    </row>
    <row r="10" spans="1:74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50"/>
      <c r="BS10" s="16" t="s">
        <v>6</v>
      </c>
    </row>
    <row r="11" spans="1:74" ht="18.399999999999999" customHeight="1">
      <c r="B11" s="19"/>
      <c r="E11" s="24" t="s">
        <v>23</v>
      </c>
      <c r="AK11" s="26" t="s">
        <v>24</v>
      </c>
      <c r="AN11" s="24" t="s">
        <v>1</v>
      </c>
      <c r="AR11" s="19"/>
      <c r="BE11" s="250"/>
      <c r="BS11" s="16" t="s">
        <v>6</v>
      </c>
    </row>
    <row r="12" spans="1:74" ht="6.95" customHeight="1">
      <c r="B12" s="19"/>
      <c r="AR12" s="19"/>
      <c r="BE12" s="250"/>
      <c r="BS12" s="16" t="s">
        <v>6</v>
      </c>
    </row>
    <row r="13" spans="1:74" ht="12" customHeight="1">
      <c r="B13" s="19"/>
      <c r="D13" s="26" t="s">
        <v>25</v>
      </c>
      <c r="AK13" s="26" t="s">
        <v>22</v>
      </c>
      <c r="AN13" s="28"/>
      <c r="AR13" s="19"/>
      <c r="BE13" s="250"/>
      <c r="BS13" s="16" t="s">
        <v>6</v>
      </c>
    </row>
    <row r="14" spans="1:74" ht="12.75">
      <c r="B14" s="19"/>
      <c r="E14" s="25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6" t="s">
        <v>24</v>
      </c>
      <c r="AN14" s="28"/>
      <c r="AR14" s="19"/>
      <c r="BE14" s="250"/>
      <c r="BS14" s="16" t="s">
        <v>6</v>
      </c>
    </row>
    <row r="15" spans="1:74" ht="6.95" customHeight="1">
      <c r="B15" s="19"/>
      <c r="AR15" s="19"/>
      <c r="BE15" s="250"/>
      <c r="BS15" s="16" t="s">
        <v>3</v>
      </c>
    </row>
    <row r="16" spans="1:74" ht="12" customHeight="1">
      <c r="B16" s="19"/>
      <c r="D16" s="26" t="s">
        <v>26</v>
      </c>
      <c r="AK16" s="26" t="s">
        <v>22</v>
      </c>
      <c r="AN16" s="24" t="s">
        <v>1</v>
      </c>
      <c r="AR16" s="19"/>
      <c r="BE16" s="250"/>
      <c r="BS16" s="16" t="s">
        <v>3</v>
      </c>
    </row>
    <row r="17" spans="2:71" ht="18.399999999999999" customHeight="1">
      <c r="B17" s="19"/>
      <c r="E17" s="24" t="s">
        <v>27</v>
      </c>
      <c r="AK17" s="26" t="s">
        <v>24</v>
      </c>
      <c r="AN17" s="24" t="s">
        <v>1</v>
      </c>
      <c r="AR17" s="19"/>
      <c r="BE17" s="250"/>
      <c r="BS17" s="16" t="s">
        <v>28</v>
      </c>
    </row>
    <row r="18" spans="2:71" ht="6.95" customHeight="1">
      <c r="B18" s="19"/>
      <c r="AR18" s="19"/>
      <c r="BE18" s="250"/>
      <c r="BS18" s="16" t="s">
        <v>29</v>
      </c>
    </row>
    <row r="19" spans="2:71" ht="12" customHeight="1">
      <c r="B19" s="19"/>
      <c r="D19" s="26" t="s">
        <v>30</v>
      </c>
      <c r="AK19" s="26" t="s">
        <v>22</v>
      </c>
      <c r="AN19" s="24" t="s">
        <v>1</v>
      </c>
      <c r="AR19" s="19"/>
      <c r="BE19" s="250"/>
      <c r="BS19" s="16" t="s">
        <v>29</v>
      </c>
    </row>
    <row r="20" spans="2:71" ht="18.399999999999999" customHeight="1">
      <c r="B20" s="19"/>
      <c r="E20" s="24" t="s">
        <v>31</v>
      </c>
      <c r="AK20" s="26" t="s">
        <v>24</v>
      </c>
      <c r="AN20" s="24" t="s">
        <v>1</v>
      </c>
      <c r="AR20" s="19"/>
      <c r="BE20" s="250"/>
      <c r="BS20" s="16" t="s">
        <v>28</v>
      </c>
    </row>
    <row r="21" spans="2:71" ht="6.95" customHeight="1">
      <c r="B21" s="19"/>
      <c r="AR21" s="19"/>
      <c r="BE21" s="250"/>
    </row>
    <row r="22" spans="2:71" ht="12" customHeight="1">
      <c r="B22" s="19"/>
      <c r="D22" s="26" t="s">
        <v>32</v>
      </c>
      <c r="AR22" s="19"/>
      <c r="BE22" s="250"/>
    </row>
    <row r="23" spans="2:71" ht="47.25" customHeight="1">
      <c r="B23" s="19"/>
      <c r="E23" s="257" t="s">
        <v>33</v>
      </c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R23" s="19"/>
      <c r="BE23" s="250"/>
    </row>
    <row r="24" spans="2:71" ht="6.95" customHeight="1">
      <c r="B24" s="19"/>
      <c r="AR24" s="19"/>
      <c r="BE24" s="25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0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58">
        <f>ROUND(AG94,2)</f>
        <v>0</v>
      </c>
      <c r="AL26" s="259"/>
      <c r="AM26" s="259"/>
      <c r="AN26" s="259"/>
      <c r="AO26" s="259"/>
      <c r="AR26" s="31"/>
      <c r="BE26" s="250"/>
    </row>
    <row r="27" spans="2:71" s="1" customFormat="1" ht="6.95" customHeight="1">
      <c r="B27" s="31"/>
      <c r="AR27" s="31"/>
      <c r="BE27" s="250"/>
    </row>
    <row r="28" spans="2:71" s="1" customFormat="1" ht="12.75">
      <c r="B28" s="31"/>
      <c r="L28" s="260" t="s">
        <v>35</v>
      </c>
      <c r="M28" s="260"/>
      <c r="N28" s="260"/>
      <c r="O28" s="260"/>
      <c r="P28" s="260"/>
      <c r="W28" s="260" t="s">
        <v>36</v>
      </c>
      <c r="X28" s="260"/>
      <c r="Y28" s="260"/>
      <c r="Z28" s="260"/>
      <c r="AA28" s="260"/>
      <c r="AB28" s="260"/>
      <c r="AC28" s="260"/>
      <c r="AD28" s="260"/>
      <c r="AE28" s="260"/>
      <c r="AK28" s="260" t="s">
        <v>37</v>
      </c>
      <c r="AL28" s="260"/>
      <c r="AM28" s="260"/>
      <c r="AN28" s="260"/>
      <c r="AO28" s="260"/>
      <c r="AR28" s="31"/>
      <c r="BE28" s="250"/>
    </row>
    <row r="29" spans="2:71" s="2" customFormat="1" ht="14.45" customHeight="1">
      <c r="B29" s="35"/>
      <c r="D29" s="26" t="s">
        <v>38</v>
      </c>
      <c r="F29" s="36" t="s">
        <v>39</v>
      </c>
      <c r="L29" s="263">
        <v>0.2</v>
      </c>
      <c r="M29" s="262"/>
      <c r="N29" s="262"/>
      <c r="O29" s="262"/>
      <c r="P29" s="262"/>
      <c r="Q29" s="37"/>
      <c r="R29" s="37"/>
      <c r="S29" s="37"/>
      <c r="T29" s="37"/>
      <c r="U29" s="37"/>
      <c r="V29" s="37"/>
      <c r="W29" s="261">
        <f>ROUND(AZ94, 2)</f>
        <v>0</v>
      </c>
      <c r="X29" s="262"/>
      <c r="Y29" s="262"/>
      <c r="Z29" s="262"/>
      <c r="AA29" s="262"/>
      <c r="AB29" s="262"/>
      <c r="AC29" s="262"/>
      <c r="AD29" s="262"/>
      <c r="AE29" s="262"/>
      <c r="AF29" s="37"/>
      <c r="AG29" s="37"/>
      <c r="AH29" s="37"/>
      <c r="AI29" s="37"/>
      <c r="AJ29" s="37"/>
      <c r="AK29" s="261">
        <f>ROUND(AV94, 2)</f>
        <v>0</v>
      </c>
      <c r="AL29" s="262"/>
      <c r="AM29" s="262"/>
      <c r="AN29" s="262"/>
      <c r="AO29" s="262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51"/>
    </row>
    <row r="30" spans="2:71" s="2" customFormat="1" ht="14.45" customHeight="1">
      <c r="B30" s="35"/>
      <c r="F30" s="36" t="s">
        <v>40</v>
      </c>
      <c r="L30" s="263">
        <v>0.2</v>
      </c>
      <c r="M30" s="262"/>
      <c r="N30" s="262"/>
      <c r="O30" s="262"/>
      <c r="P30" s="262"/>
      <c r="Q30" s="37"/>
      <c r="R30" s="37"/>
      <c r="S30" s="37"/>
      <c r="T30" s="37"/>
      <c r="U30" s="37"/>
      <c r="V30" s="37"/>
      <c r="W30" s="261">
        <f>ROUND(BA94, 2)</f>
        <v>0</v>
      </c>
      <c r="X30" s="262"/>
      <c r="Y30" s="262"/>
      <c r="Z30" s="262"/>
      <c r="AA30" s="262"/>
      <c r="AB30" s="262"/>
      <c r="AC30" s="262"/>
      <c r="AD30" s="262"/>
      <c r="AE30" s="262"/>
      <c r="AF30" s="37"/>
      <c r="AG30" s="37"/>
      <c r="AH30" s="37"/>
      <c r="AI30" s="37"/>
      <c r="AJ30" s="37"/>
      <c r="AK30" s="261">
        <f>ROUND(AW94, 2)</f>
        <v>0</v>
      </c>
      <c r="AL30" s="262"/>
      <c r="AM30" s="262"/>
      <c r="AN30" s="262"/>
      <c r="AO30" s="262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51"/>
    </row>
    <row r="31" spans="2:71" s="2" customFormat="1" ht="14.45" hidden="1" customHeight="1">
      <c r="B31" s="35"/>
      <c r="F31" s="26" t="s">
        <v>41</v>
      </c>
      <c r="L31" s="266">
        <v>0.2</v>
      </c>
      <c r="M31" s="265"/>
      <c r="N31" s="265"/>
      <c r="O31" s="265"/>
      <c r="P31" s="265"/>
      <c r="W31" s="264">
        <f>ROUND(BB94, 2)</f>
        <v>0</v>
      </c>
      <c r="X31" s="265"/>
      <c r="Y31" s="265"/>
      <c r="Z31" s="265"/>
      <c r="AA31" s="265"/>
      <c r="AB31" s="265"/>
      <c r="AC31" s="265"/>
      <c r="AD31" s="265"/>
      <c r="AE31" s="265"/>
      <c r="AK31" s="264">
        <v>0</v>
      </c>
      <c r="AL31" s="265"/>
      <c r="AM31" s="265"/>
      <c r="AN31" s="265"/>
      <c r="AO31" s="265"/>
      <c r="AR31" s="35"/>
      <c r="BE31" s="251"/>
    </row>
    <row r="32" spans="2:71" s="2" customFormat="1" ht="14.45" hidden="1" customHeight="1">
      <c r="B32" s="35"/>
      <c r="F32" s="26" t="s">
        <v>42</v>
      </c>
      <c r="L32" s="266">
        <v>0.2</v>
      </c>
      <c r="M32" s="265"/>
      <c r="N32" s="265"/>
      <c r="O32" s="265"/>
      <c r="P32" s="265"/>
      <c r="W32" s="264">
        <f>ROUND(BC94, 2)</f>
        <v>0</v>
      </c>
      <c r="X32" s="265"/>
      <c r="Y32" s="265"/>
      <c r="Z32" s="265"/>
      <c r="AA32" s="265"/>
      <c r="AB32" s="265"/>
      <c r="AC32" s="265"/>
      <c r="AD32" s="265"/>
      <c r="AE32" s="265"/>
      <c r="AK32" s="264">
        <v>0</v>
      </c>
      <c r="AL32" s="265"/>
      <c r="AM32" s="265"/>
      <c r="AN32" s="265"/>
      <c r="AO32" s="265"/>
      <c r="AR32" s="35"/>
      <c r="BE32" s="251"/>
    </row>
    <row r="33" spans="2:57" s="2" customFormat="1" ht="14.45" hidden="1" customHeight="1">
      <c r="B33" s="35"/>
      <c r="F33" s="36" t="s">
        <v>43</v>
      </c>
      <c r="L33" s="263">
        <v>0</v>
      </c>
      <c r="M33" s="262"/>
      <c r="N33" s="262"/>
      <c r="O33" s="262"/>
      <c r="P33" s="262"/>
      <c r="Q33" s="37"/>
      <c r="R33" s="37"/>
      <c r="S33" s="37"/>
      <c r="T33" s="37"/>
      <c r="U33" s="37"/>
      <c r="V33" s="37"/>
      <c r="W33" s="261">
        <f>ROUND(BD94, 2)</f>
        <v>0</v>
      </c>
      <c r="X33" s="262"/>
      <c r="Y33" s="262"/>
      <c r="Z33" s="262"/>
      <c r="AA33" s="262"/>
      <c r="AB33" s="262"/>
      <c r="AC33" s="262"/>
      <c r="AD33" s="262"/>
      <c r="AE33" s="262"/>
      <c r="AF33" s="37"/>
      <c r="AG33" s="37"/>
      <c r="AH33" s="37"/>
      <c r="AI33" s="37"/>
      <c r="AJ33" s="37"/>
      <c r="AK33" s="261">
        <v>0</v>
      </c>
      <c r="AL33" s="262"/>
      <c r="AM33" s="262"/>
      <c r="AN33" s="262"/>
      <c r="AO33" s="262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51"/>
    </row>
    <row r="34" spans="2:57" s="1" customFormat="1" ht="6.95" customHeight="1">
      <c r="B34" s="31"/>
      <c r="AR34" s="31"/>
      <c r="BE34" s="250"/>
    </row>
    <row r="35" spans="2:57" s="1" customFormat="1" ht="25.9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71" t="s">
        <v>46</v>
      </c>
      <c r="Y35" s="269"/>
      <c r="Z35" s="269"/>
      <c r="AA35" s="269"/>
      <c r="AB35" s="269"/>
      <c r="AC35" s="41"/>
      <c r="AD35" s="41"/>
      <c r="AE35" s="41"/>
      <c r="AF35" s="41"/>
      <c r="AG35" s="41"/>
      <c r="AH35" s="41"/>
      <c r="AI35" s="41"/>
      <c r="AJ35" s="41"/>
      <c r="AK35" s="268">
        <f>SUM(AK26:AK33)</f>
        <v>0</v>
      </c>
      <c r="AL35" s="269"/>
      <c r="AM35" s="269"/>
      <c r="AN35" s="269"/>
      <c r="AO35" s="270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53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11</v>
      </c>
      <c r="L84" s="3" t="str">
        <f>K5</f>
        <v>bal2203b</v>
      </c>
      <c r="AR84" s="50"/>
    </row>
    <row r="85" spans="1:91" s="4" customFormat="1" ht="36.950000000000003" customHeight="1">
      <c r="B85" s="51"/>
      <c r="C85" s="52" t="s">
        <v>14</v>
      </c>
      <c r="L85" s="241" t="str">
        <f>K6</f>
        <v>Modernizácia ustajnenia HD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18</v>
      </c>
      <c r="L87" s="53" t="str">
        <f>IF(K8="","",K8)</f>
        <v>hosp.dvor Sokolce</v>
      </c>
      <c r="AI87" s="26" t="s">
        <v>20</v>
      </c>
      <c r="AM87" s="267">
        <f>IF(AN8= "","",AN8)</f>
        <v>45240</v>
      </c>
      <c r="AN87" s="267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21</v>
      </c>
      <c r="L89" s="3" t="str">
        <f>IF(E11= "","",E11)</f>
        <v>PD Sokolce</v>
      </c>
      <c r="AI89" s="26" t="s">
        <v>26</v>
      </c>
      <c r="AM89" s="280" t="str">
        <f>IF(E17="","",E17)</f>
        <v>Ing.Miroslav Balla</v>
      </c>
      <c r="AN89" s="281"/>
      <c r="AO89" s="281"/>
      <c r="AP89" s="281"/>
      <c r="AR89" s="31"/>
      <c r="AS89" s="272" t="s">
        <v>54</v>
      </c>
      <c r="AT89" s="273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25</v>
      </c>
      <c r="L90" s="3">
        <f>IF(E14= "Vyplň údaj","",E14)</f>
        <v>0</v>
      </c>
      <c r="AI90" s="26" t="s">
        <v>30</v>
      </c>
      <c r="AM90" s="280" t="str">
        <f>IF(E20="","",E20)</f>
        <v>Ing.Igor Janečka</v>
      </c>
      <c r="AN90" s="281"/>
      <c r="AO90" s="281"/>
      <c r="AP90" s="281"/>
      <c r="AR90" s="31"/>
      <c r="AS90" s="274"/>
      <c r="AT90" s="275"/>
      <c r="BD90" s="57"/>
    </row>
    <row r="91" spans="1:91" s="1" customFormat="1" ht="10.9" customHeight="1">
      <c r="B91" s="31"/>
      <c r="AR91" s="31"/>
      <c r="AS91" s="274"/>
      <c r="AT91" s="275"/>
      <c r="BD91" s="57"/>
    </row>
    <row r="92" spans="1:91" s="1" customFormat="1" ht="29.25" customHeight="1">
      <c r="B92" s="31"/>
      <c r="C92" s="236" t="s">
        <v>55</v>
      </c>
      <c r="D92" s="237"/>
      <c r="E92" s="237"/>
      <c r="F92" s="237"/>
      <c r="G92" s="237"/>
      <c r="H92" s="58"/>
      <c r="I92" s="240" t="s">
        <v>56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78" t="s">
        <v>57</v>
      </c>
      <c r="AH92" s="237"/>
      <c r="AI92" s="237"/>
      <c r="AJ92" s="237"/>
      <c r="AK92" s="237"/>
      <c r="AL92" s="237"/>
      <c r="AM92" s="237"/>
      <c r="AN92" s="240" t="s">
        <v>58</v>
      </c>
      <c r="AO92" s="237"/>
      <c r="AP92" s="248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</row>
    <row r="93" spans="1:91" s="1" customFormat="1" ht="10.9" customHeight="1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4"/>
      <c r="C94" s="65" t="s">
        <v>72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43">
        <f>ROUND(AG95,2)</f>
        <v>0</v>
      </c>
      <c r="AH94" s="243"/>
      <c r="AI94" s="243"/>
      <c r="AJ94" s="243"/>
      <c r="AK94" s="243"/>
      <c r="AL94" s="243"/>
      <c r="AM94" s="243"/>
      <c r="AN94" s="276">
        <f t="shared" ref="AN94:AN99" si="0">SUM(AG94,AT94)</f>
        <v>0</v>
      </c>
      <c r="AO94" s="276"/>
      <c r="AP94" s="276"/>
      <c r="AQ94" s="68" t="s">
        <v>1</v>
      </c>
      <c r="AR94" s="64"/>
      <c r="AS94" s="69">
        <f>ROUND(AS95,2)</f>
        <v>0</v>
      </c>
      <c r="AT94" s="70">
        <f t="shared" ref="AT94:AT99" si="1">ROUND(SUM(AV94:AW94),2)</f>
        <v>0</v>
      </c>
      <c r="AU94" s="71">
        <f>ROUND(AU95,5)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73</v>
      </c>
      <c r="BT94" s="73" t="s">
        <v>74</v>
      </c>
      <c r="BU94" s="74" t="s">
        <v>75</v>
      </c>
      <c r="BV94" s="73" t="s">
        <v>76</v>
      </c>
      <c r="BW94" s="73" t="s">
        <v>4</v>
      </c>
      <c r="BX94" s="73" t="s">
        <v>77</v>
      </c>
      <c r="CL94" s="73" t="s">
        <v>1</v>
      </c>
    </row>
    <row r="95" spans="1:91" s="6" customFormat="1" ht="16.5" customHeight="1">
      <c r="B95" s="75"/>
      <c r="C95" s="76"/>
      <c r="D95" s="238" t="s">
        <v>78</v>
      </c>
      <c r="E95" s="238"/>
      <c r="F95" s="238"/>
      <c r="G95" s="238"/>
      <c r="H95" s="238"/>
      <c r="I95" s="77"/>
      <c r="J95" s="238" t="s">
        <v>79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79">
        <f>ROUND(SUM(AG96:AG99),2)</f>
        <v>0</v>
      </c>
      <c r="AH95" s="247"/>
      <c r="AI95" s="247"/>
      <c r="AJ95" s="247"/>
      <c r="AK95" s="247"/>
      <c r="AL95" s="247"/>
      <c r="AM95" s="247"/>
      <c r="AN95" s="246">
        <f t="shared" si="0"/>
        <v>0</v>
      </c>
      <c r="AO95" s="247"/>
      <c r="AP95" s="247"/>
      <c r="AQ95" s="78" t="s">
        <v>80</v>
      </c>
      <c r="AR95" s="75"/>
      <c r="AS95" s="79">
        <f>ROUND(SUM(AS96:AS99),2)</f>
        <v>0</v>
      </c>
      <c r="AT95" s="80">
        <f t="shared" si="1"/>
        <v>0</v>
      </c>
      <c r="AU95" s="81">
        <f>ROUND(SUM(AU96:AU99),5)</f>
        <v>0</v>
      </c>
      <c r="AV95" s="80">
        <f>ROUND(AZ95*L29,2)</f>
        <v>0</v>
      </c>
      <c r="AW95" s="80">
        <f>ROUND(BA95*L30,2)</f>
        <v>0</v>
      </c>
      <c r="AX95" s="80">
        <f>ROUND(BB95*L29,2)</f>
        <v>0</v>
      </c>
      <c r="AY95" s="80">
        <f>ROUND(BC95*L30,2)</f>
        <v>0</v>
      </c>
      <c r="AZ95" s="80">
        <f>ROUND(SUM(AZ96:AZ99),2)</f>
        <v>0</v>
      </c>
      <c r="BA95" s="80">
        <f>ROUND(SUM(BA96:BA99),2)</f>
        <v>0</v>
      </c>
      <c r="BB95" s="80">
        <f>ROUND(SUM(BB96:BB99),2)</f>
        <v>0</v>
      </c>
      <c r="BC95" s="80">
        <f>ROUND(SUM(BC96:BC99),2)</f>
        <v>0</v>
      </c>
      <c r="BD95" s="82">
        <f>ROUND(SUM(BD96:BD99),2)</f>
        <v>0</v>
      </c>
      <c r="BS95" s="83" t="s">
        <v>73</v>
      </c>
      <c r="BT95" s="83" t="s">
        <v>81</v>
      </c>
      <c r="BU95" s="83" t="s">
        <v>75</v>
      </c>
      <c r="BV95" s="83" t="s">
        <v>76</v>
      </c>
      <c r="BW95" s="83" t="s">
        <v>82</v>
      </c>
      <c r="BX95" s="83" t="s">
        <v>4</v>
      </c>
      <c r="CL95" s="83" t="s">
        <v>1</v>
      </c>
      <c r="CM95" s="83" t="s">
        <v>74</v>
      </c>
    </row>
    <row r="96" spans="1:91" s="3" customFormat="1" ht="16.5" customHeight="1">
      <c r="A96" s="84" t="s">
        <v>83</v>
      </c>
      <c r="B96" s="50"/>
      <c r="C96" s="9"/>
      <c r="D96" s="9"/>
      <c r="E96" s="239" t="s">
        <v>78</v>
      </c>
      <c r="F96" s="239"/>
      <c r="G96" s="239"/>
      <c r="H96" s="239"/>
      <c r="I96" s="239"/>
      <c r="J96" s="9"/>
      <c r="K96" s="239" t="s">
        <v>84</v>
      </c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44">
        <f>'001 - Stavebné konštrukci...'!J32</f>
        <v>0</v>
      </c>
      <c r="AH96" s="245"/>
      <c r="AI96" s="245"/>
      <c r="AJ96" s="245"/>
      <c r="AK96" s="245"/>
      <c r="AL96" s="245"/>
      <c r="AM96" s="245"/>
      <c r="AN96" s="244">
        <f t="shared" si="0"/>
        <v>0</v>
      </c>
      <c r="AO96" s="245"/>
      <c r="AP96" s="245"/>
      <c r="AQ96" s="85" t="s">
        <v>85</v>
      </c>
      <c r="AR96" s="50"/>
      <c r="AS96" s="86">
        <v>0</v>
      </c>
      <c r="AT96" s="87">
        <f t="shared" si="1"/>
        <v>0</v>
      </c>
      <c r="AU96" s="88">
        <f>'001 - Stavebné konštrukci...'!P135</f>
        <v>0</v>
      </c>
      <c r="AV96" s="87">
        <f>'001 - Stavebné konštrukci...'!J35</f>
        <v>0</v>
      </c>
      <c r="AW96" s="87">
        <f>'001 - Stavebné konštrukci...'!J36</f>
        <v>0</v>
      </c>
      <c r="AX96" s="87">
        <f>'001 - Stavebné konštrukci...'!J37</f>
        <v>0</v>
      </c>
      <c r="AY96" s="87">
        <f>'001 - Stavebné konštrukci...'!J38</f>
        <v>0</v>
      </c>
      <c r="AZ96" s="87">
        <f>'001 - Stavebné konštrukci...'!F35</f>
        <v>0</v>
      </c>
      <c r="BA96" s="87">
        <f>'001 - Stavebné konštrukci...'!F36</f>
        <v>0</v>
      </c>
      <c r="BB96" s="87">
        <f>'001 - Stavebné konštrukci...'!F37</f>
        <v>0</v>
      </c>
      <c r="BC96" s="87">
        <f>'001 - Stavebné konštrukci...'!F38</f>
        <v>0</v>
      </c>
      <c r="BD96" s="89">
        <f>'001 - Stavebné konštrukci...'!F39</f>
        <v>0</v>
      </c>
      <c r="BT96" s="24" t="s">
        <v>86</v>
      </c>
      <c r="BV96" s="24" t="s">
        <v>76</v>
      </c>
      <c r="BW96" s="24" t="s">
        <v>87</v>
      </c>
      <c r="BX96" s="24" t="s">
        <v>82</v>
      </c>
      <c r="CL96" s="24" t="s">
        <v>1</v>
      </c>
    </row>
    <row r="97" spans="1:90" s="3" customFormat="1" ht="16.5" customHeight="1">
      <c r="A97" s="84" t="s">
        <v>83</v>
      </c>
      <c r="B97" s="50"/>
      <c r="C97" s="9"/>
      <c r="D97" s="9"/>
      <c r="E97" s="239" t="s">
        <v>88</v>
      </c>
      <c r="F97" s="239"/>
      <c r="G97" s="239"/>
      <c r="H97" s="239"/>
      <c r="I97" s="239"/>
      <c r="J97" s="9"/>
      <c r="K97" s="239" t="s">
        <v>89</v>
      </c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44">
        <f>'002 - Elektroinštalácia'!J32</f>
        <v>0</v>
      </c>
      <c r="AH97" s="245"/>
      <c r="AI97" s="245"/>
      <c r="AJ97" s="245"/>
      <c r="AK97" s="245"/>
      <c r="AL97" s="245"/>
      <c r="AM97" s="245"/>
      <c r="AN97" s="244">
        <f t="shared" si="0"/>
        <v>0</v>
      </c>
      <c r="AO97" s="245"/>
      <c r="AP97" s="245"/>
      <c r="AQ97" s="85" t="s">
        <v>85</v>
      </c>
      <c r="AR97" s="50"/>
      <c r="AS97" s="86">
        <v>0</v>
      </c>
      <c r="AT97" s="87">
        <f t="shared" si="1"/>
        <v>0</v>
      </c>
      <c r="AU97" s="88">
        <f>'002 - Elektroinštalácia'!P120</f>
        <v>0</v>
      </c>
      <c r="AV97" s="87">
        <f>'002 - Elektroinštalácia'!J35</f>
        <v>0</v>
      </c>
      <c r="AW97" s="87">
        <f>'002 - Elektroinštalácia'!J36</f>
        <v>0</v>
      </c>
      <c r="AX97" s="87">
        <f>'002 - Elektroinštalácia'!J37</f>
        <v>0</v>
      </c>
      <c r="AY97" s="87">
        <f>'002 - Elektroinštalácia'!J38</f>
        <v>0</v>
      </c>
      <c r="AZ97" s="87">
        <f>'002 - Elektroinštalácia'!F35</f>
        <v>0</v>
      </c>
      <c r="BA97" s="87">
        <f>'002 - Elektroinštalácia'!F36</f>
        <v>0</v>
      </c>
      <c r="BB97" s="87">
        <f>'002 - Elektroinštalácia'!F37</f>
        <v>0</v>
      </c>
      <c r="BC97" s="87">
        <f>'002 - Elektroinštalácia'!F38</f>
        <v>0</v>
      </c>
      <c r="BD97" s="89">
        <f>'002 - Elektroinštalácia'!F39</f>
        <v>0</v>
      </c>
      <c r="BT97" s="24" t="s">
        <v>86</v>
      </c>
      <c r="BV97" s="24" t="s">
        <v>76</v>
      </c>
      <c r="BW97" s="24" t="s">
        <v>90</v>
      </c>
      <c r="BX97" s="24" t="s">
        <v>82</v>
      </c>
      <c r="CL97" s="24" t="s">
        <v>1</v>
      </c>
    </row>
    <row r="98" spans="1:90" s="3" customFormat="1" ht="16.5" customHeight="1">
      <c r="A98" s="84" t="s">
        <v>83</v>
      </c>
      <c r="B98" s="50"/>
      <c r="C98" s="9"/>
      <c r="D98" s="9"/>
      <c r="E98" s="239" t="s">
        <v>91</v>
      </c>
      <c r="F98" s="239"/>
      <c r="G98" s="239"/>
      <c r="H98" s="239"/>
      <c r="I98" s="239"/>
      <c r="J98" s="9"/>
      <c r="K98" s="239" t="s">
        <v>92</v>
      </c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44">
        <f>'003 - Bleskozvod'!J32</f>
        <v>0</v>
      </c>
      <c r="AH98" s="245"/>
      <c r="AI98" s="245"/>
      <c r="AJ98" s="245"/>
      <c r="AK98" s="245"/>
      <c r="AL98" s="245"/>
      <c r="AM98" s="245"/>
      <c r="AN98" s="244">
        <f t="shared" si="0"/>
        <v>0</v>
      </c>
      <c r="AO98" s="245"/>
      <c r="AP98" s="245"/>
      <c r="AQ98" s="85" t="s">
        <v>85</v>
      </c>
      <c r="AR98" s="50"/>
      <c r="AS98" s="86">
        <v>0</v>
      </c>
      <c r="AT98" s="87">
        <f t="shared" si="1"/>
        <v>0</v>
      </c>
      <c r="AU98" s="88">
        <f>'003 - Bleskozvod'!P120</f>
        <v>0</v>
      </c>
      <c r="AV98" s="87">
        <f>'003 - Bleskozvod'!J35</f>
        <v>0</v>
      </c>
      <c r="AW98" s="87">
        <f>'003 - Bleskozvod'!J36</f>
        <v>0</v>
      </c>
      <c r="AX98" s="87">
        <f>'003 - Bleskozvod'!J37</f>
        <v>0</v>
      </c>
      <c r="AY98" s="87">
        <f>'003 - Bleskozvod'!J38</f>
        <v>0</v>
      </c>
      <c r="AZ98" s="87">
        <f>'003 - Bleskozvod'!F35</f>
        <v>0</v>
      </c>
      <c r="BA98" s="87">
        <f>'003 - Bleskozvod'!F36</f>
        <v>0</v>
      </c>
      <c r="BB98" s="87">
        <f>'003 - Bleskozvod'!F37</f>
        <v>0</v>
      </c>
      <c r="BC98" s="87">
        <f>'003 - Bleskozvod'!F38</f>
        <v>0</v>
      </c>
      <c r="BD98" s="89">
        <f>'003 - Bleskozvod'!F39</f>
        <v>0</v>
      </c>
      <c r="BT98" s="24" t="s">
        <v>86</v>
      </c>
      <c r="BV98" s="24" t="s">
        <v>76</v>
      </c>
      <c r="BW98" s="24" t="s">
        <v>93</v>
      </c>
      <c r="BX98" s="24" t="s">
        <v>82</v>
      </c>
      <c r="CL98" s="24" t="s">
        <v>1</v>
      </c>
    </row>
    <row r="99" spans="1:90" s="3" customFormat="1" ht="16.5" customHeight="1">
      <c r="A99" s="84" t="s">
        <v>83</v>
      </c>
      <c r="B99" s="50"/>
      <c r="C99" s="9"/>
      <c r="D99" s="9"/>
      <c r="E99" s="239" t="s">
        <v>94</v>
      </c>
      <c r="F99" s="239"/>
      <c r="G99" s="239"/>
      <c r="H99" s="239"/>
      <c r="I99" s="239"/>
      <c r="J99" s="9"/>
      <c r="K99" s="239" t="s">
        <v>95</v>
      </c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44">
        <f>'004 - Technologické doplnky'!J32</f>
        <v>0</v>
      </c>
      <c r="AH99" s="245"/>
      <c r="AI99" s="245"/>
      <c r="AJ99" s="245"/>
      <c r="AK99" s="245"/>
      <c r="AL99" s="245"/>
      <c r="AM99" s="245"/>
      <c r="AN99" s="244">
        <f t="shared" si="0"/>
        <v>0</v>
      </c>
      <c r="AO99" s="245"/>
      <c r="AP99" s="245"/>
      <c r="AQ99" s="85" t="s">
        <v>85</v>
      </c>
      <c r="AR99" s="50"/>
      <c r="AS99" s="86">
        <v>0</v>
      </c>
      <c r="AT99" s="87">
        <f t="shared" si="1"/>
        <v>0</v>
      </c>
      <c r="AU99" s="88">
        <f>'004 - Technologické doplnky'!P123</f>
        <v>0</v>
      </c>
      <c r="AV99" s="87">
        <f>'004 - Technologické doplnky'!J35</f>
        <v>0</v>
      </c>
      <c r="AW99" s="87">
        <f>'004 - Technologické doplnky'!J36</f>
        <v>0</v>
      </c>
      <c r="AX99" s="87">
        <f>'004 - Technologické doplnky'!J37</f>
        <v>0</v>
      </c>
      <c r="AY99" s="87">
        <f>'004 - Technologické doplnky'!J38</f>
        <v>0</v>
      </c>
      <c r="AZ99" s="87">
        <f>'004 - Technologické doplnky'!F35</f>
        <v>0</v>
      </c>
      <c r="BA99" s="87">
        <f>'004 - Technologické doplnky'!F36</f>
        <v>0</v>
      </c>
      <c r="BB99" s="87">
        <f>'004 - Technologické doplnky'!F37</f>
        <v>0</v>
      </c>
      <c r="BC99" s="87">
        <f>'004 - Technologické doplnky'!F38</f>
        <v>0</v>
      </c>
      <c r="BD99" s="89">
        <f>'004 - Technologické doplnky'!F39</f>
        <v>0</v>
      </c>
      <c r="BT99" s="24" t="s">
        <v>86</v>
      </c>
      <c r="BV99" s="24" t="s">
        <v>76</v>
      </c>
      <c r="BW99" s="24" t="s">
        <v>96</v>
      </c>
      <c r="BX99" s="24" t="s">
        <v>82</v>
      </c>
      <c r="CL99" s="24" t="s">
        <v>1</v>
      </c>
    </row>
    <row r="100" spans="1:90" s="1" customFormat="1" ht="30" customHeight="1">
      <c r="B100" s="31"/>
      <c r="AR100" s="31"/>
    </row>
    <row r="101" spans="1:90" s="1" customFormat="1" ht="6.95" customHeight="1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mergeCells count="58">
    <mergeCell ref="AS89:AT91"/>
    <mergeCell ref="AN94:AP94"/>
    <mergeCell ref="AR2:BE2"/>
    <mergeCell ref="AG97:AM97"/>
    <mergeCell ref="AG92:AM92"/>
    <mergeCell ref="AG96:AM96"/>
    <mergeCell ref="AG95:AM95"/>
    <mergeCell ref="AM89:AP89"/>
    <mergeCell ref="AM90:AP90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AG94:AM94"/>
    <mergeCell ref="AN97:AP97"/>
    <mergeCell ref="AN95:AP95"/>
    <mergeCell ref="AN99:AP99"/>
    <mergeCell ref="AN96:AP96"/>
    <mergeCell ref="AN92:AP92"/>
    <mergeCell ref="AN98:AP98"/>
    <mergeCell ref="AM87:AN87"/>
    <mergeCell ref="K97:AF97"/>
    <mergeCell ref="AG98:AM98"/>
    <mergeCell ref="AG99:AM99"/>
    <mergeCell ref="C92:G92"/>
    <mergeCell ref="D95:H95"/>
    <mergeCell ref="E98:I98"/>
    <mergeCell ref="E96:I96"/>
    <mergeCell ref="E99:I99"/>
    <mergeCell ref="I92:AF92"/>
    <mergeCell ref="J95:AF95"/>
    <mergeCell ref="K99:AF99"/>
    <mergeCell ref="E97:I97"/>
    <mergeCell ref="K96:AF96"/>
    <mergeCell ref="K98:AF98"/>
  </mergeCells>
  <hyperlinks>
    <hyperlink ref="A96" location="'001 - Stavebné konštrukci...'!C2" display="/"/>
    <hyperlink ref="A97" location="'002 - Elektroinštalácia'!C2" display="/"/>
    <hyperlink ref="A98" location="'003 - Bleskozvod'!C2" display="/"/>
    <hyperlink ref="A99" location="'004 - Technologické doplnk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336"/>
  <sheetViews>
    <sheetView showGridLines="0" topLeftCell="A234" workbookViewId="0">
      <selection activeCell="V138" sqref="V1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5.6640625" hidden="1" customWidth="1"/>
    <col min="14" max="14" width="19" hidden="1" customWidth="1"/>
    <col min="15" max="15" width="10.5" hidden="1" customWidth="1"/>
    <col min="16" max="16" width="10.1640625" hidden="1" customWidth="1"/>
    <col min="17" max="17" width="11.83203125" hidden="1" customWidth="1"/>
    <col min="18" max="18" width="9.6640625" hidden="1" customWidth="1"/>
    <col min="19" max="19" width="11.33203125" hidden="1" customWidth="1"/>
    <col min="20" max="20" width="5.1640625" hidden="1" customWidth="1"/>
    <col min="21" max="21" width="9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0.6640625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56" width="9.33203125" hidden="1" customWidth="1"/>
    <col min="57" max="57" width="0.1640625" hidden="1" customWidth="1"/>
    <col min="58" max="58" width="14.5" hidden="1" customWidth="1"/>
    <col min="59" max="59" width="18.83203125" hidden="1" customWidth="1"/>
    <col min="60" max="60" width="17.1640625" hidden="1" customWidth="1"/>
    <col min="61" max="61" width="14.1640625" hidden="1" customWidth="1"/>
    <col min="62" max="62" width="17.1640625" hidden="1" customWidth="1"/>
    <col min="63" max="63" width="13.33203125" hidden="1" customWidth="1"/>
    <col min="64" max="64" width="12.1640625" hidden="1" customWidth="1"/>
    <col min="65" max="65" width="14.6640625" hidden="1" customWidth="1"/>
  </cols>
  <sheetData>
    <row r="2" spans="2:56" ht="36.950000000000003" customHeight="1">
      <c r="L2" s="277" t="s">
        <v>5</v>
      </c>
      <c r="M2" s="253"/>
      <c r="N2" s="253"/>
      <c r="O2" s="253"/>
      <c r="P2" s="253"/>
      <c r="Q2" s="253"/>
      <c r="R2" s="253"/>
      <c r="S2" s="253"/>
      <c r="T2" s="253"/>
      <c r="U2" s="253"/>
      <c r="V2" s="253"/>
      <c r="AT2" s="16" t="s">
        <v>87</v>
      </c>
      <c r="AZ2" s="90" t="s">
        <v>97</v>
      </c>
      <c r="BA2" s="90" t="s">
        <v>1</v>
      </c>
      <c r="BB2" s="90" t="s">
        <v>1</v>
      </c>
      <c r="BC2" s="90" t="s">
        <v>98</v>
      </c>
      <c r="BD2" s="90" t="s">
        <v>86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  <c r="AZ3" s="90" t="s">
        <v>99</v>
      </c>
      <c r="BA3" s="90" t="s">
        <v>1</v>
      </c>
      <c r="BB3" s="90" t="s">
        <v>1</v>
      </c>
      <c r="BC3" s="90" t="s">
        <v>100</v>
      </c>
      <c r="BD3" s="90" t="s">
        <v>86</v>
      </c>
    </row>
    <row r="4" spans="2:56" ht="24.95" customHeight="1">
      <c r="B4" s="19"/>
      <c r="D4" s="20" t="s">
        <v>101</v>
      </c>
      <c r="L4" s="19"/>
      <c r="M4" s="91" t="s">
        <v>9</v>
      </c>
      <c r="AT4" s="16" t="s">
        <v>3</v>
      </c>
      <c r="AZ4" s="90" t="s">
        <v>102</v>
      </c>
      <c r="BA4" s="90" t="s">
        <v>1</v>
      </c>
      <c r="BB4" s="90" t="s">
        <v>1</v>
      </c>
      <c r="BC4" s="90" t="s">
        <v>103</v>
      </c>
      <c r="BD4" s="90" t="s">
        <v>86</v>
      </c>
    </row>
    <row r="5" spans="2:56" ht="6.95" customHeight="1">
      <c r="B5" s="19"/>
      <c r="L5" s="19"/>
      <c r="AZ5" s="90" t="s">
        <v>104</v>
      </c>
      <c r="BA5" s="90" t="s">
        <v>1</v>
      </c>
      <c r="BB5" s="90" t="s">
        <v>1</v>
      </c>
      <c r="BC5" s="90" t="s">
        <v>105</v>
      </c>
      <c r="BD5" s="90" t="s">
        <v>86</v>
      </c>
    </row>
    <row r="6" spans="2:56" ht="12" customHeight="1">
      <c r="B6" s="19"/>
      <c r="D6" s="26" t="s">
        <v>14</v>
      </c>
      <c r="L6" s="19"/>
      <c r="AZ6" s="90" t="s">
        <v>106</v>
      </c>
      <c r="BA6" s="90" t="s">
        <v>1</v>
      </c>
      <c r="BB6" s="90" t="s">
        <v>1</v>
      </c>
      <c r="BC6" s="90" t="s">
        <v>107</v>
      </c>
      <c r="BD6" s="90" t="s">
        <v>86</v>
      </c>
    </row>
    <row r="7" spans="2:56" ht="16.5" customHeight="1">
      <c r="B7" s="19"/>
      <c r="E7" s="283" t="str">
        <f>'Rekapitulácia stavby'!K6</f>
        <v>Modernizácia ustajnenia HD</v>
      </c>
      <c r="F7" s="284"/>
      <c r="G7" s="284"/>
      <c r="H7" s="284"/>
      <c r="L7" s="19"/>
      <c r="AZ7" s="90" t="s">
        <v>108</v>
      </c>
      <c r="BA7" s="90" t="s">
        <v>1</v>
      </c>
      <c r="BB7" s="90" t="s">
        <v>1</v>
      </c>
      <c r="BC7" s="90" t="s">
        <v>109</v>
      </c>
      <c r="BD7" s="90" t="s">
        <v>86</v>
      </c>
    </row>
    <row r="8" spans="2:56" ht="12" customHeight="1">
      <c r="B8" s="19"/>
      <c r="D8" s="26" t="s">
        <v>110</v>
      </c>
      <c r="L8" s="19"/>
      <c r="AZ8" s="90" t="s">
        <v>111</v>
      </c>
      <c r="BA8" s="90" t="s">
        <v>1</v>
      </c>
      <c r="BB8" s="90" t="s">
        <v>1</v>
      </c>
      <c r="BC8" s="90" t="s">
        <v>112</v>
      </c>
      <c r="BD8" s="90" t="s">
        <v>86</v>
      </c>
    </row>
    <row r="9" spans="2:56" s="1" customFormat="1" ht="16.5" customHeight="1">
      <c r="B9" s="31"/>
      <c r="E9" s="283" t="s">
        <v>113</v>
      </c>
      <c r="F9" s="282"/>
      <c r="G9" s="282"/>
      <c r="H9" s="282"/>
      <c r="L9" s="31"/>
    </row>
    <row r="10" spans="2:56" s="1" customFormat="1" ht="12" customHeight="1">
      <c r="B10" s="31"/>
      <c r="D10" s="26" t="s">
        <v>114</v>
      </c>
      <c r="L10" s="31"/>
    </row>
    <row r="11" spans="2:56" s="1" customFormat="1" ht="16.5" customHeight="1">
      <c r="B11" s="31"/>
      <c r="E11" s="241" t="s">
        <v>115</v>
      </c>
      <c r="F11" s="282"/>
      <c r="G11" s="282"/>
      <c r="H11" s="282"/>
      <c r="L11" s="31"/>
    </row>
    <row r="12" spans="2:56" s="1" customFormat="1">
      <c r="B12" s="31"/>
      <c r="L12" s="31"/>
    </row>
    <row r="13" spans="2:56" s="1" customFormat="1" ht="12" customHeight="1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56" s="1" customFormat="1" ht="12" customHeight="1">
      <c r="B14" s="31"/>
      <c r="D14" s="26" t="s">
        <v>18</v>
      </c>
      <c r="F14" s="24" t="s">
        <v>19</v>
      </c>
      <c r="I14" s="26" t="s">
        <v>20</v>
      </c>
      <c r="J14" s="54">
        <v>45240</v>
      </c>
      <c r="L14" s="31"/>
    </row>
    <row r="15" spans="2:56" s="1" customFormat="1" ht="10.9" customHeight="1">
      <c r="B15" s="31"/>
      <c r="L15" s="31"/>
    </row>
    <row r="16" spans="2:56" s="1" customFormat="1" ht="12" customHeight="1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25</v>
      </c>
      <c r="I19" s="26" t="s">
        <v>22</v>
      </c>
      <c r="J19" s="27">
        <f>'Rekapitulácia stavby'!AN13</f>
        <v>0</v>
      </c>
      <c r="L19" s="31"/>
    </row>
    <row r="20" spans="2:12" s="1" customFormat="1" ht="18" customHeight="1">
      <c r="B20" s="31"/>
      <c r="E20" s="285">
        <f>'Rekapitulácia stavby'!E14</f>
        <v>0</v>
      </c>
      <c r="F20" s="252"/>
      <c r="G20" s="252"/>
      <c r="H20" s="252"/>
      <c r="I20" s="26" t="s">
        <v>24</v>
      </c>
      <c r="J20" s="27">
        <f>'Rekapitulácia stavby'!AN14</f>
        <v>0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26</v>
      </c>
      <c r="I22" s="26" t="s">
        <v>22</v>
      </c>
      <c r="J22" s="24" t="s">
        <v>1</v>
      </c>
      <c r="L22" s="31"/>
    </row>
    <row r="23" spans="2:12" s="1" customFormat="1" ht="18" customHeight="1">
      <c r="B23" s="31"/>
      <c r="E23" s="24" t="s">
        <v>27</v>
      </c>
      <c r="I23" s="26" t="s">
        <v>24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30</v>
      </c>
      <c r="I25" s="26" t="s">
        <v>22</v>
      </c>
      <c r="J25" s="24" t="s">
        <v>1</v>
      </c>
      <c r="L25" s="31"/>
    </row>
    <row r="26" spans="2:12" s="1" customFormat="1" ht="18" customHeight="1">
      <c r="B26" s="31"/>
      <c r="E26" s="24" t="s">
        <v>31</v>
      </c>
      <c r="I26" s="26" t="s">
        <v>24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32</v>
      </c>
      <c r="L28" s="31"/>
    </row>
    <row r="29" spans="2:12" s="7" customFormat="1" ht="16.5" customHeight="1">
      <c r="B29" s="92"/>
      <c r="E29" s="257" t="s">
        <v>1</v>
      </c>
      <c r="F29" s="257"/>
      <c r="G29" s="257"/>
      <c r="H29" s="257"/>
      <c r="L29" s="92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3" t="s">
        <v>34</v>
      </c>
      <c r="J32" s="67">
        <f>ROUND(J135,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5" customHeight="1">
      <c r="B35" s="31"/>
      <c r="D35" s="94" t="s">
        <v>38</v>
      </c>
      <c r="E35" s="36" t="s">
        <v>39</v>
      </c>
      <c r="F35" s="95">
        <f>ROUND((SUM(BE135:BE335)),  2)</f>
        <v>0</v>
      </c>
      <c r="G35" s="96"/>
      <c r="H35" s="96"/>
      <c r="I35" s="97">
        <v>0.2</v>
      </c>
      <c r="J35" s="95">
        <f>ROUND(((SUM(BE135:BE335))*I35),  2)</f>
        <v>0</v>
      </c>
      <c r="L35" s="31"/>
    </row>
    <row r="36" spans="2:12" s="1" customFormat="1" ht="14.45" customHeight="1">
      <c r="B36" s="31"/>
      <c r="E36" s="36" t="s">
        <v>40</v>
      </c>
      <c r="F36" s="95">
        <f>ROUND((SUM(BF135:BF335)),  2)</f>
        <v>0</v>
      </c>
      <c r="G36" s="96"/>
      <c r="H36" s="96"/>
      <c r="I36" s="97">
        <v>0.2</v>
      </c>
      <c r="J36" s="95">
        <f>ROUND(((SUM(BF135:BF335))*I36),  2)</f>
        <v>0</v>
      </c>
      <c r="L36" s="31"/>
    </row>
    <row r="37" spans="2:12" s="1" customFormat="1" ht="14.45" hidden="1" customHeight="1">
      <c r="B37" s="31"/>
      <c r="E37" s="26" t="s">
        <v>41</v>
      </c>
      <c r="F37" s="87">
        <f>ROUND((SUM(BG135:BG335)),  2)</f>
        <v>0</v>
      </c>
      <c r="I37" s="98">
        <v>0.2</v>
      </c>
      <c r="J37" s="87">
        <f>0</f>
        <v>0</v>
      </c>
      <c r="L37" s="31"/>
    </row>
    <row r="38" spans="2:12" s="1" customFormat="1" ht="14.45" hidden="1" customHeight="1">
      <c r="B38" s="31"/>
      <c r="E38" s="26" t="s">
        <v>42</v>
      </c>
      <c r="F38" s="87">
        <f>ROUND((SUM(BH135:BH335)),  2)</f>
        <v>0</v>
      </c>
      <c r="I38" s="98">
        <v>0.2</v>
      </c>
      <c r="J38" s="87">
        <f>0</f>
        <v>0</v>
      </c>
      <c r="L38" s="31"/>
    </row>
    <row r="39" spans="2:12" s="1" customFormat="1" ht="14.45" hidden="1" customHeight="1">
      <c r="B39" s="31"/>
      <c r="E39" s="36" t="s">
        <v>43</v>
      </c>
      <c r="F39" s="95">
        <f>ROUND((SUM(BI135:BI335)),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9"/>
      <c r="D41" s="100" t="s">
        <v>44</v>
      </c>
      <c r="E41" s="58"/>
      <c r="F41" s="58"/>
      <c r="G41" s="101" t="s">
        <v>45</v>
      </c>
      <c r="H41" s="102" t="s">
        <v>46</v>
      </c>
      <c r="I41" s="58"/>
      <c r="J41" s="103">
        <f>SUM(J32:J39)</f>
        <v>0</v>
      </c>
      <c r="K41" s="104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49</v>
      </c>
      <c r="E61" s="33"/>
      <c r="F61" s="105" t="s">
        <v>50</v>
      </c>
      <c r="G61" s="45" t="s">
        <v>49</v>
      </c>
      <c r="H61" s="33"/>
      <c r="I61" s="33"/>
      <c r="J61" s="106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49</v>
      </c>
      <c r="E76" s="33"/>
      <c r="F76" s="105" t="s">
        <v>50</v>
      </c>
      <c r="G76" s="45" t="s">
        <v>49</v>
      </c>
      <c r="H76" s="33"/>
      <c r="I76" s="33"/>
      <c r="J76" s="106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116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14</v>
      </c>
      <c r="L84" s="31"/>
    </row>
    <row r="85" spans="2:12" s="1" customFormat="1" ht="16.5" customHeight="1">
      <c r="B85" s="31"/>
      <c r="E85" s="283" t="str">
        <f>E7</f>
        <v>Modernizácia ustajnenia HD</v>
      </c>
      <c r="F85" s="284"/>
      <c r="G85" s="284"/>
      <c r="H85" s="284"/>
      <c r="L85" s="31"/>
    </row>
    <row r="86" spans="2:12" ht="12" customHeight="1">
      <c r="B86" s="19"/>
      <c r="C86" s="26" t="s">
        <v>110</v>
      </c>
      <c r="L86" s="19"/>
    </row>
    <row r="87" spans="2:12" s="1" customFormat="1" ht="16.5" customHeight="1">
      <c r="B87" s="31"/>
      <c r="E87" s="283" t="s">
        <v>113</v>
      </c>
      <c r="F87" s="282"/>
      <c r="G87" s="282"/>
      <c r="H87" s="282"/>
      <c r="L87" s="31"/>
    </row>
    <row r="88" spans="2:12" s="1" customFormat="1" ht="12" customHeight="1">
      <c r="B88" s="31"/>
      <c r="C88" s="26" t="s">
        <v>114</v>
      </c>
      <c r="L88" s="31"/>
    </row>
    <row r="89" spans="2:12" s="1" customFormat="1" ht="16.5" customHeight="1">
      <c r="B89" s="31"/>
      <c r="E89" s="241" t="str">
        <f>E11</f>
        <v>001 - Stavebné konštrukcie a statika</v>
      </c>
      <c r="F89" s="282"/>
      <c r="G89" s="282"/>
      <c r="H89" s="28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45240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21</v>
      </c>
      <c r="F93" s="24" t="str">
        <f>E17</f>
        <v>PD Sokolce</v>
      </c>
      <c r="I93" s="26" t="s">
        <v>26</v>
      </c>
      <c r="J93" s="29" t="str">
        <f>E23</f>
        <v>Ing.Miroslav Balla</v>
      </c>
      <c r="L93" s="31"/>
    </row>
    <row r="94" spans="2:12" s="1" customFormat="1" ht="15.2" customHeight="1">
      <c r="B94" s="31"/>
      <c r="C94" s="26" t="s">
        <v>25</v>
      </c>
      <c r="F94" s="24">
        <f>IF(E20="","",E20)</f>
        <v>0</v>
      </c>
      <c r="I94" s="26" t="s">
        <v>30</v>
      </c>
      <c r="J94" s="29" t="str">
        <f>E26</f>
        <v>Ing.Igor Janečka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7" t="s">
        <v>117</v>
      </c>
      <c r="D96" s="99"/>
      <c r="E96" s="99"/>
      <c r="F96" s="99"/>
      <c r="G96" s="99"/>
      <c r="H96" s="99"/>
      <c r="I96" s="99"/>
      <c r="J96" s="108" t="s">
        <v>118</v>
      </c>
      <c r="K96" s="99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9" t="s">
        <v>119</v>
      </c>
      <c r="J98" s="67">
        <f>J135</f>
        <v>0</v>
      </c>
      <c r="L98" s="31"/>
      <c r="AU98" s="16" t="s">
        <v>120</v>
      </c>
    </row>
    <row r="99" spans="2:47" s="8" customFormat="1" ht="24.95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2:47" s="9" customFormat="1" ht="19.899999999999999" customHeight="1">
      <c r="B100" s="114"/>
      <c r="D100" s="115" t="s">
        <v>122</v>
      </c>
      <c r="E100" s="116"/>
      <c r="F100" s="116"/>
      <c r="G100" s="116"/>
      <c r="H100" s="116"/>
      <c r="I100" s="116"/>
      <c r="J100" s="117">
        <f>J137</f>
        <v>0</v>
      </c>
      <c r="L100" s="114"/>
    </row>
    <row r="101" spans="2:47" s="9" customFormat="1" ht="19.899999999999999" customHeight="1">
      <c r="B101" s="114"/>
      <c r="D101" s="115" t="s">
        <v>123</v>
      </c>
      <c r="E101" s="116"/>
      <c r="F101" s="116"/>
      <c r="G101" s="116"/>
      <c r="H101" s="116"/>
      <c r="I101" s="116"/>
      <c r="J101" s="117">
        <f>J170</f>
        <v>0</v>
      </c>
      <c r="L101" s="114"/>
    </row>
    <row r="102" spans="2:47" s="9" customFormat="1" ht="19.899999999999999" customHeight="1">
      <c r="B102" s="114"/>
      <c r="D102" s="115" t="s">
        <v>124</v>
      </c>
      <c r="E102" s="116"/>
      <c r="F102" s="116"/>
      <c r="G102" s="116"/>
      <c r="H102" s="116"/>
      <c r="I102" s="116"/>
      <c r="J102" s="117">
        <f>J188</f>
        <v>0</v>
      </c>
      <c r="L102" s="114"/>
    </row>
    <row r="103" spans="2:47" s="8" customFormat="1" ht="24.95" customHeight="1">
      <c r="B103" s="110"/>
      <c r="D103" s="111" t="s">
        <v>125</v>
      </c>
      <c r="E103" s="112"/>
      <c r="F103" s="112"/>
      <c r="G103" s="112"/>
      <c r="H103" s="112"/>
      <c r="I103" s="112"/>
      <c r="J103" s="113">
        <f>J236</f>
        <v>0</v>
      </c>
      <c r="L103" s="110"/>
    </row>
    <row r="104" spans="2:47" s="9" customFormat="1" ht="19.899999999999999" customHeight="1">
      <c r="B104" s="114"/>
      <c r="D104" s="115" t="s">
        <v>126</v>
      </c>
      <c r="E104" s="116"/>
      <c r="F104" s="116"/>
      <c r="G104" s="116"/>
      <c r="H104" s="116"/>
      <c r="I104" s="116"/>
      <c r="J104" s="117">
        <f>J237</f>
        <v>0</v>
      </c>
      <c r="L104" s="114"/>
    </row>
    <row r="105" spans="2:47" s="9" customFormat="1" ht="19.899999999999999" customHeight="1">
      <c r="B105" s="114"/>
      <c r="D105" s="115" t="s">
        <v>127</v>
      </c>
      <c r="E105" s="116"/>
      <c r="F105" s="116"/>
      <c r="G105" s="116"/>
      <c r="H105" s="116"/>
      <c r="I105" s="116"/>
      <c r="J105" s="117">
        <f>J240</f>
        <v>0</v>
      </c>
      <c r="L105" s="114"/>
    </row>
    <row r="106" spans="2:47" s="9" customFormat="1" ht="19.899999999999999" customHeight="1">
      <c r="B106" s="114"/>
      <c r="D106" s="115" t="s">
        <v>128</v>
      </c>
      <c r="E106" s="116"/>
      <c r="F106" s="116"/>
      <c r="G106" s="116"/>
      <c r="H106" s="116"/>
      <c r="I106" s="116"/>
      <c r="J106" s="117">
        <f>J258</f>
        <v>0</v>
      </c>
      <c r="L106" s="114"/>
    </row>
    <row r="107" spans="2:47" s="9" customFormat="1" ht="19.899999999999999" customHeight="1">
      <c r="B107" s="114"/>
      <c r="D107" s="115" t="s">
        <v>129</v>
      </c>
      <c r="E107" s="116"/>
      <c r="F107" s="116"/>
      <c r="G107" s="116"/>
      <c r="H107" s="116"/>
      <c r="I107" s="116"/>
      <c r="J107" s="117">
        <f>J278</f>
        <v>0</v>
      </c>
      <c r="L107" s="114"/>
    </row>
    <row r="108" spans="2:47" s="9" customFormat="1" ht="19.899999999999999" customHeight="1">
      <c r="B108" s="114"/>
      <c r="D108" s="115" t="s">
        <v>130</v>
      </c>
      <c r="E108" s="116"/>
      <c r="F108" s="116"/>
      <c r="G108" s="116"/>
      <c r="H108" s="116"/>
      <c r="I108" s="116"/>
      <c r="J108" s="117">
        <f>J281</f>
        <v>0</v>
      </c>
      <c r="L108" s="114"/>
    </row>
    <row r="109" spans="2:47" s="9" customFormat="1" ht="19.899999999999999" customHeight="1">
      <c r="B109" s="114"/>
      <c r="D109" s="115" t="s">
        <v>131</v>
      </c>
      <c r="E109" s="116"/>
      <c r="F109" s="116"/>
      <c r="G109" s="116"/>
      <c r="H109" s="116"/>
      <c r="I109" s="116"/>
      <c r="J109" s="117">
        <f>J309</f>
        <v>0</v>
      </c>
      <c r="L109" s="114"/>
    </row>
    <row r="110" spans="2:47" s="9" customFormat="1" ht="19.899999999999999" customHeight="1">
      <c r="B110" s="114"/>
      <c r="D110" s="115" t="s">
        <v>132</v>
      </c>
      <c r="E110" s="116"/>
      <c r="F110" s="116"/>
      <c r="G110" s="116"/>
      <c r="H110" s="116"/>
      <c r="I110" s="116"/>
      <c r="J110" s="117">
        <f>J322</f>
        <v>0</v>
      </c>
      <c r="L110" s="114"/>
    </row>
    <row r="111" spans="2:47" s="8" customFormat="1" ht="24.95" customHeight="1">
      <c r="B111" s="110"/>
      <c r="D111" s="111" t="s">
        <v>133</v>
      </c>
      <c r="E111" s="112"/>
      <c r="F111" s="112"/>
      <c r="G111" s="112"/>
      <c r="H111" s="112"/>
      <c r="I111" s="112"/>
      <c r="J111" s="113">
        <f>J329</f>
        <v>0</v>
      </c>
      <c r="L111" s="110"/>
    </row>
    <row r="112" spans="2:47" s="8" customFormat="1" ht="24.95" customHeight="1">
      <c r="B112" s="110"/>
      <c r="D112" s="111" t="s">
        <v>134</v>
      </c>
      <c r="E112" s="112"/>
      <c r="F112" s="112"/>
      <c r="G112" s="112"/>
      <c r="H112" s="112"/>
      <c r="I112" s="112"/>
      <c r="J112" s="113">
        <f>J333</f>
        <v>0</v>
      </c>
      <c r="L112" s="110"/>
    </row>
    <row r="113" spans="2:12" s="9" customFormat="1" ht="19.899999999999999" customHeight="1">
      <c r="B113" s="114"/>
      <c r="D113" s="115" t="s">
        <v>135</v>
      </c>
      <c r="E113" s="116"/>
      <c r="F113" s="116"/>
      <c r="G113" s="116"/>
      <c r="H113" s="116"/>
      <c r="I113" s="116"/>
      <c r="J113" s="117">
        <f>J334</f>
        <v>0</v>
      </c>
      <c r="L113" s="114"/>
    </row>
    <row r="114" spans="2:12" s="1" customFormat="1" ht="21.75" customHeight="1">
      <c r="B114" s="31"/>
      <c r="L114" s="31"/>
    </row>
    <row r="115" spans="2:12" s="1" customFormat="1" ht="6.95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1"/>
    </row>
    <row r="119" spans="2:12" s="1" customFormat="1" ht="6.95" customHeight="1"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31"/>
    </row>
    <row r="120" spans="2:12" s="1" customFormat="1" ht="24.95" customHeight="1">
      <c r="B120" s="31"/>
      <c r="C120" s="20" t="s">
        <v>136</v>
      </c>
      <c r="L120" s="31"/>
    </row>
    <row r="121" spans="2:12" s="1" customFormat="1" ht="6.95" customHeight="1">
      <c r="B121" s="31"/>
      <c r="L121" s="31"/>
    </row>
    <row r="122" spans="2:12" s="1" customFormat="1" ht="12" customHeight="1">
      <c r="B122" s="31"/>
      <c r="C122" s="26" t="s">
        <v>14</v>
      </c>
      <c r="L122" s="31"/>
    </row>
    <row r="123" spans="2:12" s="1" customFormat="1" ht="16.5" customHeight="1">
      <c r="B123" s="31"/>
      <c r="E123" s="283" t="str">
        <f>E7</f>
        <v>Modernizácia ustajnenia HD</v>
      </c>
      <c r="F123" s="284"/>
      <c r="G123" s="284"/>
      <c r="H123" s="284"/>
      <c r="L123" s="31"/>
    </row>
    <row r="124" spans="2:12" ht="12" customHeight="1">
      <c r="B124" s="19"/>
      <c r="C124" s="26" t="s">
        <v>110</v>
      </c>
      <c r="L124" s="19"/>
    </row>
    <row r="125" spans="2:12" s="1" customFormat="1" ht="16.5" customHeight="1">
      <c r="B125" s="31"/>
      <c r="E125" s="283" t="s">
        <v>113</v>
      </c>
      <c r="F125" s="282"/>
      <c r="G125" s="282"/>
      <c r="H125" s="282"/>
      <c r="L125" s="31"/>
    </row>
    <row r="126" spans="2:12" s="1" customFormat="1" ht="12" customHeight="1">
      <c r="B126" s="31"/>
      <c r="C126" s="26" t="s">
        <v>114</v>
      </c>
      <c r="L126" s="31"/>
    </row>
    <row r="127" spans="2:12" s="1" customFormat="1" ht="16.5" customHeight="1">
      <c r="B127" s="31"/>
      <c r="E127" s="241" t="str">
        <f>E11</f>
        <v>001 - Stavebné konštrukcie a statika</v>
      </c>
      <c r="F127" s="282"/>
      <c r="G127" s="282"/>
      <c r="H127" s="282"/>
      <c r="L127" s="31"/>
    </row>
    <row r="128" spans="2:12" s="1" customFormat="1" ht="6.95" customHeight="1">
      <c r="B128" s="31"/>
      <c r="L128" s="31"/>
    </row>
    <row r="129" spans="2:65" s="1" customFormat="1" ht="12" customHeight="1">
      <c r="B129" s="31"/>
      <c r="C129" s="26" t="s">
        <v>18</v>
      </c>
      <c r="F129" s="24" t="str">
        <f>F14</f>
        <v>hosp.dvor Sokolce</v>
      </c>
      <c r="I129" s="26" t="s">
        <v>20</v>
      </c>
      <c r="J129" s="54">
        <f>IF(J14="","",J14)</f>
        <v>45240</v>
      </c>
      <c r="L129" s="31"/>
    </row>
    <row r="130" spans="2:65" s="1" customFormat="1" ht="6.95" customHeight="1">
      <c r="B130" s="31"/>
      <c r="L130" s="31"/>
    </row>
    <row r="131" spans="2:65" s="1" customFormat="1" ht="15.2" customHeight="1">
      <c r="B131" s="31"/>
      <c r="C131" s="26" t="s">
        <v>21</v>
      </c>
      <c r="F131" s="24" t="str">
        <f>E17</f>
        <v>PD Sokolce</v>
      </c>
      <c r="I131" s="26" t="s">
        <v>26</v>
      </c>
      <c r="J131" s="29" t="str">
        <f>E23</f>
        <v>Ing.Miroslav Balla</v>
      </c>
      <c r="L131" s="31"/>
    </row>
    <row r="132" spans="2:65" s="1" customFormat="1" ht="15.2" customHeight="1">
      <c r="B132" s="31"/>
      <c r="C132" s="26" t="s">
        <v>25</v>
      </c>
      <c r="F132" s="24">
        <f>IF(E20="","",E20)</f>
        <v>0</v>
      </c>
      <c r="I132" s="26" t="s">
        <v>30</v>
      </c>
      <c r="J132" s="29" t="str">
        <f>E26</f>
        <v>Ing.Igor Janečka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18"/>
      <c r="C134" s="119" t="s">
        <v>137</v>
      </c>
      <c r="D134" s="120" t="s">
        <v>59</v>
      </c>
      <c r="E134" s="120" t="s">
        <v>55</v>
      </c>
      <c r="F134" s="120" t="s">
        <v>56</v>
      </c>
      <c r="G134" s="120" t="s">
        <v>138</v>
      </c>
      <c r="H134" s="120" t="s">
        <v>139</v>
      </c>
      <c r="I134" s="120" t="s">
        <v>140</v>
      </c>
      <c r="J134" s="121" t="s">
        <v>118</v>
      </c>
      <c r="K134" s="122" t="s">
        <v>141</v>
      </c>
      <c r="L134" s="118"/>
      <c r="M134" s="60" t="s">
        <v>1</v>
      </c>
      <c r="N134" s="61" t="s">
        <v>38</v>
      </c>
      <c r="O134" s="61" t="s">
        <v>142</v>
      </c>
      <c r="P134" s="61" t="s">
        <v>143</v>
      </c>
      <c r="Q134" s="61" t="s">
        <v>144</v>
      </c>
      <c r="R134" s="61" t="s">
        <v>145</v>
      </c>
      <c r="S134" s="61" t="s">
        <v>146</v>
      </c>
      <c r="T134" s="62" t="s">
        <v>147</v>
      </c>
    </row>
    <row r="135" spans="2:65" s="1" customFormat="1" ht="22.9" customHeight="1">
      <c r="B135" s="31"/>
      <c r="C135" s="65" t="s">
        <v>119</v>
      </c>
      <c r="J135" s="123">
        <f>BK135</f>
        <v>0</v>
      </c>
      <c r="L135" s="31"/>
      <c r="M135" s="63"/>
      <c r="N135" s="55"/>
      <c r="O135" s="55"/>
      <c r="P135" s="124">
        <f>P136+P236+P329+P333</f>
        <v>0</v>
      </c>
      <c r="Q135" s="55"/>
      <c r="R135" s="124">
        <f>R136+R236+R329+R333</f>
        <v>89.517487239999994</v>
      </c>
      <c r="S135" s="55"/>
      <c r="T135" s="125">
        <f>T136+T236+T329+T333</f>
        <v>238.539434</v>
      </c>
      <c r="AT135" s="16" t="s">
        <v>73</v>
      </c>
      <c r="AU135" s="16" t="s">
        <v>120</v>
      </c>
      <c r="BK135" s="126">
        <f>BK136+BK236+BK329+BK333</f>
        <v>0</v>
      </c>
    </row>
    <row r="136" spans="2:65" s="11" customFormat="1" ht="25.9" customHeight="1">
      <c r="B136" s="127"/>
      <c r="D136" s="128" t="s">
        <v>73</v>
      </c>
      <c r="E136" s="129" t="s">
        <v>148</v>
      </c>
      <c r="F136" s="129" t="s">
        <v>149</v>
      </c>
      <c r="I136" s="130"/>
      <c r="J136" s="131">
        <f>BK136</f>
        <v>0</v>
      </c>
      <c r="L136" s="127"/>
      <c r="M136" s="132"/>
      <c r="P136" s="133">
        <f>P137+P170+P188</f>
        <v>0</v>
      </c>
      <c r="R136" s="133">
        <f>R137+R170+R188</f>
        <v>60.5579538</v>
      </c>
      <c r="T136" s="134">
        <f>T137+T170+T188</f>
        <v>217.04600400000001</v>
      </c>
      <c r="AR136" s="128" t="s">
        <v>81</v>
      </c>
      <c r="AT136" s="135" t="s">
        <v>73</v>
      </c>
      <c r="AU136" s="135" t="s">
        <v>74</v>
      </c>
      <c r="AY136" s="128" t="s">
        <v>150</v>
      </c>
      <c r="BK136" s="136">
        <f>BK137+BK170+BK188</f>
        <v>0</v>
      </c>
    </row>
    <row r="137" spans="2:65" s="11" customFormat="1" ht="22.9" customHeight="1">
      <c r="B137" s="127"/>
      <c r="D137" s="128" t="s">
        <v>73</v>
      </c>
      <c r="E137" s="137" t="s">
        <v>151</v>
      </c>
      <c r="F137" s="137" t="s">
        <v>152</v>
      </c>
      <c r="I137" s="130"/>
      <c r="J137" s="138">
        <f>BK137</f>
        <v>0</v>
      </c>
      <c r="L137" s="127"/>
      <c r="M137" s="132"/>
      <c r="P137" s="133">
        <f>SUM(P138:P142)</f>
        <v>0</v>
      </c>
      <c r="R137" s="133">
        <f>SUM(R138:R142)</f>
        <v>26.109496200000002</v>
      </c>
      <c r="T137" s="134">
        <f>SUM(T138:T142)</f>
        <v>0</v>
      </c>
      <c r="AR137" s="128" t="s">
        <v>81</v>
      </c>
      <c r="AT137" s="135" t="s">
        <v>73</v>
      </c>
      <c r="AU137" s="135" t="s">
        <v>81</v>
      </c>
      <c r="AY137" s="128" t="s">
        <v>150</v>
      </c>
      <c r="BK137" s="136">
        <f>SUM(BK138:BK165)</f>
        <v>0</v>
      </c>
    </row>
    <row r="138" spans="2:65" s="1" customFormat="1" ht="33" customHeight="1">
      <c r="B138" s="139"/>
      <c r="C138" s="140" t="s">
        <v>81</v>
      </c>
      <c r="D138" s="140" t="s">
        <v>153</v>
      </c>
      <c r="E138" s="141" t="s">
        <v>154</v>
      </c>
      <c r="F138" s="142" t="s">
        <v>155</v>
      </c>
      <c r="G138" s="143" t="s">
        <v>156</v>
      </c>
      <c r="H138" s="144">
        <v>15.39</v>
      </c>
      <c r="I138" s="145"/>
      <c r="J138" s="144">
        <f>ROUND(I138*H138,3)</f>
        <v>0</v>
      </c>
      <c r="K138" s="146"/>
      <c r="L138" s="31"/>
      <c r="M138" s="147" t="s">
        <v>1</v>
      </c>
      <c r="N138" s="148" t="s">
        <v>40</v>
      </c>
      <c r="P138" s="149">
        <f>O138*H138</f>
        <v>0</v>
      </c>
      <c r="Q138" s="149">
        <v>1.69598</v>
      </c>
      <c r="R138" s="149">
        <f>Q138*H138</f>
        <v>26.101132200000002</v>
      </c>
      <c r="S138" s="149">
        <v>0</v>
      </c>
      <c r="T138" s="150">
        <f>S138*H138</f>
        <v>0</v>
      </c>
      <c r="AR138" s="151" t="s">
        <v>157</v>
      </c>
      <c r="AT138" s="151" t="s">
        <v>153</v>
      </c>
      <c r="AU138" s="151" t="s">
        <v>86</v>
      </c>
      <c r="AY138" s="16" t="s">
        <v>150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86</v>
      </c>
      <c r="BK138" s="153">
        <f>ROUND(I138*H138,3)</f>
        <v>0</v>
      </c>
      <c r="BL138" s="16" t="s">
        <v>157</v>
      </c>
      <c r="BM138" s="151" t="s">
        <v>158</v>
      </c>
    </row>
    <row r="139" spans="2:65" s="12" customFormat="1">
      <c r="B139" s="154"/>
      <c r="D139" s="228" t="s">
        <v>159</v>
      </c>
      <c r="E139" s="229" t="s">
        <v>1</v>
      </c>
      <c r="F139" s="224" t="s">
        <v>653</v>
      </c>
      <c r="G139" s="230"/>
      <c r="H139" s="231">
        <v>15.39</v>
      </c>
      <c r="I139" s="159"/>
      <c r="L139" s="154"/>
      <c r="M139" s="160"/>
      <c r="T139" s="161"/>
      <c r="AT139" s="156" t="s">
        <v>159</v>
      </c>
      <c r="AU139" s="156" t="s">
        <v>86</v>
      </c>
      <c r="AV139" s="12" t="s">
        <v>86</v>
      </c>
      <c r="AW139" s="12" t="s">
        <v>28</v>
      </c>
      <c r="AX139" s="12" t="s">
        <v>81</v>
      </c>
      <c r="AY139" s="156" t="s">
        <v>150</v>
      </c>
    </row>
    <row r="140" spans="2:65" s="1" customFormat="1" ht="33" customHeight="1">
      <c r="B140" s="139"/>
      <c r="C140" s="140">
        <v>2</v>
      </c>
      <c r="D140" s="140" t="s">
        <v>153</v>
      </c>
      <c r="E140" s="141" t="s">
        <v>165</v>
      </c>
      <c r="F140" s="142" t="s">
        <v>166</v>
      </c>
      <c r="G140" s="143" t="s">
        <v>167</v>
      </c>
      <c r="H140" s="144">
        <v>20.399999999999999</v>
      </c>
      <c r="I140" s="145"/>
      <c r="J140" s="144">
        <f>ROUND(I140*H140,3)</f>
        <v>0</v>
      </c>
      <c r="K140" s="146"/>
      <c r="L140" s="31"/>
      <c r="M140" s="147" t="s">
        <v>1</v>
      </c>
      <c r="N140" s="148" t="s">
        <v>40</v>
      </c>
      <c r="P140" s="149">
        <f>O140*H140</f>
        <v>0</v>
      </c>
      <c r="Q140" s="149">
        <v>4.0999999999999999E-4</v>
      </c>
      <c r="R140" s="149">
        <f>Q140*H140</f>
        <v>8.3639999999999999E-3</v>
      </c>
      <c r="S140" s="149">
        <v>0</v>
      </c>
      <c r="T140" s="150">
        <f>S140*H140</f>
        <v>0</v>
      </c>
      <c r="AR140" s="151" t="s">
        <v>157</v>
      </c>
      <c r="AT140" s="151" t="s">
        <v>153</v>
      </c>
      <c r="AU140" s="151" t="s">
        <v>86</v>
      </c>
      <c r="AY140" s="16" t="s">
        <v>150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86</v>
      </c>
      <c r="BK140" s="153">
        <f>ROUND(I140*H140,3)</f>
        <v>0</v>
      </c>
      <c r="BL140" s="16" t="s">
        <v>157</v>
      </c>
      <c r="BM140" s="151" t="s">
        <v>168</v>
      </c>
    </row>
    <row r="141" spans="2:65" s="13" customFormat="1">
      <c r="B141" s="162"/>
      <c r="D141" s="155" t="s">
        <v>159</v>
      </c>
      <c r="E141" s="163" t="s">
        <v>1</v>
      </c>
      <c r="F141" s="164" t="s">
        <v>169</v>
      </c>
      <c r="H141" s="163" t="s">
        <v>1</v>
      </c>
      <c r="I141" s="165"/>
      <c r="L141" s="162"/>
      <c r="M141" s="166"/>
      <c r="T141" s="167"/>
      <c r="AT141" s="163" t="s">
        <v>159</v>
      </c>
      <c r="AU141" s="163" t="s">
        <v>86</v>
      </c>
      <c r="AV141" s="13" t="s">
        <v>81</v>
      </c>
      <c r="AW141" s="13" t="s">
        <v>28</v>
      </c>
      <c r="AX141" s="13" t="s">
        <v>74</v>
      </c>
      <c r="AY141" s="163" t="s">
        <v>150</v>
      </c>
    </row>
    <row r="142" spans="2:65" s="12" customFormat="1">
      <c r="B142" s="154"/>
      <c r="D142" s="155" t="s">
        <v>159</v>
      </c>
      <c r="E142" s="156" t="s">
        <v>1</v>
      </c>
      <c r="F142" s="157" t="s">
        <v>170</v>
      </c>
      <c r="H142" s="158">
        <v>20.399999999999999</v>
      </c>
      <c r="I142" s="159"/>
      <c r="L142" s="154"/>
      <c r="M142" s="160"/>
      <c r="T142" s="161"/>
      <c r="AT142" s="156" t="s">
        <v>159</v>
      </c>
      <c r="AU142" s="156" t="s">
        <v>86</v>
      </c>
      <c r="AV142" s="12" t="s">
        <v>86</v>
      </c>
      <c r="AW142" s="12" t="s">
        <v>28</v>
      </c>
      <c r="AX142" s="12" t="s">
        <v>81</v>
      </c>
      <c r="AY142" s="156" t="s">
        <v>150</v>
      </c>
    </row>
    <row r="143" spans="2:65" s="12" customFormat="1" ht="16.5" customHeight="1">
      <c r="B143" s="154"/>
      <c r="C143" s="201">
        <v>3</v>
      </c>
      <c r="D143" s="201" t="s">
        <v>153</v>
      </c>
      <c r="E143" s="202" t="s">
        <v>630</v>
      </c>
      <c r="F143" s="203" t="s">
        <v>627</v>
      </c>
      <c r="G143" s="204" t="s">
        <v>156</v>
      </c>
      <c r="H143" s="199">
        <v>43.741999999999997</v>
      </c>
      <c r="I143" s="215"/>
      <c r="J143" s="199">
        <f>ROUND(I143*H143,3)</f>
        <v>0</v>
      </c>
      <c r="L143" s="154"/>
      <c r="M143" s="160"/>
      <c r="T143" s="161"/>
      <c r="AT143" s="156"/>
      <c r="AU143" s="156"/>
      <c r="AY143" s="156"/>
      <c r="BF143" s="152">
        <f>J143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86</v>
      </c>
      <c r="BK143" s="153">
        <f>ROUND(I143*H143,3)</f>
        <v>0</v>
      </c>
    </row>
    <row r="144" spans="2:65" s="12" customFormat="1">
      <c r="B144" s="154"/>
      <c r="C144" s="205"/>
      <c r="D144" s="235" t="s">
        <v>159</v>
      </c>
      <c r="E144" s="206" t="s">
        <v>1</v>
      </c>
      <c r="F144" s="232" t="s">
        <v>606</v>
      </c>
      <c r="G144" s="233"/>
      <c r="H144" s="234">
        <v>35.82</v>
      </c>
      <c r="I144" s="159"/>
      <c r="J144" s="205"/>
      <c r="L144" s="154"/>
      <c r="M144" s="160"/>
      <c r="T144" s="161"/>
      <c r="AT144" s="156"/>
      <c r="AU144" s="156"/>
      <c r="AY144" s="156"/>
    </row>
    <row r="145" spans="2:63" s="12" customFormat="1">
      <c r="B145" s="154"/>
      <c r="C145" s="205"/>
      <c r="D145" s="235" t="s">
        <v>159</v>
      </c>
      <c r="E145" s="206"/>
      <c r="F145" s="207" t="s">
        <v>628</v>
      </c>
      <c r="G145" s="208"/>
      <c r="H145" s="209">
        <v>35.82</v>
      </c>
      <c r="I145" s="159"/>
      <c r="J145" s="205"/>
      <c r="L145" s="154"/>
      <c r="M145" s="160"/>
      <c r="T145" s="161"/>
      <c r="AT145" s="156"/>
      <c r="AU145" s="156"/>
      <c r="AY145" s="156"/>
    </row>
    <row r="146" spans="2:63" s="12" customFormat="1">
      <c r="B146" s="154"/>
      <c r="C146" s="205"/>
      <c r="D146" s="235" t="s">
        <v>159</v>
      </c>
      <c r="E146" s="206" t="s">
        <v>1</v>
      </c>
      <c r="F146" s="232" t="s">
        <v>629</v>
      </c>
      <c r="G146" s="233"/>
      <c r="H146" s="234">
        <v>7.9219999999999997</v>
      </c>
      <c r="I146" s="159"/>
      <c r="J146" s="205"/>
      <c r="L146" s="154"/>
      <c r="M146" s="160"/>
      <c r="T146" s="161"/>
      <c r="AT146" s="156"/>
      <c r="AU146" s="156"/>
      <c r="AY146" s="156"/>
    </row>
    <row r="147" spans="2:63" s="12" customFormat="1">
      <c r="B147" s="154"/>
      <c r="C147" s="205"/>
      <c r="D147" s="235" t="s">
        <v>159</v>
      </c>
      <c r="E147" s="206"/>
      <c r="F147" s="207" t="s">
        <v>628</v>
      </c>
      <c r="G147" s="208"/>
      <c r="H147" s="209">
        <v>7.9219999999999997</v>
      </c>
      <c r="I147" s="159"/>
      <c r="J147" s="205"/>
      <c r="L147" s="154"/>
      <c r="M147" s="160"/>
      <c r="T147" s="161"/>
      <c r="AT147" s="156"/>
      <c r="AU147" s="156"/>
      <c r="AY147" s="156"/>
    </row>
    <row r="148" spans="2:63" s="12" customFormat="1">
      <c r="B148" s="154"/>
      <c r="C148" s="205"/>
      <c r="D148" s="210" t="s">
        <v>159</v>
      </c>
      <c r="E148" s="211" t="s">
        <v>1</v>
      </c>
      <c r="F148" s="212" t="s">
        <v>183</v>
      </c>
      <c r="G148" s="213"/>
      <c r="H148" s="214">
        <v>43.741999999999997</v>
      </c>
      <c r="I148" s="159"/>
      <c r="J148" s="205"/>
      <c r="L148" s="154"/>
      <c r="M148" s="160"/>
      <c r="T148" s="161"/>
      <c r="AT148" s="156"/>
      <c r="AU148" s="156"/>
      <c r="AY148" s="156"/>
      <c r="BK148" s="153"/>
    </row>
    <row r="149" spans="2:63" s="12" customFormat="1" ht="24">
      <c r="B149" s="154"/>
      <c r="C149" s="201">
        <v>4</v>
      </c>
      <c r="D149" s="201" t="s">
        <v>153</v>
      </c>
      <c r="E149" s="202" t="s">
        <v>631</v>
      </c>
      <c r="F149" s="203" t="s">
        <v>632</v>
      </c>
      <c r="G149" s="204" t="s">
        <v>176</v>
      </c>
      <c r="H149" s="199">
        <v>247.94</v>
      </c>
      <c r="I149" s="215"/>
      <c r="J149" s="199">
        <f>ROUND(I149*H149,3)</f>
        <v>0</v>
      </c>
      <c r="L149" s="154"/>
      <c r="M149" s="160"/>
      <c r="T149" s="161"/>
      <c r="AT149" s="156"/>
      <c r="AU149" s="156"/>
      <c r="AY149" s="156"/>
      <c r="BF149" s="152">
        <f>J149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86</v>
      </c>
      <c r="BK149" s="153">
        <f>ROUND(I149*H149,3)</f>
        <v>0</v>
      </c>
    </row>
    <row r="150" spans="2:63" s="12" customFormat="1">
      <c r="B150" s="154"/>
      <c r="C150" s="205"/>
      <c r="D150" s="235" t="s">
        <v>159</v>
      </c>
      <c r="E150" s="206" t="s">
        <v>1</v>
      </c>
      <c r="F150" s="232" t="s">
        <v>633</v>
      </c>
      <c r="G150" s="233"/>
      <c r="H150" s="234">
        <v>159.91999999999999</v>
      </c>
      <c r="I150" s="159"/>
      <c r="J150" s="205"/>
      <c r="L150" s="154"/>
      <c r="M150" s="160"/>
      <c r="T150" s="161"/>
      <c r="AT150" s="156"/>
      <c r="AU150" s="156"/>
      <c r="AY150" s="156"/>
    </row>
    <row r="151" spans="2:63" s="12" customFormat="1">
      <c r="B151" s="154"/>
      <c r="C151" s="205"/>
      <c r="D151" s="235" t="s">
        <v>159</v>
      </c>
      <c r="E151" s="206" t="s">
        <v>1</v>
      </c>
      <c r="F151" s="232" t="s">
        <v>634</v>
      </c>
      <c r="G151" s="233"/>
      <c r="H151" s="234">
        <v>52.811999999999998</v>
      </c>
      <c r="I151" s="159"/>
      <c r="J151" s="205"/>
      <c r="L151" s="154"/>
      <c r="M151" s="160"/>
      <c r="T151" s="161"/>
      <c r="AT151" s="156"/>
      <c r="AU151" s="156"/>
      <c r="AY151" s="156"/>
    </row>
    <row r="152" spans="2:63" s="12" customFormat="1">
      <c r="B152" s="154"/>
      <c r="C152" s="205"/>
      <c r="D152" s="235" t="s">
        <v>159</v>
      </c>
      <c r="E152" s="206"/>
      <c r="F152" s="207" t="s">
        <v>628</v>
      </c>
      <c r="G152" s="208"/>
      <c r="H152" s="209">
        <v>212.732</v>
      </c>
      <c r="I152" s="159"/>
      <c r="J152" s="205"/>
      <c r="L152" s="154"/>
      <c r="M152" s="160"/>
      <c r="T152" s="161"/>
      <c r="AT152" s="156"/>
      <c r="AU152" s="156"/>
      <c r="AY152" s="156"/>
    </row>
    <row r="153" spans="2:63" s="12" customFormat="1">
      <c r="B153" s="154"/>
      <c r="C153" s="205"/>
      <c r="D153" s="235" t="s">
        <v>159</v>
      </c>
      <c r="E153" s="206" t="s">
        <v>1</v>
      </c>
      <c r="F153" s="232" t="s">
        <v>635</v>
      </c>
      <c r="G153" s="233"/>
      <c r="H153" s="234">
        <v>35.207999999999998</v>
      </c>
      <c r="I153" s="159"/>
      <c r="J153" s="205"/>
      <c r="L153" s="154"/>
      <c r="M153" s="160"/>
      <c r="T153" s="161"/>
      <c r="AT153" s="156"/>
      <c r="AU153" s="156"/>
      <c r="AY153" s="156"/>
    </row>
    <row r="154" spans="2:63" s="12" customFormat="1">
      <c r="B154" s="154"/>
      <c r="C154" s="205"/>
      <c r="D154" s="235" t="s">
        <v>159</v>
      </c>
      <c r="E154" s="206"/>
      <c r="F154" s="207" t="s">
        <v>628</v>
      </c>
      <c r="G154" s="208"/>
      <c r="H154" s="209">
        <v>35.207999999999998</v>
      </c>
      <c r="I154" s="159"/>
      <c r="J154" s="205"/>
      <c r="L154" s="154"/>
      <c r="M154" s="160"/>
      <c r="T154" s="161"/>
      <c r="AT154" s="156"/>
      <c r="AU154" s="156"/>
      <c r="AY154" s="156"/>
    </row>
    <row r="155" spans="2:63" s="12" customFormat="1">
      <c r="B155" s="154"/>
      <c r="C155" s="205"/>
      <c r="D155" s="210" t="s">
        <v>159</v>
      </c>
      <c r="E155" s="211" t="s">
        <v>1</v>
      </c>
      <c r="F155" s="212" t="s">
        <v>183</v>
      </c>
      <c r="G155" s="213"/>
      <c r="H155" s="214">
        <v>247.94</v>
      </c>
      <c r="I155" s="159"/>
      <c r="J155" s="205"/>
      <c r="L155" s="154"/>
      <c r="M155" s="160"/>
      <c r="T155" s="161"/>
      <c r="AT155" s="156"/>
      <c r="AU155" s="156"/>
      <c r="AY155" s="156"/>
    </row>
    <row r="156" spans="2:63" s="12" customFormat="1" ht="24">
      <c r="B156" s="154"/>
      <c r="C156" s="201">
        <v>5</v>
      </c>
      <c r="D156" s="201" t="s">
        <v>153</v>
      </c>
      <c r="E156" s="202" t="s">
        <v>636</v>
      </c>
      <c r="F156" s="203" t="s">
        <v>637</v>
      </c>
      <c r="G156" s="204" t="s">
        <v>176</v>
      </c>
      <c r="H156" s="199">
        <v>247.94</v>
      </c>
      <c r="I156" s="215"/>
      <c r="J156" s="199">
        <f>ROUND(I156*H156,3)</f>
        <v>0</v>
      </c>
      <c r="L156" s="154"/>
      <c r="M156" s="160"/>
      <c r="T156" s="161"/>
      <c r="AT156" s="156"/>
      <c r="AU156" s="156"/>
      <c r="AY156" s="156"/>
      <c r="BF156" s="152">
        <f>J156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6" t="s">
        <v>86</v>
      </c>
      <c r="BK156" s="153">
        <f>ROUND(I156*H156,3)</f>
        <v>0</v>
      </c>
    </row>
    <row r="157" spans="2:63" s="12" customFormat="1" ht="24">
      <c r="B157" s="154"/>
      <c r="C157" s="201">
        <v>6</v>
      </c>
      <c r="D157" s="201" t="s">
        <v>153</v>
      </c>
      <c r="E157" s="202" t="s">
        <v>639</v>
      </c>
      <c r="F157" s="203" t="s">
        <v>638</v>
      </c>
      <c r="G157" s="204" t="s">
        <v>161</v>
      </c>
      <c r="H157" s="199">
        <v>1.903</v>
      </c>
      <c r="I157" s="215"/>
      <c r="J157" s="199">
        <f>ROUND(I157*H157,3)</f>
        <v>0</v>
      </c>
      <c r="L157" s="154"/>
      <c r="M157" s="160"/>
      <c r="T157" s="161"/>
      <c r="AT157" s="156"/>
      <c r="AU157" s="156"/>
      <c r="AY157" s="156"/>
      <c r="BF157" s="152">
        <f>J157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86</v>
      </c>
      <c r="BK157" s="153">
        <f>ROUND(I157*H157,3)</f>
        <v>0</v>
      </c>
    </row>
    <row r="158" spans="2:63" s="12" customFormat="1" ht="12">
      <c r="B158" s="154"/>
      <c r="C158" s="196"/>
      <c r="D158" s="235" t="s">
        <v>159</v>
      </c>
      <c r="E158" s="206" t="s">
        <v>1</v>
      </c>
      <c r="F158" s="232" t="s">
        <v>640</v>
      </c>
      <c r="G158" s="233"/>
      <c r="H158" s="234">
        <v>1.278</v>
      </c>
      <c r="I158" s="197"/>
      <c r="J158" s="197"/>
      <c r="L158" s="154"/>
      <c r="M158" s="160"/>
      <c r="T158" s="161"/>
      <c r="AT158" s="156"/>
      <c r="AU158" s="156"/>
      <c r="AY158" s="156"/>
    </row>
    <row r="159" spans="2:63" s="12" customFormat="1" ht="12">
      <c r="B159" s="154"/>
      <c r="C159" s="196"/>
      <c r="D159" s="235" t="s">
        <v>159</v>
      </c>
      <c r="E159" s="206" t="s">
        <v>1</v>
      </c>
      <c r="F159" s="232" t="s">
        <v>641</v>
      </c>
      <c r="G159" s="233"/>
      <c r="H159" s="234">
        <v>0.56699999999999995</v>
      </c>
      <c r="I159" s="197"/>
      <c r="J159" s="197"/>
      <c r="L159" s="154"/>
      <c r="M159" s="160"/>
      <c r="T159" s="161"/>
      <c r="AT159" s="156"/>
      <c r="AU159" s="156"/>
      <c r="AY159" s="156"/>
    </row>
    <row r="160" spans="2:63" s="12" customFormat="1" ht="12">
      <c r="B160" s="154"/>
      <c r="C160" s="196"/>
      <c r="D160" s="235" t="s">
        <v>159</v>
      </c>
      <c r="E160" s="206" t="s">
        <v>1</v>
      </c>
      <c r="F160" s="232" t="s">
        <v>642</v>
      </c>
      <c r="G160" s="233"/>
      <c r="H160" s="234">
        <v>2.4E-2</v>
      </c>
      <c r="I160" s="197"/>
      <c r="J160" s="197"/>
      <c r="L160" s="154"/>
      <c r="M160" s="160"/>
      <c r="T160" s="161"/>
      <c r="AT160" s="156"/>
      <c r="AU160" s="156"/>
      <c r="AY160" s="156"/>
    </row>
    <row r="161" spans="2:65" s="12" customFormat="1" ht="12">
      <c r="B161" s="154"/>
      <c r="C161" s="196"/>
      <c r="D161" s="235" t="s">
        <v>159</v>
      </c>
      <c r="E161" s="206"/>
      <c r="F161" s="207" t="s">
        <v>628</v>
      </c>
      <c r="G161" s="208"/>
      <c r="H161" s="209">
        <v>1.869</v>
      </c>
      <c r="I161" s="197"/>
      <c r="J161" s="197"/>
      <c r="L161" s="154"/>
      <c r="M161" s="160"/>
      <c r="T161" s="161"/>
      <c r="AT161" s="156"/>
      <c r="AU161" s="156"/>
      <c r="AY161" s="156"/>
    </row>
    <row r="162" spans="2:65" s="12" customFormat="1" ht="12">
      <c r="B162" s="154"/>
      <c r="C162" s="196"/>
      <c r="D162" s="235" t="s">
        <v>159</v>
      </c>
      <c r="E162" s="206" t="s">
        <v>1</v>
      </c>
      <c r="F162" s="232" t="s">
        <v>643</v>
      </c>
      <c r="G162" s="233"/>
      <c r="H162" s="234">
        <v>3.4000000000000002E-2</v>
      </c>
      <c r="I162" s="197"/>
      <c r="J162" s="197"/>
      <c r="L162" s="154"/>
      <c r="M162" s="160"/>
      <c r="T162" s="161"/>
      <c r="AT162" s="156"/>
      <c r="AU162" s="156"/>
      <c r="AY162" s="156"/>
    </row>
    <row r="163" spans="2:65" s="12" customFormat="1" ht="12">
      <c r="B163" s="154"/>
      <c r="C163" s="196"/>
      <c r="D163" s="235" t="s">
        <v>159</v>
      </c>
      <c r="E163" s="206"/>
      <c r="F163" s="207" t="s">
        <v>628</v>
      </c>
      <c r="G163" s="208"/>
      <c r="H163" s="209">
        <v>3.4000000000000002E-2</v>
      </c>
      <c r="I163" s="197"/>
      <c r="J163" s="197"/>
      <c r="L163" s="154"/>
      <c r="M163" s="160"/>
      <c r="T163" s="161"/>
      <c r="AT163" s="156"/>
      <c r="AU163" s="156"/>
      <c r="AY163" s="156"/>
    </row>
    <row r="164" spans="2:65" s="12" customFormat="1" ht="12">
      <c r="B164" s="154"/>
      <c r="C164" s="196"/>
      <c r="D164" s="210" t="s">
        <v>159</v>
      </c>
      <c r="E164" s="211" t="s">
        <v>1</v>
      </c>
      <c r="F164" s="212" t="s">
        <v>183</v>
      </c>
      <c r="G164" s="213"/>
      <c r="H164" s="214">
        <v>1.903</v>
      </c>
      <c r="I164" s="197"/>
      <c r="J164" s="197"/>
      <c r="L164" s="154"/>
      <c r="M164" s="160"/>
      <c r="T164" s="161"/>
      <c r="AT164" s="156"/>
      <c r="AU164" s="156"/>
      <c r="AY164" s="156"/>
    </row>
    <row r="165" spans="2:65" s="12" customFormat="1" ht="24">
      <c r="B165" s="154"/>
      <c r="C165" s="201">
        <v>7</v>
      </c>
      <c r="D165" s="201" t="s">
        <v>153</v>
      </c>
      <c r="E165" s="202" t="s">
        <v>644</v>
      </c>
      <c r="F165" s="203" t="s">
        <v>645</v>
      </c>
      <c r="G165" s="204" t="s">
        <v>161</v>
      </c>
      <c r="H165" s="199">
        <v>0.379</v>
      </c>
      <c r="I165" s="215"/>
      <c r="J165" s="199">
        <f>ROUND(I165*H165,3)</f>
        <v>0</v>
      </c>
      <c r="L165" s="154"/>
      <c r="M165" s="160"/>
      <c r="T165" s="161"/>
      <c r="AT165" s="156"/>
      <c r="AU165" s="156"/>
      <c r="AY165" s="156"/>
      <c r="BF165" s="152">
        <f>J165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86</v>
      </c>
      <c r="BK165" s="153">
        <f>ROUND(I165*H165,3)</f>
        <v>0</v>
      </c>
    </row>
    <row r="166" spans="2:65" s="12" customFormat="1" ht="12">
      <c r="B166" s="154"/>
      <c r="C166" s="196"/>
      <c r="D166" s="228" t="s">
        <v>159</v>
      </c>
      <c r="E166" s="194" t="s">
        <v>1</v>
      </c>
      <c r="F166" s="225" t="s">
        <v>646</v>
      </c>
      <c r="G166" s="226"/>
      <c r="H166" s="227">
        <v>4.9509999999999996</v>
      </c>
      <c r="I166" s="197"/>
      <c r="J166" s="197"/>
      <c r="L166" s="154"/>
      <c r="M166" s="160"/>
      <c r="T166" s="161"/>
      <c r="AT166" s="156"/>
      <c r="AU166" s="156"/>
      <c r="AY166" s="156"/>
    </row>
    <row r="167" spans="2:65" s="12" customFormat="1">
      <c r="B167" s="154"/>
      <c r="D167" s="155" t="s">
        <v>159</v>
      </c>
      <c r="E167" s="179" t="s">
        <v>1</v>
      </c>
      <c r="F167" s="180" t="s">
        <v>183</v>
      </c>
      <c r="G167" s="14"/>
      <c r="H167" s="181">
        <v>4.9509999999999996</v>
      </c>
      <c r="I167" s="159"/>
      <c r="L167" s="154"/>
      <c r="M167" s="160"/>
      <c r="T167" s="161"/>
      <c r="AT167" s="156"/>
      <c r="AU167" s="156"/>
      <c r="AY167" s="156"/>
    </row>
    <row r="168" spans="2:65" s="12" customFormat="1">
      <c r="B168" s="154"/>
      <c r="D168" s="228" t="s">
        <v>159</v>
      </c>
      <c r="E168" s="194" t="s">
        <v>1</v>
      </c>
      <c r="F168" s="225" t="s">
        <v>647</v>
      </c>
      <c r="G168" s="226"/>
      <c r="H168" s="227">
        <v>0.379</v>
      </c>
      <c r="I168" s="159"/>
      <c r="L168" s="154"/>
      <c r="M168" s="160"/>
      <c r="T168" s="161"/>
      <c r="AT168" s="156"/>
      <c r="AU168" s="156"/>
      <c r="AY168" s="156"/>
    </row>
    <row r="169" spans="2:65" s="12" customFormat="1">
      <c r="B169" s="154"/>
      <c r="D169" s="155" t="s">
        <v>159</v>
      </c>
      <c r="E169" s="179" t="s">
        <v>1</v>
      </c>
      <c r="F169" s="180" t="s">
        <v>183</v>
      </c>
      <c r="G169" s="14"/>
      <c r="H169" s="181">
        <v>0.379</v>
      </c>
      <c r="I169" s="159"/>
      <c r="L169" s="154"/>
      <c r="M169" s="160"/>
      <c r="T169" s="161"/>
      <c r="AT169" s="156"/>
      <c r="AU169" s="156"/>
      <c r="AY169" s="156"/>
    </row>
    <row r="170" spans="2:65" s="11" customFormat="1" ht="22.9" customHeight="1">
      <c r="B170" s="127"/>
      <c r="D170" s="128" t="s">
        <v>73</v>
      </c>
      <c r="E170" s="137" t="s">
        <v>171</v>
      </c>
      <c r="F170" s="137" t="s">
        <v>172</v>
      </c>
      <c r="I170" s="130"/>
      <c r="J170" s="138">
        <f>BK170</f>
        <v>0</v>
      </c>
      <c r="L170" s="127"/>
      <c r="M170" s="132"/>
      <c r="P170" s="133">
        <f>SUM(P171:P187)</f>
        <v>0</v>
      </c>
      <c r="R170" s="133">
        <f>SUM(R171:R187)</f>
        <v>16.012483199999998</v>
      </c>
      <c r="T170" s="134">
        <f>SUM(T171:T187)</f>
        <v>0</v>
      </c>
      <c r="AR170" s="128" t="s">
        <v>81</v>
      </c>
      <c r="AT170" s="135" t="s">
        <v>73</v>
      </c>
      <c r="AU170" s="135" t="s">
        <v>81</v>
      </c>
      <c r="AY170" s="128" t="s">
        <v>150</v>
      </c>
      <c r="BK170" s="136">
        <f>SUM(BK171:BK187)</f>
        <v>0</v>
      </c>
    </row>
    <row r="171" spans="2:65" s="1" customFormat="1" ht="24.2" customHeight="1">
      <c r="B171" s="139"/>
      <c r="C171" s="140">
        <v>8</v>
      </c>
      <c r="D171" s="140" t="s">
        <v>153</v>
      </c>
      <c r="E171" s="141" t="s">
        <v>174</v>
      </c>
      <c r="F171" s="142" t="s">
        <v>175</v>
      </c>
      <c r="G171" s="143" t="s">
        <v>176</v>
      </c>
      <c r="H171" s="144">
        <v>623.83500000000004</v>
      </c>
      <c r="I171" s="145"/>
      <c r="J171" s="144">
        <f>ROUND(I171*H171,3)</f>
        <v>0</v>
      </c>
      <c r="K171" s="146"/>
      <c r="L171" s="31"/>
      <c r="M171" s="147" t="s">
        <v>1</v>
      </c>
      <c r="N171" s="148" t="s">
        <v>40</v>
      </c>
      <c r="P171" s="149">
        <f>O171*H171</f>
        <v>0</v>
      </c>
      <c r="Q171" s="149">
        <v>3.81E-3</v>
      </c>
      <c r="R171" s="149">
        <f>Q171*H171</f>
        <v>2.3768113500000001</v>
      </c>
      <c r="S171" s="149">
        <v>0</v>
      </c>
      <c r="T171" s="150">
        <f>S171*H171</f>
        <v>0</v>
      </c>
      <c r="AR171" s="151" t="s">
        <v>157</v>
      </c>
      <c r="AT171" s="151" t="s">
        <v>153</v>
      </c>
      <c r="AU171" s="151" t="s">
        <v>86</v>
      </c>
      <c r="AY171" s="16" t="s">
        <v>150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86</v>
      </c>
      <c r="BK171" s="153">
        <f>ROUND(I171*H171,3)</f>
        <v>0</v>
      </c>
      <c r="BL171" s="16" t="s">
        <v>157</v>
      </c>
      <c r="BM171" s="151" t="s">
        <v>177</v>
      </c>
    </row>
    <row r="172" spans="2:65" s="12" customFormat="1">
      <c r="B172" s="154"/>
      <c r="D172" s="155" t="s">
        <v>159</v>
      </c>
      <c r="E172" s="156" t="s">
        <v>1</v>
      </c>
      <c r="F172" s="157" t="s">
        <v>102</v>
      </c>
      <c r="H172" s="158">
        <v>623.83500000000004</v>
      </c>
      <c r="I172" s="159"/>
      <c r="L172" s="154"/>
      <c r="M172" s="160"/>
      <c r="T172" s="161"/>
      <c r="AT172" s="156" t="s">
        <v>159</v>
      </c>
      <c r="AU172" s="156" t="s">
        <v>86</v>
      </c>
      <c r="AV172" s="12" t="s">
        <v>86</v>
      </c>
      <c r="AW172" s="12" t="s">
        <v>28</v>
      </c>
      <c r="AX172" s="12" t="s">
        <v>81</v>
      </c>
      <c r="AY172" s="156" t="s">
        <v>150</v>
      </c>
    </row>
    <row r="173" spans="2:65" s="1" customFormat="1" ht="24.2" customHeight="1">
      <c r="B173" s="139"/>
      <c r="C173" s="140">
        <v>9</v>
      </c>
      <c r="D173" s="140" t="s">
        <v>153</v>
      </c>
      <c r="E173" s="141" t="s">
        <v>178</v>
      </c>
      <c r="F173" s="142" t="s">
        <v>179</v>
      </c>
      <c r="G173" s="143" t="s">
        <v>176</v>
      </c>
      <c r="H173" s="144">
        <v>6.12</v>
      </c>
      <c r="I173" s="145"/>
      <c r="J173" s="144">
        <f>ROUND(I173*H173,3)</f>
        <v>0</v>
      </c>
      <c r="K173" s="146"/>
      <c r="L173" s="31"/>
      <c r="M173" s="147" t="s">
        <v>1</v>
      </c>
      <c r="N173" s="148" t="s">
        <v>40</v>
      </c>
      <c r="P173" s="149">
        <f>O173*H173</f>
        <v>0</v>
      </c>
      <c r="Q173" s="149">
        <v>4.0000000000000002E-4</v>
      </c>
      <c r="R173" s="149">
        <f>Q173*H173</f>
        <v>2.4480000000000001E-3</v>
      </c>
      <c r="S173" s="149">
        <v>0</v>
      </c>
      <c r="T173" s="150">
        <f>S173*H173</f>
        <v>0</v>
      </c>
      <c r="AR173" s="151" t="s">
        <v>157</v>
      </c>
      <c r="AT173" s="151" t="s">
        <v>153</v>
      </c>
      <c r="AU173" s="151" t="s">
        <v>86</v>
      </c>
      <c r="AY173" s="16" t="s">
        <v>150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86</v>
      </c>
      <c r="BK173" s="153">
        <f>ROUND(I173*H173,3)</f>
        <v>0</v>
      </c>
      <c r="BL173" s="16" t="s">
        <v>157</v>
      </c>
      <c r="BM173" s="151" t="s">
        <v>180</v>
      </c>
    </row>
    <row r="174" spans="2:65" s="13" customFormat="1">
      <c r="B174" s="162"/>
      <c r="D174" s="155" t="s">
        <v>159</v>
      </c>
      <c r="E174" s="163" t="s">
        <v>1</v>
      </c>
      <c r="F174" s="164" t="s">
        <v>181</v>
      </c>
      <c r="H174" s="163" t="s">
        <v>1</v>
      </c>
      <c r="I174" s="165"/>
      <c r="L174" s="162"/>
      <c r="M174" s="166"/>
      <c r="T174" s="167"/>
      <c r="AT174" s="163" t="s">
        <v>159</v>
      </c>
      <c r="AU174" s="163" t="s">
        <v>86</v>
      </c>
      <c r="AV174" s="13" t="s">
        <v>81</v>
      </c>
      <c r="AW174" s="13" t="s">
        <v>28</v>
      </c>
      <c r="AX174" s="13" t="s">
        <v>74</v>
      </c>
      <c r="AY174" s="163" t="s">
        <v>150</v>
      </c>
    </row>
    <row r="175" spans="2:65" s="12" customFormat="1">
      <c r="B175" s="154"/>
      <c r="D175" s="155" t="s">
        <v>159</v>
      </c>
      <c r="E175" s="156" t="s">
        <v>1</v>
      </c>
      <c r="F175" s="157" t="s">
        <v>182</v>
      </c>
      <c r="H175" s="158">
        <v>6.12</v>
      </c>
      <c r="I175" s="159"/>
      <c r="L175" s="154"/>
      <c r="M175" s="160"/>
      <c r="T175" s="161"/>
      <c r="AT175" s="156" t="s">
        <v>159</v>
      </c>
      <c r="AU175" s="156" t="s">
        <v>86</v>
      </c>
      <c r="AV175" s="12" t="s">
        <v>86</v>
      </c>
      <c r="AW175" s="12" t="s">
        <v>28</v>
      </c>
      <c r="AX175" s="12" t="s">
        <v>74</v>
      </c>
      <c r="AY175" s="156" t="s">
        <v>150</v>
      </c>
    </row>
    <row r="176" spans="2:65" s="14" customFormat="1">
      <c r="B176" s="178"/>
      <c r="D176" s="155" t="s">
        <v>159</v>
      </c>
      <c r="E176" s="179" t="s">
        <v>106</v>
      </c>
      <c r="F176" s="180" t="s">
        <v>183</v>
      </c>
      <c r="H176" s="181">
        <v>6.12</v>
      </c>
      <c r="I176" s="182"/>
      <c r="L176" s="178"/>
      <c r="M176" s="183"/>
      <c r="T176" s="184"/>
      <c r="AT176" s="179" t="s">
        <v>159</v>
      </c>
      <c r="AU176" s="179" t="s">
        <v>86</v>
      </c>
      <c r="AV176" s="14" t="s">
        <v>157</v>
      </c>
      <c r="AW176" s="14" t="s">
        <v>28</v>
      </c>
      <c r="AX176" s="14" t="s">
        <v>81</v>
      </c>
      <c r="AY176" s="179" t="s">
        <v>150</v>
      </c>
    </row>
    <row r="177" spans="2:65" s="1" customFormat="1" ht="24.2" customHeight="1">
      <c r="B177" s="139"/>
      <c r="C177" s="140">
        <v>10</v>
      </c>
      <c r="D177" s="140" t="s">
        <v>153</v>
      </c>
      <c r="E177" s="141" t="s">
        <v>185</v>
      </c>
      <c r="F177" s="142" t="s">
        <v>186</v>
      </c>
      <c r="G177" s="143" t="s">
        <v>176</v>
      </c>
      <c r="H177" s="144">
        <v>6.12</v>
      </c>
      <c r="I177" s="145"/>
      <c r="J177" s="144">
        <f>ROUND(I177*H177,3)</f>
        <v>0</v>
      </c>
      <c r="K177" s="146"/>
      <c r="L177" s="31"/>
      <c r="M177" s="147" t="s">
        <v>1</v>
      </c>
      <c r="N177" s="148" t="s">
        <v>40</v>
      </c>
      <c r="P177" s="149">
        <f>O177*H177</f>
        <v>0</v>
      </c>
      <c r="Q177" s="149">
        <v>1.575E-2</v>
      </c>
      <c r="R177" s="149">
        <f>Q177*H177</f>
        <v>9.6390000000000003E-2</v>
      </c>
      <c r="S177" s="149">
        <v>0</v>
      </c>
      <c r="T177" s="150">
        <f>S177*H177</f>
        <v>0</v>
      </c>
      <c r="AR177" s="151" t="s">
        <v>157</v>
      </c>
      <c r="AT177" s="151" t="s">
        <v>153</v>
      </c>
      <c r="AU177" s="151" t="s">
        <v>86</v>
      </c>
      <c r="AY177" s="16" t="s">
        <v>150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86</v>
      </c>
      <c r="BK177" s="153">
        <f>ROUND(I177*H177,3)</f>
        <v>0</v>
      </c>
      <c r="BL177" s="16" t="s">
        <v>157</v>
      </c>
      <c r="BM177" s="151" t="s">
        <v>187</v>
      </c>
    </row>
    <row r="178" spans="2:65" s="12" customFormat="1">
      <c r="B178" s="154"/>
      <c r="D178" s="155" t="s">
        <v>159</v>
      </c>
      <c r="E178" s="156" t="s">
        <v>1</v>
      </c>
      <c r="F178" s="157" t="s">
        <v>106</v>
      </c>
      <c r="H178" s="158">
        <v>6.12</v>
      </c>
      <c r="I178" s="159"/>
      <c r="L178" s="154"/>
      <c r="M178" s="160"/>
      <c r="T178" s="161"/>
      <c r="AT178" s="156" t="s">
        <v>159</v>
      </c>
      <c r="AU178" s="156" t="s">
        <v>86</v>
      </c>
      <c r="AV178" s="12" t="s">
        <v>86</v>
      </c>
      <c r="AW178" s="12" t="s">
        <v>28</v>
      </c>
      <c r="AX178" s="12" t="s">
        <v>81</v>
      </c>
      <c r="AY178" s="156" t="s">
        <v>150</v>
      </c>
    </row>
    <row r="179" spans="2:65" s="1" customFormat="1" ht="24.2" customHeight="1">
      <c r="B179" s="139"/>
      <c r="C179" s="140">
        <v>11</v>
      </c>
      <c r="D179" s="140" t="s">
        <v>153</v>
      </c>
      <c r="E179" s="141" t="s">
        <v>188</v>
      </c>
      <c r="F179" s="142" t="s">
        <v>189</v>
      </c>
      <c r="G179" s="143" t="s">
        <v>176</v>
      </c>
      <c r="H179" s="144">
        <v>727.51499999999999</v>
      </c>
      <c r="I179" s="145"/>
      <c r="J179" s="144">
        <f>ROUND(I179*H179,3)</f>
        <v>0</v>
      </c>
      <c r="K179" s="146"/>
      <c r="L179" s="31"/>
      <c r="M179" s="147" t="s">
        <v>1</v>
      </c>
      <c r="N179" s="148" t="s">
        <v>40</v>
      </c>
      <c r="P179" s="149">
        <f>O179*H179</f>
        <v>0</v>
      </c>
      <c r="Q179" s="149">
        <v>1.115E-2</v>
      </c>
      <c r="R179" s="149">
        <f>Q179*H179</f>
        <v>8.1117922500000006</v>
      </c>
      <c r="S179" s="149">
        <v>0</v>
      </c>
      <c r="T179" s="150">
        <f>S179*H179</f>
        <v>0</v>
      </c>
      <c r="AR179" s="151" t="s">
        <v>157</v>
      </c>
      <c r="AT179" s="151" t="s">
        <v>153</v>
      </c>
      <c r="AU179" s="151" t="s">
        <v>86</v>
      </c>
      <c r="AY179" s="16" t="s">
        <v>150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86</v>
      </c>
      <c r="BK179" s="153">
        <f>ROUND(I179*H179,3)</f>
        <v>0</v>
      </c>
      <c r="BL179" s="16" t="s">
        <v>157</v>
      </c>
      <c r="BM179" s="151" t="s">
        <v>190</v>
      </c>
    </row>
    <row r="180" spans="2:65" s="12" customFormat="1">
      <c r="B180" s="154"/>
      <c r="D180" s="155" t="s">
        <v>159</v>
      </c>
      <c r="E180" s="156" t="s">
        <v>1</v>
      </c>
      <c r="F180" s="157" t="s">
        <v>104</v>
      </c>
      <c r="H180" s="158">
        <v>727.51499999999999</v>
      </c>
      <c r="I180" s="159"/>
      <c r="L180" s="154"/>
      <c r="M180" s="160"/>
      <c r="T180" s="161"/>
      <c r="AT180" s="156" t="s">
        <v>159</v>
      </c>
      <c r="AU180" s="156" t="s">
        <v>86</v>
      </c>
      <c r="AV180" s="12" t="s">
        <v>86</v>
      </c>
      <c r="AW180" s="12" t="s">
        <v>28</v>
      </c>
      <c r="AX180" s="12" t="s">
        <v>81</v>
      </c>
      <c r="AY180" s="156" t="s">
        <v>150</v>
      </c>
    </row>
    <row r="181" spans="2:65" s="1" customFormat="1" ht="24.2" customHeight="1">
      <c r="B181" s="139"/>
      <c r="C181" s="140">
        <v>12</v>
      </c>
      <c r="D181" s="140" t="s">
        <v>153</v>
      </c>
      <c r="E181" s="141" t="s">
        <v>192</v>
      </c>
      <c r="F181" s="142" t="s">
        <v>193</v>
      </c>
      <c r="G181" s="143" t="s">
        <v>176</v>
      </c>
      <c r="H181" s="144">
        <v>170.06399999999999</v>
      </c>
      <c r="I181" s="145"/>
      <c r="J181" s="144">
        <f>ROUND(I181*H181,3)</f>
        <v>0</v>
      </c>
      <c r="K181" s="146"/>
      <c r="L181" s="31"/>
      <c r="M181" s="147" t="s">
        <v>1</v>
      </c>
      <c r="N181" s="148" t="s">
        <v>40</v>
      </c>
      <c r="P181" s="149">
        <f>O181*H181</f>
        <v>0</v>
      </c>
      <c r="Q181" s="149">
        <v>4.0000000000000002E-4</v>
      </c>
      <c r="R181" s="149">
        <f>Q181*H181</f>
        <v>6.8025600000000006E-2</v>
      </c>
      <c r="S181" s="149">
        <v>0</v>
      </c>
      <c r="T181" s="150">
        <f>S181*H181</f>
        <v>0</v>
      </c>
      <c r="AR181" s="151" t="s">
        <v>157</v>
      </c>
      <c r="AT181" s="151" t="s">
        <v>153</v>
      </c>
      <c r="AU181" s="151" t="s">
        <v>86</v>
      </c>
      <c r="AY181" s="16" t="s">
        <v>150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86</v>
      </c>
      <c r="BK181" s="153">
        <f>ROUND(I181*H181,3)</f>
        <v>0</v>
      </c>
      <c r="BL181" s="16" t="s">
        <v>157</v>
      </c>
      <c r="BM181" s="151" t="s">
        <v>194</v>
      </c>
    </row>
    <row r="182" spans="2:65" s="13" customFormat="1">
      <c r="B182" s="162"/>
      <c r="D182" s="155" t="s">
        <v>159</v>
      </c>
      <c r="E182" s="163" t="s">
        <v>1</v>
      </c>
      <c r="F182" s="164" t="s">
        <v>195</v>
      </c>
      <c r="H182" s="163" t="s">
        <v>1</v>
      </c>
      <c r="I182" s="165"/>
      <c r="L182" s="162"/>
      <c r="M182" s="166"/>
      <c r="T182" s="167"/>
      <c r="AT182" s="163" t="s">
        <v>159</v>
      </c>
      <c r="AU182" s="163" t="s">
        <v>86</v>
      </c>
      <c r="AV182" s="13" t="s">
        <v>81</v>
      </c>
      <c r="AW182" s="13" t="s">
        <v>28</v>
      </c>
      <c r="AX182" s="13" t="s">
        <v>74</v>
      </c>
      <c r="AY182" s="163" t="s">
        <v>150</v>
      </c>
    </row>
    <row r="183" spans="2:65" s="12" customFormat="1">
      <c r="B183" s="154"/>
      <c r="D183" s="155" t="s">
        <v>159</v>
      </c>
      <c r="E183" s="156" t="s">
        <v>1</v>
      </c>
      <c r="F183" s="157" t="s">
        <v>182</v>
      </c>
      <c r="H183" s="158">
        <v>6.12</v>
      </c>
      <c r="I183" s="159"/>
      <c r="L183" s="154"/>
      <c r="M183" s="160"/>
      <c r="T183" s="161"/>
      <c r="AT183" s="156" t="s">
        <v>159</v>
      </c>
      <c r="AU183" s="156" t="s">
        <v>86</v>
      </c>
      <c r="AV183" s="12" t="s">
        <v>86</v>
      </c>
      <c r="AW183" s="12" t="s">
        <v>28</v>
      </c>
      <c r="AX183" s="12" t="s">
        <v>74</v>
      </c>
      <c r="AY183" s="156" t="s">
        <v>150</v>
      </c>
    </row>
    <row r="184" spans="2:65" s="12" customFormat="1">
      <c r="B184" s="154"/>
      <c r="D184" s="155" t="s">
        <v>159</v>
      </c>
      <c r="E184" s="156" t="s">
        <v>1</v>
      </c>
      <c r="F184" s="157" t="s">
        <v>196</v>
      </c>
      <c r="H184" s="158">
        <v>163.94399999999999</v>
      </c>
      <c r="I184" s="159"/>
      <c r="L184" s="154"/>
      <c r="M184" s="160"/>
      <c r="T184" s="161"/>
      <c r="AT184" s="156" t="s">
        <v>159</v>
      </c>
      <c r="AU184" s="156" t="s">
        <v>86</v>
      </c>
      <c r="AV184" s="12" t="s">
        <v>86</v>
      </c>
      <c r="AW184" s="12" t="s">
        <v>28</v>
      </c>
      <c r="AX184" s="12" t="s">
        <v>74</v>
      </c>
      <c r="AY184" s="156" t="s">
        <v>150</v>
      </c>
    </row>
    <row r="185" spans="2:65" s="14" customFormat="1">
      <c r="B185" s="178"/>
      <c r="D185" s="155" t="s">
        <v>159</v>
      </c>
      <c r="E185" s="179" t="s">
        <v>108</v>
      </c>
      <c r="F185" s="180" t="s">
        <v>183</v>
      </c>
      <c r="H185" s="181">
        <v>170.06399999999999</v>
      </c>
      <c r="I185" s="182"/>
      <c r="L185" s="178"/>
      <c r="M185" s="183"/>
      <c r="T185" s="184"/>
      <c r="AT185" s="179" t="s">
        <v>159</v>
      </c>
      <c r="AU185" s="179" t="s">
        <v>86</v>
      </c>
      <c r="AV185" s="14" t="s">
        <v>157</v>
      </c>
      <c r="AW185" s="14" t="s">
        <v>28</v>
      </c>
      <c r="AX185" s="14" t="s">
        <v>81</v>
      </c>
      <c r="AY185" s="179" t="s">
        <v>150</v>
      </c>
    </row>
    <row r="186" spans="2:65" s="1" customFormat="1" ht="24.2" customHeight="1">
      <c r="B186" s="139"/>
      <c r="C186" s="140">
        <v>13</v>
      </c>
      <c r="D186" s="140" t="s">
        <v>153</v>
      </c>
      <c r="E186" s="141" t="s">
        <v>198</v>
      </c>
      <c r="F186" s="142" t="s">
        <v>199</v>
      </c>
      <c r="G186" s="143" t="s">
        <v>176</v>
      </c>
      <c r="H186" s="144">
        <v>170.06399999999999</v>
      </c>
      <c r="I186" s="145"/>
      <c r="J186" s="144">
        <f>ROUND(I186*H186,3)</f>
        <v>0</v>
      </c>
      <c r="K186" s="146"/>
      <c r="L186" s="31"/>
      <c r="M186" s="147" t="s">
        <v>1</v>
      </c>
      <c r="N186" s="148" t="s">
        <v>40</v>
      </c>
      <c r="P186" s="149">
        <f>O186*H186</f>
        <v>0</v>
      </c>
      <c r="Q186" s="149">
        <v>3.15E-2</v>
      </c>
      <c r="R186" s="149">
        <f>Q186*H186</f>
        <v>5.3570159999999998</v>
      </c>
      <c r="S186" s="149">
        <v>0</v>
      </c>
      <c r="T186" s="150">
        <f>S186*H186</f>
        <v>0</v>
      </c>
      <c r="AR186" s="151" t="s">
        <v>157</v>
      </c>
      <c r="AT186" s="151" t="s">
        <v>153</v>
      </c>
      <c r="AU186" s="151" t="s">
        <v>86</v>
      </c>
      <c r="AY186" s="16" t="s">
        <v>150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6" t="s">
        <v>86</v>
      </c>
      <c r="BK186" s="153">
        <f>ROUND(I186*H186,3)</f>
        <v>0</v>
      </c>
      <c r="BL186" s="16" t="s">
        <v>157</v>
      </c>
      <c r="BM186" s="151" t="s">
        <v>200</v>
      </c>
    </row>
    <row r="187" spans="2:65" s="12" customFormat="1">
      <c r="B187" s="154"/>
      <c r="D187" s="155" t="s">
        <v>159</v>
      </c>
      <c r="E187" s="156" t="s">
        <v>1</v>
      </c>
      <c r="F187" s="157" t="s">
        <v>108</v>
      </c>
      <c r="H187" s="158">
        <v>170.06399999999999</v>
      </c>
      <c r="I187" s="159"/>
      <c r="L187" s="154"/>
      <c r="M187" s="160"/>
      <c r="T187" s="161"/>
      <c r="AT187" s="156" t="s">
        <v>159</v>
      </c>
      <c r="AU187" s="156" t="s">
        <v>86</v>
      </c>
      <c r="AV187" s="12" t="s">
        <v>86</v>
      </c>
      <c r="AW187" s="12" t="s">
        <v>28</v>
      </c>
      <c r="AX187" s="12" t="s">
        <v>81</v>
      </c>
      <c r="AY187" s="156" t="s">
        <v>150</v>
      </c>
    </row>
    <row r="188" spans="2:65" s="11" customFormat="1" ht="22.9" customHeight="1">
      <c r="B188" s="127"/>
      <c r="D188" s="128" t="s">
        <v>73</v>
      </c>
      <c r="E188" s="137" t="s">
        <v>191</v>
      </c>
      <c r="F188" s="137" t="s">
        <v>201</v>
      </c>
      <c r="I188" s="130"/>
      <c r="J188" s="138">
        <f>BK188</f>
        <v>0</v>
      </c>
      <c r="L188" s="127"/>
      <c r="M188" s="132"/>
      <c r="P188" s="133">
        <f>SUM(P189:P235)</f>
        <v>0</v>
      </c>
      <c r="R188" s="133">
        <f>SUM(R189:R235)</f>
        <v>18.435974399999999</v>
      </c>
      <c r="T188" s="134">
        <f>SUM(T189:T235)</f>
        <v>217.04600400000001</v>
      </c>
      <c r="AR188" s="128" t="s">
        <v>81</v>
      </c>
      <c r="AT188" s="135" t="s">
        <v>73</v>
      </c>
      <c r="AU188" s="135" t="s">
        <v>81</v>
      </c>
      <c r="AY188" s="128" t="s">
        <v>150</v>
      </c>
      <c r="BK188" s="136">
        <f>SUM(BK189:BK235)</f>
        <v>0</v>
      </c>
    </row>
    <row r="189" spans="2:65" s="1" customFormat="1" ht="24.2" customHeight="1">
      <c r="B189" s="139"/>
      <c r="C189" s="140">
        <v>14</v>
      </c>
      <c r="D189" s="140" t="s">
        <v>153</v>
      </c>
      <c r="E189" s="141" t="s">
        <v>203</v>
      </c>
      <c r="F189" s="142" t="s">
        <v>204</v>
      </c>
      <c r="G189" s="143" t="s">
        <v>176</v>
      </c>
      <c r="H189" s="144">
        <v>880</v>
      </c>
      <c r="I189" s="145"/>
      <c r="J189" s="144">
        <f>ROUND(I189*H189,3)</f>
        <v>0</v>
      </c>
      <c r="K189" s="146"/>
      <c r="L189" s="31"/>
      <c r="M189" s="147" t="s">
        <v>1</v>
      </c>
      <c r="N189" s="148" t="s">
        <v>40</v>
      </c>
      <c r="P189" s="149">
        <f>O189*H189</f>
        <v>0</v>
      </c>
      <c r="Q189" s="149">
        <v>1.653E-2</v>
      </c>
      <c r="R189" s="149">
        <f>Q189*H189</f>
        <v>14.5464</v>
      </c>
      <c r="S189" s="149">
        <v>0</v>
      </c>
      <c r="T189" s="150">
        <f>S189*H189</f>
        <v>0</v>
      </c>
      <c r="AR189" s="151" t="s">
        <v>157</v>
      </c>
      <c r="AT189" s="151" t="s">
        <v>153</v>
      </c>
      <c r="AU189" s="151" t="s">
        <v>86</v>
      </c>
      <c r="AY189" s="16" t="s">
        <v>150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6" t="s">
        <v>86</v>
      </c>
      <c r="BK189" s="153">
        <f>ROUND(I189*H189,3)</f>
        <v>0</v>
      </c>
      <c r="BL189" s="16" t="s">
        <v>157</v>
      </c>
      <c r="BM189" s="151" t="s">
        <v>205</v>
      </c>
    </row>
    <row r="190" spans="2:65" s="12" customFormat="1">
      <c r="B190" s="154"/>
      <c r="D190" s="155" t="s">
        <v>159</v>
      </c>
      <c r="E190" s="156" t="s">
        <v>1</v>
      </c>
      <c r="F190" s="157" t="s">
        <v>206</v>
      </c>
      <c r="H190" s="158">
        <v>880</v>
      </c>
      <c r="I190" s="159"/>
      <c r="L190" s="154"/>
      <c r="M190" s="160"/>
      <c r="T190" s="161"/>
      <c r="AT190" s="156" t="s">
        <v>159</v>
      </c>
      <c r="AU190" s="156" t="s">
        <v>86</v>
      </c>
      <c r="AV190" s="12" t="s">
        <v>86</v>
      </c>
      <c r="AW190" s="12" t="s">
        <v>28</v>
      </c>
      <c r="AX190" s="12" t="s">
        <v>74</v>
      </c>
      <c r="AY190" s="156" t="s">
        <v>150</v>
      </c>
    </row>
    <row r="191" spans="2:65" s="14" customFormat="1">
      <c r="B191" s="178"/>
      <c r="D191" s="155" t="s">
        <v>159</v>
      </c>
      <c r="E191" s="179" t="s">
        <v>97</v>
      </c>
      <c r="F191" s="180" t="s">
        <v>183</v>
      </c>
      <c r="H191" s="181">
        <v>880</v>
      </c>
      <c r="I191" s="182"/>
      <c r="L191" s="178"/>
      <c r="M191" s="183"/>
      <c r="T191" s="184"/>
      <c r="AT191" s="179" t="s">
        <v>159</v>
      </c>
      <c r="AU191" s="179" t="s">
        <v>86</v>
      </c>
      <c r="AV191" s="14" t="s">
        <v>157</v>
      </c>
      <c r="AW191" s="14" t="s">
        <v>28</v>
      </c>
      <c r="AX191" s="14" t="s">
        <v>81</v>
      </c>
      <c r="AY191" s="179" t="s">
        <v>150</v>
      </c>
    </row>
    <row r="192" spans="2:65" s="1" customFormat="1" ht="24.2" customHeight="1">
      <c r="B192" s="139"/>
      <c r="C192" s="140">
        <v>15</v>
      </c>
      <c r="D192" s="140" t="s">
        <v>153</v>
      </c>
      <c r="E192" s="141" t="s">
        <v>208</v>
      </c>
      <c r="F192" s="142" t="s">
        <v>209</v>
      </c>
      <c r="G192" s="143" t="s">
        <v>176</v>
      </c>
      <c r="H192" s="144">
        <v>880</v>
      </c>
      <c r="I192" s="145"/>
      <c r="J192" s="144">
        <f>ROUND(I192*H192,3)</f>
        <v>0</v>
      </c>
      <c r="K192" s="146"/>
      <c r="L192" s="31"/>
      <c r="M192" s="147" t="s">
        <v>1</v>
      </c>
      <c r="N192" s="148" t="s">
        <v>40</v>
      </c>
      <c r="P192" s="149">
        <f>O192*H192</f>
        <v>0</v>
      </c>
      <c r="Q192" s="149">
        <v>0</v>
      </c>
      <c r="R192" s="149">
        <f>Q192*H192</f>
        <v>0</v>
      </c>
      <c r="S192" s="149">
        <v>0</v>
      </c>
      <c r="T192" s="150">
        <f>S192*H192</f>
        <v>0</v>
      </c>
      <c r="AR192" s="151" t="s">
        <v>157</v>
      </c>
      <c r="AT192" s="151" t="s">
        <v>153</v>
      </c>
      <c r="AU192" s="151" t="s">
        <v>86</v>
      </c>
      <c r="AY192" s="16" t="s">
        <v>150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86</v>
      </c>
      <c r="BK192" s="153">
        <f>ROUND(I192*H192,3)</f>
        <v>0</v>
      </c>
      <c r="BL192" s="16" t="s">
        <v>157</v>
      </c>
      <c r="BM192" s="151" t="s">
        <v>210</v>
      </c>
    </row>
    <row r="193" spans="2:65" s="12" customFormat="1">
      <c r="B193" s="154"/>
      <c r="D193" s="155" t="s">
        <v>159</v>
      </c>
      <c r="E193" s="156" t="s">
        <v>1</v>
      </c>
      <c r="F193" s="157" t="s">
        <v>97</v>
      </c>
      <c r="H193" s="158">
        <v>880</v>
      </c>
      <c r="I193" s="159"/>
      <c r="L193" s="154"/>
      <c r="M193" s="160"/>
      <c r="T193" s="161"/>
      <c r="AT193" s="156" t="s">
        <v>159</v>
      </c>
      <c r="AU193" s="156" t="s">
        <v>86</v>
      </c>
      <c r="AV193" s="12" t="s">
        <v>86</v>
      </c>
      <c r="AW193" s="12" t="s">
        <v>28</v>
      </c>
      <c r="AX193" s="12" t="s">
        <v>81</v>
      </c>
      <c r="AY193" s="156" t="s">
        <v>150</v>
      </c>
    </row>
    <row r="194" spans="2:65" s="1" customFormat="1" ht="37.9" customHeight="1">
      <c r="B194" s="139"/>
      <c r="C194" s="140">
        <v>16</v>
      </c>
      <c r="D194" s="140" t="s">
        <v>153</v>
      </c>
      <c r="E194" s="141" t="s">
        <v>212</v>
      </c>
      <c r="F194" s="142" t="s">
        <v>213</v>
      </c>
      <c r="G194" s="143" t="s">
        <v>176</v>
      </c>
      <c r="H194" s="144">
        <v>3520</v>
      </c>
      <c r="I194" s="145"/>
      <c r="J194" s="144">
        <f>ROUND(I194*H194,3)</f>
        <v>0</v>
      </c>
      <c r="K194" s="146"/>
      <c r="L194" s="31"/>
      <c r="M194" s="147" t="s">
        <v>1</v>
      </c>
      <c r="N194" s="148" t="s">
        <v>40</v>
      </c>
      <c r="P194" s="149">
        <f>O194*H194</f>
        <v>0</v>
      </c>
      <c r="Q194" s="149">
        <v>0</v>
      </c>
      <c r="R194" s="149">
        <f>Q194*H194</f>
        <v>0</v>
      </c>
      <c r="S194" s="149">
        <v>0</v>
      </c>
      <c r="T194" s="150">
        <f>S194*H194</f>
        <v>0</v>
      </c>
      <c r="AR194" s="151" t="s">
        <v>157</v>
      </c>
      <c r="AT194" s="151" t="s">
        <v>153</v>
      </c>
      <c r="AU194" s="151" t="s">
        <v>86</v>
      </c>
      <c r="AY194" s="16" t="s">
        <v>150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6" t="s">
        <v>86</v>
      </c>
      <c r="BK194" s="153">
        <f>ROUND(I194*H194,3)</f>
        <v>0</v>
      </c>
      <c r="BL194" s="16" t="s">
        <v>157</v>
      </c>
      <c r="BM194" s="151" t="s">
        <v>214</v>
      </c>
    </row>
    <row r="195" spans="2:65" s="12" customFormat="1">
      <c r="B195" s="154"/>
      <c r="D195" s="155" t="s">
        <v>159</v>
      </c>
      <c r="E195" s="156" t="s">
        <v>1</v>
      </c>
      <c r="F195" s="157" t="s">
        <v>215</v>
      </c>
      <c r="H195" s="158">
        <v>3520</v>
      </c>
      <c r="I195" s="159"/>
      <c r="L195" s="154"/>
      <c r="M195" s="160"/>
      <c r="T195" s="161"/>
      <c r="AT195" s="156" t="s">
        <v>159</v>
      </c>
      <c r="AU195" s="156" t="s">
        <v>86</v>
      </c>
      <c r="AV195" s="12" t="s">
        <v>86</v>
      </c>
      <c r="AW195" s="12" t="s">
        <v>28</v>
      </c>
      <c r="AX195" s="12" t="s">
        <v>81</v>
      </c>
      <c r="AY195" s="156" t="s">
        <v>150</v>
      </c>
    </row>
    <row r="196" spans="2:65" s="1" customFormat="1" ht="24.2" customHeight="1">
      <c r="B196" s="139"/>
      <c r="C196" s="140">
        <v>17</v>
      </c>
      <c r="D196" s="140" t="s">
        <v>153</v>
      </c>
      <c r="E196" s="141" t="s">
        <v>217</v>
      </c>
      <c r="F196" s="142" t="s">
        <v>218</v>
      </c>
      <c r="G196" s="143" t="s">
        <v>176</v>
      </c>
      <c r="H196" s="144">
        <v>1990</v>
      </c>
      <c r="I196" s="145"/>
      <c r="J196" s="144">
        <f>ROUND(I196*H196,3)</f>
        <v>0</v>
      </c>
      <c r="K196" s="146"/>
      <c r="L196" s="31"/>
      <c r="M196" s="147" t="s">
        <v>1</v>
      </c>
      <c r="N196" s="148" t="s">
        <v>40</v>
      </c>
      <c r="P196" s="149">
        <f>O196*H196</f>
        <v>0</v>
      </c>
      <c r="Q196" s="149">
        <v>1.92E-3</v>
      </c>
      <c r="R196" s="149">
        <f>Q196*H196</f>
        <v>3.8208000000000002</v>
      </c>
      <c r="S196" s="149">
        <v>0</v>
      </c>
      <c r="T196" s="150">
        <f>S196*H196</f>
        <v>0</v>
      </c>
      <c r="AR196" s="151" t="s">
        <v>157</v>
      </c>
      <c r="AT196" s="151" t="s">
        <v>153</v>
      </c>
      <c r="AU196" s="151" t="s">
        <v>86</v>
      </c>
      <c r="AY196" s="16" t="s">
        <v>150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6" t="s">
        <v>86</v>
      </c>
      <c r="BK196" s="153">
        <f>ROUND(I196*H196,3)</f>
        <v>0</v>
      </c>
      <c r="BL196" s="16" t="s">
        <v>157</v>
      </c>
      <c r="BM196" s="151" t="s">
        <v>219</v>
      </c>
    </row>
    <row r="197" spans="2:65" s="12" customFormat="1">
      <c r="B197" s="154"/>
      <c r="D197" s="155" t="s">
        <v>159</v>
      </c>
      <c r="E197" s="156" t="s">
        <v>1</v>
      </c>
      <c r="F197" s="157" t="s">
        <v>220</v>
      </c>
      <c r="H197" s="158">
        <v>1990</v>
      </c>
      <c r="I197" s="159"/>
      <c r="L197" s="154"/>
      <c r="M197" s="160"/>
      <c r="T197" s="161"/>
      <c r="AT197" s="156" t="s">
        <v>159</v>
      </c>
      <c r="AU197" s="156" t="s">
        <v>86</v>
      </c>
      <c r="AV197" s="12" t="s">
        <v>86</v>
      </c>
      <c r="AW197" s="12" t="s">
        <v>28</v>
      </c>
      <c r="AX197" s="12" t="s">
        <v>81</v>
      </c>
      <c r="AY197" s="156" t="s">
        <v>150</v>
      </c>
    </row>
    <row r="198" spans="2:65" s="193" customFormat="1" ht="24.2" customHeight="1">
      <c r="B198" s="139"/>
      <c r="C198" s="201">
        <v>18</v>
      </c>
      <c r="D198" s="201" t="s">
        <v>153</v>
      </c>
      <c r="E198" s="202" t="s">
        <v>604</v>
      </c>
      <c r="F198" s="203" t="s">
        <v>605</v>
      </c>
      <c r="G198" s="204" t="s">
        <v>156</v>
      </c>
      <c r="H198" s="199">
        <v>35.82</v>
      </c>
      <c r="I198" s="215"/>
      <c r="J198" s="199">
        <f>ROUND(I198*H198,3)</f>
        <v>0</v>
      </c>
      <c r="K198" s="146"/>
      <c r="L198" s="31"/>
      <c r="M198" s="147" t="s">
        <v>1</v>
      </c>
      <c r="N198" s="148" t="s">
        <v>40</v>
      </c>
      <c r="P198" s="149">
        <f>O198*H198</f>
        <v>0</v>
      </c>
      <c r="Q198" s="149">
        <v>1.92E-3</v>
      </c>
      <c r="R198" s="149">
        <f>Q198*H198</f>
        <v>6.8774399999999999E-2</v>
      </c>
      <c r="S198" s="149">
        <v>0</v>
      </c>
      <c r="T198" s="150">
        <f>S198*H198</f>
        <v>0</v>
      </c>
      <c r="AR198" s="151" t="s">
        <v>157</v>
      </c>
      <c r="AT198" s="151" t="s">
        <v>153</v>
      </c>
      <c r="AU198" s="151" t="s">
        <v>86</v>
      </c>
      <c r="AY198" s="16" t="s">
        <v>150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6" t="s">
        <v>86</v>
      </c>
      <c r="BK198" s="153">
        <f>ROUND(I198*H198,3)</f>
        <v>0</v>
      </c>
      <c r="BL198" s="16" t="s">
        <v>157</v>
      </c>
      <c r="BM198" s="151" t="s">
        <v>219</v>
      </c>
    </row>
    <row r="199" spans="2:65" s="12" customFormat="1">
      <c r="B199" s="154"/>
      <c r="D199" s="228" t="s">
        <v>159</v>
      </c>
      <c r="E199" s="156" t="s">
        <v>1</v>
      </c>
      <c r="F199" s="225" t="s">
        <v>606</v>
      </c>
      <c r="G199" s="226"/>
      <c r="H199" s="227">
        <v>35.82</v>
      </c>
      <c r="I199" s="159"/>
      <c r="L199" s="154"/>
      <c r="M199" s="160"/>
      <c r="T199" s="161"/>
      <c r="AT199" s="156"/>
      <c r="AU199" s="156"/>
      <c r="AY199" s="156"/>
    </row>
    <row r="200" spans="2:65" s="12" customFormat="1">
      <c r="B200" s="154"/>
      <c r="D200" s="155" t="s">
        <v>159</v>
      </c>
      <c r="E200" s="179" t="s">
        <v>1</v>
      </c>
      <c r="F200" s="180" t="s">
        <v>183</v>
      </c>
      <c r="G200" s="14"/>
      <c r="H200" s="181">
        <v>35.82</v>
      </c>
      <c r="I200" s="159"/>
      <c r="L200" s="154"/>
      <c r="M200" s="160"/>
      <c r="T200" s="161"/>
      <c r="AT200" s="156"/>
      <c r="AU200" s="156"/>
      <c r="AY200" s="156"/>
    </row>
    <row r="201" spans="2:65" s="1" customFormat="1" ht="33" customHeight="1">
      <c r="B201" s="139"/>
      <c r="C201" s="140">
        <v>19</v>
      </c>
      <c r="D201" s="140" t="s">
        <v>153</v>
      </c>
      <c r="E201" s="141" t="s">
        <v>222</v>
      </c>
      <c r="F201" s="142" t="s">
        <v>223</v>
      </c>
      <c r="G201" s="143" t="s">
        <v>176</v>
      </c>
      <c r="H201" s="144">
        <v>101.952</v>
      </c>
      <c r="I201" s="145"/>
      <c r="J201" s="144">
        <f>ROUND(I201*H201,3)</f>
        <v>0</v>
      </c>
      <c r="K201" s="146"/>
      <c r="L201" s="31"/>
      <c r="M201" s="147" t="s">
        <v>1</v>
      </c>
      <c r="N201" s="148" t="s">
        <v>40</v>
      </c>
      <c r="P201" s="149">
        <f>O201*H201</f>
        <v>0</v>
      </c>
      <c r="Q201" s="149">
        <v>0</v>
      </c>
      <c r="R201" s="149">
        <f>Q201*H201</f>
        <v>0</v>
      </c>
      <c r="S201" s="149">
        <v>5.7000000000000002E-2</v>
      </c>
      <c r="T201" s="150">
        <f>S201*H201</f>
        <v>5.8112640000000004</v>
      </c>
      <c r="AR201" s="151" t="s">
        <v>157</v>
      </c>
      <c r="AT201" s="151" t="s">
        <v>153</v>
      </c>
      <c r="AU201" s="151" t="s">
        <v>86</v>
      </c>
      <c r="AY201" s="16" t="s">
        <v>150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6" t="s">
        <v>86</v>
      </c>
      <c r="BK201" s="153">
        <f>ROUND(I201*H201,3)</f>
        <v>0</v>
      </c>
      <c r="BL201" s="16" t="s">
        <v>157</v>
      </c>
      <c r="BM201" s="151" t="s">
        <v>224</v>
      </c>
    </row>
    <row r="202" spans="2:65" s="12" customFormat="1">
      <c r="B202" s="154"/>
      <c r="D202" s="155" t="s">
        <v>159</v>
      </c>
      <c r="E202" s="156" t="s">
        <v>1</v>
      </c>
      <c r="F202" s="157" t="s">
        <v>225</v>
      </c>
      <c r="H202" s="158">
        <v>111.13200000000001</v>
      </c>
      <c r="I202" s="159"/>
      <c r="L202" s="154"/>
      <c r="M202" s="160"/>
      <c r="T202" s="161"/>
      <c r="AT202" s="156" t="s">
        <v>159</v>
      </c>
      <c r="AU202" s="156" t="s">
        <v>86</v>
      </c>
      <c r="AV202" s="12" t="s">
        <v>86</v>
      </c>
      <c r="AW202" s="12" t="s">
        <v>28</v>
      </c>
      <c r="AX202" s="12" t="s">
        <v>74</v>
      </c>
      <c r="AY202" s="156" t="s">
        <v>150</v>
      </c>
    </row>
    <row r="203" spans="2:65" s="12" customFormat="1">
      <c r="B203" s="154"/>
      <c r="D203" s="155" t="s">
        <v>159</v>
      </c>
      <c r="E203" s="156" t="s">
        <v>1</v>
      </c>
      <c r="F203" s="157" t="s">
        <v>226</v>
      </c>
      <c r="H203" s="158">
        <v>-9.18</v>
      </c>
      <c r="I203" s="159"/>
      <c r="L203" s="154"/>
      <c r="M203" s="160"/>
      <c r="T203" s="161"/>
      <c r="AT203" s="156" t="s">
        <v>159</v>
      </c>
      <c r="AU203" s="156" t="s">
        <v>86</v>
      </c>
      <c r="AV203" s="12" t="s">
        <v>86</v>
      </c>
      <c r="AW203" s="12" t="s">
        <v>28</v>
      </c>
      <c r="AX203" s="12" t="s">
        <v>74</v>
      </c>
      <c r="AY203" s="156" t="s">
        <v>150</v>
      </c>
    </row>
    <row r="204" spans="2:65" s="14" customFormat="1">
      <c r="B204" s="178"/>
      <c r="D204" s="155" t="s">
        <v>159</v>
      </c>
      <c r="E204" s="179" t="s">
        <v>1</v>
      </c>
      <c r="F204" s="180" t="s">
        <v>183</v>
      </c>
      <c r="H204" s="181">
        <v>101.952</v>
      </c>
      <c r="I204" s="182"/>
      <c r="L204" s="178"/>
      <c r="M204" s="183"/>
      <c r="T204" s="184"/>
      <c r="AT204" s="179" t="s">
        <v>159</v>
      </c>
      <c r="AU204" s="179" t="s">
        <v>86</v>
      </c>
      <c r="AV204" s="14" t="s">
        <v>157</v>
      </c>
      <c r="AW204" s="14" t="s">
        <v>28</v>
      </c>
      <c r="AX204" s="14" t="s">
        <v>81</v>
      </c>
      <c r="AY204" s="179" t="s">
        <v>150</v>
      </c>
    </row>
    <row r="205" spans="2:65" s="1" customFormat="1" ht="21.75" customHeight="1">
      <c r="B205" s="139"/>
      <c r="C205" s="140">
        <v>20</v>
      </c>
      <c r="D205" s="140" t="s">
        <v>153</v>
      </c>
      <c r="E205" s="141" t="s">
        <v>228</v>
      </c>
      <c r="F205" s="142" t="s">
        <v>229</v>
      </c>
      <c r="G205" s="143" t="s">
        <v>167</v>
      </c>
      <c r="H205" s="144">
        <v>156</v>
      </c>
      <c r="I205" s="145"/>
      <c r="J205" s="144">
        <f>ROUND(I205*H205,3)</f>
        <v>0</v>
      </c>
      <c r="K205" s="146"/>
      <c r="L205" s="31"/>
      <c r="M205" s="147" t="s">
        <v>1</v>
      </c>
      <c r="N205" s="148" t="s">
        <v>40</v>
      </c>
      <c r="P205" s="149">
        <f>O205*H205</f>
        <v>0</v>
      </c>
      <c r="Q205" s="149">
        <v>0</v>
      </c>
      <c r="R205" s="149">
        <f>Q205*H205</f>
        <v>0</v>
      </c>
      <c r="S205" s="149">
        <v>8.0000000000000002E-3</v>
      </c>
      <c r="T205" s="150">
        <f>S205*H205</f>
        <v>1.248</v>
      </c>
      <c r="AR205" s="151" t="s">
        <v>157</v>
      </c>
      <c r="AT205" s="151" t="s">
        <v>153</v>
      </c>
      <c r="AU205" s="151" t="s">
        <v>86</v>
      </c>
      <c r="AY205" s="16" t="s">
        <v>150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86</v>
      </c>
      <c r="BK205" s="153">
        <f>ROUND(I205*H205,3)</f>
        <v>0</v>
      </c>
      <c r="BL205" s="16" t="s">
        <v>157</v>
      </c>
      <c r="BM205" s="151" t="s">
        <v>230</v>
      </c>
    </row>
    <row r="206" spans="2:65" s="12" customFormat="1">
      <c r="B206" s="154"/>
      <c r="D206" s="155" t="s">
        <v>159</v>
      </c>
      <c r="E206" s="156" t="s">
        <v>1</v>
      </c>
      <c r="F206" s="157" t="s">
        <v>231</v>
      </c>
      <c r="H206" s="158">
        <v>156</v>
      </c>
      <c r="I206" s="159"/>
      <c r="L206" s="154"/>
      <c r="M206" s="160"/>
      <c r="T206" s="161"/>
      <c r="AT206" s="156" t="s">
        <v>159</v>
      </c>
      <c r="AU206" s="156" t="s">
        <v>86</v>
      </c>
      <c r="AV206" s="12" t="s">
        <v>86</v>
      </c>
      <c r="AW206" s="12" t="s">
        <v>28</v>
      </c>
      <c r="AX206" s="12" t="s">
        <v>81</v>
      </c>
      <c r="AY206" s="156" t="s">
        <v>150</v>
      </c>
    </row>
    <row r="207" spans="2:65" s="1" customFormat="1" ht="24.2" customHeight="1">
      <c r="B207" s="139"/>
      <c r="C207" s="140">
        <v>21</v>
      </c>
      <c r="D207" s="140" t="s">
        <v>153</v>
      </c>
      <c r="E207" s="141" t="s">
        <v>233</v>
      </c>
      <c r="F207" s="142" t="s">
        <v>234</v>
      </c>
      <c r="G207" s="143" t="s">
        <v>156</v>
      </c>
      <c r="H207" s="199">
        <v>106.782</v>
      </c>
      <c r="I207" s="215"/>
      <c r="J207" s="144">
        <f>ROUND(I207*H207,3)</f>
        <v>0</v>
      </c>
      <c r="K207" s="146"/>
      <c r="L207" s="31"/>
      <c r="M207" s="147" t="s">
        <v>1</v>
      </c>
      <c r="N207" s="148" t="s">
        <v>40</v>
      </c>
      <c r="P207" s="149">
        <f>O207*H207</f>
        <v>0</v>
      </c>
      <c r="Q207" s="149">
        <v>0</v>
      </c>
      <c r="R207" s="149">
        <f>Q207*H207</f>
        <v>0</v>
      </c>
      <c r="S207" s="149">
        <v>1.875</v>
      </c>
      <c r="T207" s="150">
        <f>S207*H207</f>
        <v>200.21625</v>
      </c>
      <c r="AR207" s="151" t="s">
        <v>157</v>
      </c>
      <c r="AT207" s="151" t="s">
        <v>153</v>
      </c>
      <c r="AU207" s="151" t="s">
        <v>86</v>
      </c>
      <c r="AY207" s="16" t="s">
        <v>150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6" t="s">
        <v>86</v>
      </c>
      <c r="BK207" s="153">
        <f>ROUND(I207*H207,3)</f>
        <v>0</v>
      </c>
      <c r="BL207" s="16" t="s">
        <v>157</v>
      </c>
      <c r="BM207" s="151" t="s">
        <v>235</v>
      </c>
    </row>
    <row r="208" spans="2:65" s="12" customFormat="1">
      <c r="B208" s="154"/>
      <c r="D208" s="155" t="s">
        <v>159</v>
      </c>
      <c r="E208" s="156" t="s">
        <v>1</v>
      </c>
      <c r="F208" s="157" t="s">
        <v>236</v>
      </c>
      <c r="H208" s="158">
        <v>95.061999999999998</v>
      </c>
      <c r="I208" s="159"/>
      <c r="L208" s="154"/>
      <c r="M208" s="160"/>
      <c r="T208" s="161"/>
      <c r="AT208" s="156" t="s">
        <v>159</v>
      </c>
      <c r="AU208" s="156" t="s">
        <v>86</v>
      </c>
      <c r="AV208" s="12" t="s">
        <v>86</v>
      </c>
      <c r="AW208" s="12" t="s">
        <v>28</v>
      </c>
      <c r="AX208" s="12" t="s">
        <v>74</v>
      </c>
      <c r="AY208" s="156" t="s">
        <v>150</v>
      </c>
    </row>
    <row r="209" spans="2:65" s="12" customFormat="1">
      <c r="B209" s="154"/>
      <c r="D209" s="155" t="s">
        <v>159</v>
      </c>
      <c r="E209" s="156" t="s">
        <v>1</v>
      </c>
      <c r="F209" s="157" t="s">
        <v>237</v>
      </c>
      <c r="H209" s="158">
        <v>-8.9510000000000005</v>
      </c>
      <c r="I209" s="159"/>
      <c r="L209" s="154"/>
      <c r="M209" s="160"/>
      <c r="T209" s="161"/>
      <c r="AT209" s="156" t="s">
        <v>159</v>
      </c>
      <c r="AU209" s="156" t="s">
        <v>86</v>
      </c>
      <c r="AV209" s="12" t="s">
        <v>86</v>
      </c>
      <c r="AW209" s="12" t="s">
        <v>28</v>
      </c>
      <c r="AX209" s="12" t="s">
        <v>74</v>
      </c>
      <c r="AY209" s="156" t="s">
        <v>150</v>
      </c>
    </row>
    <row r="210" spans="2:65" s="12" customFormat="1">
      <c r="B210" s="154"/>
      <c r="D210" s="228" t="s">
        <v>159</v>
      </c>
      <c r="E210" s="194"/>
      <c r="F210" s="225" t="s">
        <v>160</v>
      </c>
      <c r="G210" s="226"/>
      <c r="H210" s="227">
        <v>2.754</v>
      </c>
      <c r="I210" s="159"/>
      <c r="L210" s="154"/>
      <c r="M210" s="160"/>
      <c r="T210" s="161"/>
      <c r="AT210" s="156"/>
      <c r="AU210" s="156"/>
      <c r="AY210" s="156"/>
    </row>
    <row r="211" spans="2:65" s="12" customFormat="1">
      <c r="B211" s="154"/>
      <c r="D211" s="228" t="s">
        <v>159</v>
      </c>
      <c r="E211" s="194"/>
      <c r="F211" s="225" t="s">
        <v>603</v>
      </c>
      <c r="G211" s="226"/>
      <c r="H211" s="227">
        <v>5.2809999999999997</v>
      </c>
      <c r="I211" s="159"/>
      <c r="L211" s="154"/>
      <c r="M211" s="160"/>
      <c r="T211" s="161"/>
      <c r="AT211" s="156"/>
      <c r="AU211" s="156"/>
      <c r="AY211" s="156"/>
    </row>
    <row r="212" spans="2:65" s="12" customFormat="1">
      <c r="B212" s="154"/>
      <c r="D212" s="228" t="s">
        <v>159</v>
      </c>
      <c r="E212" s="194"/>
      <c r="F212" s="225" t="s">
        <v>654</v>
      </c>
      <c r="G212" s="226"/>
      <c r="H212" s="227">
        <v>12.635999999999999</v>
      </c>
      <c r="I212" s="159"/>
      <c r="L212" s="154"/>
      <c r="M212" s="160"/>
      <c r="T212" s="161"/>
      <c r="AT212" s="156"/>
      <c r="AU212" s="156"/>
      <c r="AY212" s="156"/>
    </row>
    <row r="213" spans="2:65" s="14" customFormat="1">
      <c r="B213" s="178"/>
      <c r="D213" s="155" t="s">
        <v>159</v>
      </c>
      <c r="E213" s="179" t="s">
        <v>1</v>
      </c>
      <c r="F213" s="180" t="s">
        <v>183</v>
      </c>
      <c r="H213" s="181">
        <v>106.782</v>
      </c>
      <c r="I213" s="182"/>
      <c r="L213" s="178"/>
      <c r="M213" s="183"/>
      <c r="T213" s="184"/>
      <c r="AT213" s="179" t="s">
        <v>159</v>
      </c>
      <c r="AU213" s="179" t="s">
        <v>86</v>
      </c>
      <c r="AV213" s="14" t="s">
        <v>157</v>
      </c>
      <c r="AW213" s="14" t="s">
        <v>28</v>
      </c>
      <c r="AX213" s="14" t="s">
        <v>81</v>
      </c>
      <c r="AY213" s="179" t="s">
        <v>150</v>
      </c>
    </row>
    <row r="214" spans="2:65" s="1" customFormat="1" ht="33" customHeight="1">
      <c r="B214" s="139"/>
      <c r="C214" s="140">
        <v>22</v>
      </c>
      <c r="D214" s="140" t="s">
        <v>153</v>
      </c>
      <c r="E214" s="141" t="s">
        <v>240</v>
      </c>
      <c r="F214" s="142" t="s">
        <v>241</v>
      </c>
      <c r="G214" s="143" t="s">
        <v>176</v>
      </c>
      <c r="H214" s="144">
        <v>623.83500000000004</v>
      </c>
      <c r="I214" s="145"/>
      <c r="J214" s="144">
        <f>ROUND(I214*H214,3)</f>
        <v>0</v>
      </c>
      <c r="K214" s="146"/>
      <c r="L214" s="31"/>
      <c r="M214" s="147" t="s">
        <v>1</v>
      </c>
      <c r="N214" s="148" t="s">
        <v>40</v>
      </c>
      <c r="P214" s="149">
        <f>O214*H214</f>
        <v>0</v>
      </c>
      <c r="Q214" s="149">
        <v>0</v>
      </c>
      <c r="R214" s="149">
        <f>Q214*H214</f>
        <v>0</v>
      </c>
      <c r="S214" s="149">
        <v>4.0000000000000001E-3</v>
      </c>
      <c r="T214" s="150">
        <f>S214*H214</f>
        <v>2.4953400000000001</v>
      </c>
      <c r="AR214" s="151" t="s">
        <v>157</v>
      </c>
      <c r="AT214" s="151" t="s">
        <v>153</v>
      </c>
      <c r="AU214" s="151" t="s">
        <v>86</v>
      </c>
      <c r="AY214" s="16" t="s">
        <v>150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86</v>
      </c>
      <c r="BK214" s="153">
        <f>ROUND(I214*H214,3)</f>
        <v>0</v>
      </c>
      <c r="BL214" s="16" t="s">
        <v>157</v>
      </c>
      <c r="BM214" s="151" t="s">
        <v>242</v>
      </c>
    </row>
    <row r="215" spans="2:65" s="12" customFormat="1">
      <c r="B215" s="154"/>
      <c r="D215" s="155" t="s">
        <v>159</v>
      </c>
      <c r="E215" s="156" t="s">
        <v>1</v>
      </c>
      <c r="F215" s="157" t="s">
        <v>243</v>
      </c>
      <c r="H215" s="158">
        <v>855.7</v>
      </c>
      <c r="I215" s="159"/>
      <c r="L215" s="154"/>
      <c r="M215" s="160"/>
      <c r="T215" s="161"/>
      <c r="AT215" s="156" t="s">
        <v>159</v>
      </c>
      <c r="AU215" s="156" t="s">
        <v>86</v>
      </c>
      <c r="AV215" s="12" t="s">
        <v>86</v>
      </c>
      <c r="AW215" s="12" t="s">
        <v>28</v>
      </c>
      <c r="AX215" s="12" t="s">
        <v>74</v>
      </c>
      <c r="AY215" s="156" t="s">
        <v>150</v>
      </c>
    </row>
    <row r="216" spans="2:65" s="12" customFormat="1">
      <c r="B216" s="154"/>
      <c r="D216" s="155" t="s">
        <v>159</v>
      </c>
      <c r="E216" s="156" t="s">
        <v>1</v>
      </c>
      <c r="F216" s="157" t="s">
        <v>244</v>
      </c>
      <c r="H216" s="158">
        <v>-207.36</v>
      </c>
      <c r="I216" s="159"/>
      <c r="L216" s="154"/>
      <c r="M216" s="160"/>
      <c r="T216" s="161"/>
      <c r="AT216" s="156" t="s">
        <v>159</v>
      </c>
      <c r="AU216" s="156" t="s">
        <v>86</v>
      </c>
      <c r="AV216" s="12" t="s">
        <v>86</v>
      </c>
      <c r="AW216" s="12" t="s">
        <v>28</v>
      </c>
      <c r="AX216" s="12" t="s">
        <v>74</v>
      </c>
      <c r="AY216" s="156" t="s">
        <v>150</v>
      </c>
    </row>
    <row r="217" spans="2:65" s="12" customFormat="1">
      <c r="B217" s="154"/>
      <c r="D217" s="155" t="s">
        <v>159</v>
      </c>
      <c r="E217" s="156" t="s">
        <v>1</v>
      </c>
      <c r="F217" s="157" t="s">
        <v>245</v>
      </c>
      <c r="H217" s="158">
        <v>-1.105</v>
      </c>
      <c r="I217" s="159"/>
      <c r="L217" s="154"/>
      <c r="M217" s="160"/>
      <c r="T217" s="161"/>
      <c r="AT217" s="156" t="s">
        <v>159</v>
      </c>
      <c r="AU217" s="156" t="s">
        <v>86</v>
      </c>
      <c r="AV217" s="12" t="s">
        <v>86</v>
      </c>
      <c r="AW217" s="12" t="s">
        <v>28</v>
      </c>
      <c r="AX217" s="12" t="s">
        <v>74</v>
      </c>
      <c r="AY217" s="156" t="s">
        <v>150</v>
      </c>
    </row>
    <row r="218" spans="2:65" s="12" customFormat="1">
      <c r="B218" s="154"/>
      <c r="D218" s="155" t="s">
        <v>159</v>
      </c>
      <c r="E218" s="156" t="s">
        <v>1</v>
      </c>
      <c r="F218" s="157" t="s">
        <v>246</v>
      </c>
      <c r="H218" s="158">
        <v>-13.2</v>
      </c>
      <c r="I218" s="159"/>
      <c r="L218" s="154"/>
      <c r="M218" s="160"/>
      <c r="T218" s="161"/>
      <c r="AT218" s="156" t="s">
        <v>159</v>
      </c>
      <c r="AU218" s="156" t="s">
        <v>86</v>
      </c>
      <c r="AV218" s="12" t="s">
        <v>86</v>
      </c>
      <c r="AW218" s="12" t="s">
        <v>28</v>
      </c>
      <c r="AX218" s="12" t="s">
        <v>74</v>
      </c>
      <c r="AY218" s="156" t="s">
        <v>150</v>
      </c>
    </row>
    <row r="219" spans="2:65" s="12" customFormat="1">
      <c r="B219" s="154"/>
      <c r="D219" s="155" t="s">
        <v>159</v>
      </c>
      <c r="E219" s="156" t="s">
        <v>1</v>
      </c>
      <c r="F219" s="157" t="s">
        <v>247</v>
      </c>
      <c r="H219" s="158">
        <v>-28</v>
      </c>
      <c r="I219" s="159"/>
      <c r="L219" s="154"/>
      <c r="M219" s="160"/>
      <c r="T219" s="161"/>
      <c r="AT219" s="156" t="s">
        <v>159</v>
      </c>
      <c r="AU219" s="156" t="s">
        <v>86</v>
      </c>
      <c r="AV219" s="12" t="s">
        <v>86</v>
      </c>
      <c r="AW219" s="12" t="s">
        <v>28</v>
      </c>
      <c r="AX219" s="12" t="s">
        <v>74</v>
      </c>
      <c r="AY219" s="156" t="s">
        <v>150</v>
      </c>
    </row>
    <row r="220" spans="2:65" s="12" customFormat="1">
      <c r="B220" s="154"/>
      <c r="D220" s="155" t="s">
        <v>159</v>
      </c>
      <c r="E220" s="156" t="s">
        <v>1</v>
      </c>
      <c r="F220" s="157" t="s">
        <v>248</v>
      </c>
      <c r="H220" s="158">
        <v>0.84</v>
      </c>
      <c r="I220" s="159"/>
      <c r="L220" s="154"/>
      <c r="M220" s="160"/>
      <c r="T220" s="161"/>
      <c r="AT220" s="156" t="s">
        <v>159</v>
      </c>
      <c r="AU220" s="156" t="s">
        <v>86</v>
      </c>
      <c r="AV220" s="12" t="s">
        <v>86</v>
      </c>
      <c r="AW220" s="12" t="s">
        <v>28</v>
      </c>
      <c r="AX220" s="12" t="s">
        <v>74</v>
      </c>
      <c r="AY220" s="156" t="s">
        <v>150</v>
      </c>
    </row>
    <row r="221" spans="2:65" s="12" customFormat="1">
      <c r="B221" s="154"/>
      <c r="D221" s="155" t="s">
        <v>159</v>
      </c>
      <c r="E221" s="156" t="s">
        <v>1</v>
      </c>
      <c r="F221" s="157" t="s">
        <v>249</v>
      </c>
      <c r="H221" s="158">
        <v>2.96</v>
      </c>
      <c r="I221" s="159"/>
      <c r="L221" s="154"/>
      <c r="M221" s="160"/>
      <c r="T221" s="161"/>
      <c r="AT221" s="156" t="s">
        <v>159</v>
      </c>
      <c r="AU221" s="156" t="s">
        <v>86</v>
      </c>
      <c r="AV221" s="12" t="s">
        <v>86</v>
      </c>
      <c r="AW221" s="12" t="s">
        <v>28</v>
      </c>
      <c r="AX221" s="12" t="s">
        <v>74</v>
      </c>
      <c r="AY221" s="156" t="s">
        <v>150</v>
      </c>
    </row>
    <row r="222" spans="2:65" s="12" customFormat="1">
      <c r="B222" s="154"/>
      <c r="D222" s="155" t="s">
        <v>159</v>
      </c>
      <c r="E222" s="156" t="s">
        <v>1</v>
      </c>
      <c r="F222" s="157" t="s">
        <v>250</v>
      </c>
      <c r="H222" s="158">
        <v>14</v>
      </c>
      <c r="I222" s="159"/>
      <c r="L222" s="154"/>
      <c r="M222" s="160"/>
      <c r="T222" s="161"/>
      <c r="AT222" s="156" t="s">
        <v>159</v>
      </c>
      <c r="AU222" s="156" t="s">
        <v>86</v>
      </c>
      <c r="AV222" s="12" t="s">
        <v>86</v>
      </c>
      <c r="AW222" s="12" t="s">
        <v>28</v>
      </c>
      <c r="AX222" s="12" t="s">
        <v>74</v>
      </c>
      <c r="AY222" s="156" t="s">
        <v>150</v>
      </c>
    </row>
    <row r="223" spans="2:65" s="14" customFormat="1">
      <c r="B223" s="178"/>
      <c r="D223" s="155" t="s">
        <v>159</v>
      </c>
      <c r="E223" s="179" t="s">
        <v>102</v>
      </c>
      <c r="F223" s="180" t="s">
        <v>183</v>
      </c>
      <c r="H223" s="181">
        <v>623.83500000000004</v>
      </c>
      <c r="I223" s="182"/>
      <c r="L223" s="178"/>
      <c r="M223" s="183"/>
      <c r="T223" s="184"/>
      <c r="AT223" s="179" t="s">
        <v>159</v>
      </c>
      <c r="AU223" s="179" t="s">
        <v>86</v>
      </c>
      <c r="AV223" s="14" t="s">
        <v>157</v>
      </c>
      <c r="AW223" s="14" t="s">
        <v>28</v>
      </c>
      <c r="AX223" s="14" t="s">
        <v>81</v>
      </c>
      <c r="AY223" s="179" t="s">
        <v>150</v>
      </c>
    </row>
    <row r="224" spans="2:65" s="1" customFormat="1" ht="37.9" customHeight="1">
      <c r="B224" s="139"/>
      <c r="C224" s="140">
        <v>23</v>
      </c>
      <c r="D224" s="140" t="s">
        <v>153</v>
      </c>
      <c r="E224" s="141" t="s">
        <v>251</v>
      </c>
      <c r="F224" s="142" t="s">
        <v>252</v>
      </c>
      <c r="G224" s="143" t="s">
        <v>176</v>
      </c>
      <c r="H224" s="144">
        <v>727.51499999999999</v>
      </c>
      <c r="I224" s="145"/>
      <c r="J224" s="144">
        <f>ROUND(I224*H224,3)</f>
        <v>0</v>
      </c>
      <c r="K224" s="146"/>
      <c r="L224" s="31"/>
      <c r="M224" s="147" t="s">
        <v>1</v>
      </c>
      <c r="N224" s="148" t="s">
        <v>40</v>
      </c>
      <c r="P224" s="149">
        <f>O224*H224</f>
        <v>0</v>
      </c>
      <c r="Q224" s="149">
        <v>0</v>
      </c>
      <c r="R224" s="149">
        <f>Q224*H224</f>
        <v>0</v>
      </c>
      <c r="S224" s="149">
        <v>0.01</v>
      </c>
      <c r="T224" s="150">
        <f>S224*H224</f>
        <v>7.27515</v>
      </c>
      <c r="AR224" s="151" t="s">
        <v>157</v>
      </c>
      <c r="AT224" s="151" t="s">
        <v>153</v>
      </c>
      <c r="AU224" s="151" t="s">
        <v>86</v>
      </c>
      <c r="AY224" s="16" t="s">
        <v>150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86</v>
      </c>
      <c r="BK224" s="153">
        <f>ROUND(I224*H224,3)</f>
        <v>0</v>
      </c>
      <c r="BL224" s="16" t="s">
        <v>157</v>
      </c>
      <c r="BM224" s="151" t="s">
        <v>253</v>
      </c>
    </row>
    <row r="225" spans="2:65" s="12" customFormat="1">
      <c r="B225" s="154"/>
      <c r="D225" s="155" t="s">
        <v>159</v>
      </c>
      <c r="E225" s="156" t="s">
        <v>1</v>
      </c>
      <c r="F225" s="157" t="s">
        <v>243</v>
      </c>
      <c r="H225" s="158">
        <v>855.7</v>
      </c>
      <c r="I225" s="159"/>
      <c r="L225" s="154"/>
      <c r="M225" s="160"/>
      <c r="T225" s="161"/>
      <c r="AT225" s="156" t="s">
        <v>159</v>
      </c>
      <c r="AU225" s="156" t="s">
        <v>86</v>
      </c>
      <c r="AV225" s="12" t="s">
        <v>86</v>
      </c>
      <c r="AW225" s="12" t="s">
        <v>28</v>
      </c>
      <c r="AX225" s="12" t="s">
        <v>74</v>
      </c>
      <c r="AY225" s="156" t="s">
        <v>150</v>
      </c>
    </row>
    <row r="226" spans="2:65" s="12" customFormat="1">
      <c r="B226" s="154"/>
      <c r="D226" s="155" t="s">
        <v>159</v>
      </c>
      <c r="E226" s="156" t="s">
        <v>1</v>
      </c>
      <c r="F226" s="157" t="s">
        <v>254</v>
      </c>
      <c r="H226" s="158">
        <v>-103.68</v>
      </c>
      <c r="I226" s="159"/>
      <c r="L226" s="154"/>
      <c r="M226" s="160"/>
      <c r="T226" s="161"/>
      <c r="AT226" s="156" t="s">
        <v>159</v>
      </c>
      <c r="AU226" s="156" t="s">
        <v>86</v>
      </c>
      <c r="AV226" s="12" t="s">
        <v>86</v>
      </c>
      <c r="AW226" s="12" t="s">
        <v>28</v>
      </c>
      <c r="AX226" s="12" t="s">
        <v>74</v>
      </c>
      <c r="AY226" s="156" t="s">
        <v>150</v>
      </c>
    </row>
    <row r="227" spans="2:65" s="12" customFormat="1">
      <c r="B227" s="154"/>
      <c r="D227" s="155" t="s">
        <v>159</v>
      </c>
      <c r="E227" s="156" t="s">
        <v>1</v>
      </c>
      <c r="F227" s="157" t="s">
        <v>245</v>
      </c>
      <c r="H227" s="158">
        <v>-1.105</v>
      </c>
      <c r="I227" s="159"/>
      <c r="L227" s="154"/>
      <c r="M227" s="160"/>
      <c r="T227" s="161"/>
      <c r="AT227" s="156" t="s">
        <v>159</v>
      </c>
      <c r="AU227" s="156" t="s">
        <v>86</v>
      </c>
      <c r="AV227" s="12" t="s">
        <v>86</v>
      </c>
      <c r="AW227" s="12" t="s">
        <v>28</v>
      </c>
      <c r="AX227" s="12" t="s">
        <v>74</v>
      </c>
      <c r="AY227" s="156" t="s">
        <v>150</v>
      </c>
    </row>
    <row r="228" spans="2:65" s="12" customFormat="1">
      <c r="B228" s="154"/>
      <c r="D228" s="155" t="s">
        <v>159</v>
      </c>
      <c r="E228" s="156" t="s">
        <v>1</v>
      </c>
      <c r="F228" s="157" t="s">
        <v>246</v>
      </c>
      <c r="H228" s="158">
        <v>-13.2</v>
      </c>
      <c r="I228" s="159"/>
      <c r="L228" s="154"/>
      <c r="M228" s="160"/>
      <c r="T228" s="161"/>
      <c r="AT228" s="156" t="s">
        <v>159</v>
      </c>
      <c r="AU228" s="156" t="s">
        <v>86</v>
      </c>
      <c r="AV228" s="12" t="s">
        <v>86</v>
      </c>
      <c r="AW228" s="12" t="s">
        <v>28</v>
      </c>
      <c r="AX228" s="12" t="s">
        <v>74</v>
      </c>
      <c r="AY228" s="156" t="s">
        <v>150</v>
      </c>
    </row>
    <row r="229" spans="2:65" s="12" customFormat="1">
      <c r="B229" s="154"/>
      <c r="D229" s="155" t="s">
        <v>159</v>
      </c>
      <c r="E229" s="156" t="s">
        <v>1</v>
      </c>
      <c r="F229" s="157" t="s">
        <v>247</v>
      </c>
      <c r="H229" s="158">
        <v>-28</v>
      </c>
      <c r="I229" s="159"/>
      <c r="L229" s="154"/>
      <c r="M229" s="160"/>
      <c r="T229" s="161"/>
      <c r="AT229" s="156" t="s">
        <v>159</v>
      </c>
      <c r="AU229" s="156" t="s">
        <v>86</v>
      </c>
      <c r="AV229" s="12" t="s">
        <v>86</v>
      </c>
      <c r="AW229" s="12" t="s">
        <v>28</v>
      </c>
      <c r="AX229" s="12" t="s">
        <v>74</v>
      </c>
      <c r="AY229" s="156" t="s">
        <v>150</v>
      </c>
    </row>
    <row r="230" spans="2:65" s="12" customFormat="1">
      <c r="B230" s="154"/>
      <c r="D230" s="155" t="s">
        <v>159</v>
      </c>
      <c r="E230" s="156" t="s">
        <v>1</v>
      </c>
      <c r="F230" s="157" t="s">
        <v>248</v>
      </c>
      <c r="H230" s="158">
        <v>0.84</v>
      </c>
      <c r="I230" s="159"/>
      <c r="L230" s="154"/>
      <c r="M230" s="160"/>
      <c r="T230" s="161"/>
      <c r="AT230" s="156" t="s">
        <v>159</v>
      </c>
      <c r="AU230" s="156" t="s">
        <v>86</v>
      </c>
      <c r="AV230" s="12" t="s">
        <v>86</v>
      </c>
      <c r="AW230" s="12" t="s">
        <v>28</v>
      </c>
      <c r="AX230" s="12" t="s">
        <v>74</v>
      </c>
      <c r="AY230" s="156" t="s">
        <v>150</v>
      </c>
    </row>
    <row r="231" spans="2:65" s="12" customFormat="1">
      <c r="B231" s="154"/>
      <c r="D231" s="155" t="s">
        <v>159</v>
      </c>
      <c r="E231" s="156" t="s">
        <v>1</v>
      </c>
      <c r="F231" s="157" t="s">
        <v>249</v>
      </c>
      <c r="H231" s="158">
        <v>2.96</v>
      </c>
      <c r="I231" s="159"/>
      <c r="L231" s="154"/>
      <c r="M231" s="160"/>
      <c r="T231" s="161"/>
      <c r="AT231" s="156" t="s">
        <v>159</v>
      </c>
      <c r="AU231" s="156" t="s">
        <v>86</v>
      </c>
      <c r="AV231" s="12" t="s">
        <v>86</v>
      </c>
      <c r="AW231" s="12" t="s">
        <v>28</v>
      </c>
      <c r="AX231" s="12" t="s">
        <v>74</v>
      </c>
      <c r="AY231" s="156" t="s">
        <v>150</v>
      </c>
    </row>
    <row r="232" spans="2:65" s="12" customFormat="1">
      <c r="B232" s="154"/>
      <c r="D232" s="155" t="s">
        <v>159</v>
      </c>
      <c r="E232" s="156" t="s">
        <v>1</v>
      </c>
      <c r="F232" s="157" t="s">
        <v>250</v>
      </c>
      <c r="H232" s="158">
        <v>14</v>
      </c>
      <c r="I232" s="159"/>
      <c r="L232" s="154"/>
      <c r="M232" s="160"/>
      <c r="T232" s="161"/>
      <c r="AT232" s="156" t="s">
        <v>159</v>
      </c>
      <c r="AU232" s="156" t="s">
        <v>86</v>
      </c>
      <c r="AV232" s="12" t="s">
        <v>86</v>
      </c>
      <c r="AW232" s="12" t="s">
        <v>28</v>
      </c>
      <c r="AX232" s="12" t="s">
        <v>74</v>
      </c>
      <c r="AY232" s="156" t="s">
        <v>150</v>
      </c>
    </row>
    <row r="233" spans="2:65" s="14" customFormat="1">
      <c r="B233" s="178"/>
      <c r="D233" s="155" t="s">
        <v>159</v>
      </c>
      <c r="E233" s="179" t="s">
        <v>104</v>
      </c>
      <c r="F233" s="180" t="s">
        <v>183</v>
      </c>
      <c r="H233" s="181">
        <v>727.51499999999999</v>
      </c>
      <c r="I233" s="182"/>
      <c r="L233" s="178"/>
      <c r="M233" s="183"/>
      <c r="T233" s="184"/>
      <c r="AT233" s="179" t="s">
        <v>159</v>
      </c>
      <c r="AU233" s="179" t="s">
        <v>86</v>
      </c>
      <c r="AV233" s="14" t="s">
        <v>157</v>
      </c>
      <c r="AW233" s="14" t="s">
        <v>28</v>
      </c>
      <c r="AX233" s="14" t="s">
        <v>81</v>
      </c>
      <c r="AY233" s="179" t="s">
        <v>150</v>
      </c>
    </row>
    <row r="234" spans="2:65" s="1" customFormat="1" ht="24">
      <c r="B234" s="139"/>
      <c r="C234" s="140">
        <v>24</v>
      </c>
      <c r="D234" s="140" t="s">
        <v>153</v>
      </c>
      <c r="E234" s="141" t="s">
        <v>256</v>
      </c>
      <c r="F234" s="195" t="s">
        <v>656</v>
      </c>
      <c r="G234" s="143" t="s">
        <v>161</v>
      </c>
      <c r="H234" s="199">
        <v>355.995</v>
      </c>
      <c r="I234" s="145"/>
      <c r="J234" s="144">
        <f>ROUND(I234*H234,3)</f>
        <v>0</v>
      </c>
      <c r="K234" s="146"/>
      <c r="L234" s="31"/>
      <c r="M234" s="147" t="s">
        <v>1</v>
      </c>
      <c r="N234" s="148" t="s">
        <v>40</v>
      </c>
      <c r="P234" s="149">
        <f>O234*H234</f>
        <v>0</v>
      </c>
      <c r="Q234" s="149">
        <v>0</v>
      </c>
      <c r="R234" s="149">
        <f>Q234*H234</f>
        <v>0</v>
      </c>
      <c r="S234" s="149">
        <v>0</v>
      </c>
      <c r="T234" s="150">
        <f>S234*H234</f>
        <v>0</v>
      </c>
      <c r="AR234" s="151" t="s">
        <v>157</v>
      </c>
      <c r="AT234" s="151" t="s">
        <v>153</v>
      </c>
      <c r="AU234" s="151" t="s">
        <v>86</v>
      </c>
      <c r="AY234" s="16" t="s">
        <v>150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86</v>
      </c>
      <c r="BK234" s="153">
        <f>ROUND(I234*H234,3)</f>
        <v>0</v>
      </c>
      <c r="BL234" s="16" t="s">
        <v>157</v>
      </c>
      <c r="BM234" s="151" t="s">
        <v>257</v>
      </c>
    </row>
    <row r="235" spans="2:65" s="1" customFormat="1" ht="24.2" customHeight="1">
      <c r="B235" s="139"/>
      <c r="C235" s="140">
        <v>25</v>
      </c>
      <c r="D235" s="140" t="s">
        <v>153</v>
      </c>
      <c r="E235" s="141" t="s">
        <v>259</v>
      </c>
      <c r="F235" s="142" t="s">
        <v>260</v>
      </c>
      <c r="G235" s="143" t="s">
        <v>161</v>
      </c>
      <c r="H235" s="199">
        <v>355.995</v>
      </c>
      <c r="I235" s="145"/>
      <c r="J235" s="144">
        <f>ROUND(I235*H235,3)</f>
        <v>0</v>
      </c>
      <c r="K235" s="146"/>
      <c r="L235" s="31"/>
      <c r="M235" s="147" t="s">
        <v>1</v>
      </c>
      <c r="N235" s="148" t="s">
        <v>40</v>
      </c>
      <c r="P235" s="149">
        <f>O235*H235</f>
        <v>0</v>
      </c>
      <c r="Q235" s="149">
        <v>0</v>
      </c>
      <c r="R235" s="149">
        <f>Q235*H235</f>
        <v>0</v>
      </c>
      <c r="S235" s="149">
        <v>0</v>
      </c>
      <c r="T235" s="150">
        <f>S235*H235</f>
        <v>0</v>
      </c>
      <c r="AR235" s="151" t="s">
        <v>157</v>
      </c>
      <c r="AT235" s="151" t="s">
        <v>153</v>
      </c>
      <c r="AU235" s="151" t="s">
        <v>86</v>
      </c>
      <c r="AY235" s="16" t="s">
        <v>150</v>
      </c>
      <c r="BE235" s="152">
        <f>IF(N235="základná",J235,0)</f>
        <v>0</v>
      </c>
      <c r="BF235" s="152">
        <f>IF(N235="znížená",J235,0)</f>
        <v>0</v>
      </c>
      <c r="BG235" s="152">
        <f>IF(N235="zákl. prenesená",J235,0)</f>
        <v>0</v>
      </c>
      <c r="BH235" s="152">
        <f>IF(N235="zníž. prenesená",J235,0)</f>
        <v>0</v>
      </c>
      <c r="BI235" s="152">
        <f>IF(N235="nulová",J235,0)</f>
        <v>0</v>
      </c>
      <c r="BJ235" s="16" t="s">
        <v>86</v>
      </c>
      <c r="BK235" s="153">
        <f>ROUND(I235*H235,3)</f>
        <v>0</v>
      </c>
      <c r="BL235" s="16" t="s">
        <v>157</v>
      </c>
      <c r="BM235" s="151" t="s">
        <v>261</v>
      </c>
    </row>
    <row r="236" spans="2:65" s="11" customFormat="1" ht="25.9" customHeight="1">
      <c r="B236" s="127"/>
      <c r="D236" s="128" t="s">
        <v>73</v>
      </c>
      <c r="E236" s="129" t="s">
        <v>262</v>
      </c>
      <c r="F236" s="129" t="s">
        <v>263</v>
      </c>
      <c r="I236" s="130"/>
      <c r="J236" s="131">
        <f>BK236</f>
        <v>0</v>
      </c>
      <c r="L236" s="127"/>
      <c r="M236" s="132"/>
      <c r="P236" s="133">
        <f>P237+P240+P258+P278+P281+P309+P322</f>
        <v>0</v>
      </c>
      <c r="R236" s="133">
        <f>R237+R240+R258+R278+R281+R309+R322</f>
        <v>28.959533439999998</v>
      </c>
      <c r="T236" s="134">
        <f>T237+T240+T258+T278+T281+T309+T322</f>
        <v>21.49343</v>
      </c>
      <c r="AR236" s="128" t="s">
        <v>86</v>
      </c>
      <c r="AT236" s="135" t="s">
        <v>73</v>
      </c>
      <c r="AU236" s="135" t="s">
        <v>74</v>
      </c>
      <c r="AY236" s="128" t="s">
        <v>150</v>
      </c>
      <c r="BK236" s="136">
        <f>BK237+BK240+BK258+BK278+BK281+BK309+BK322</f>
        <v>0</v>
      </c>
    </row>
    <row r="237" spans="2:65" s="11" customFormat="1" ht="22.9" customHeight="1">
      <c r="B237" s="127"/>
      <c r="D237" s="128" t="s">
        <v>73</v>
      </c>
      <c r="E237" s="137" t="s">
        <v>264</v>
      </c>
      <c r="F237" s="137" t="s">
        <v>265</v>
      </c>
      <c r="I237" s="130"/>
      <c r="J237" s="138">
        <f>BK237</f>
        <v>0</v>
      </c>
      <c r="L237" s="127"/>
      <c r="M237" s="132"/>
      <c r="P237" s="133">
        <f>SUM(P238:P239)</f>
        <v>0</v>
      </c>
      <c r="R237" s="133">
        <f>SUM(R238:R239)</f>
        <v>0</v>
      </c>
      <c r="T237" s="134">
        <f>SUM(T238:T239)</f>
        <v>6.6863999999999999</v>
      </c>
      <c r="AR237" s="128" t="s">
        <v>86</v>
      </c>
      <c r="AT237" s="135" t="s">
        <v>73</v>
      </c>
      <c r="AU237" s="135" t="s">
        <v>81</v>
      </c>
      <c r="AY237" s="128" t="s">
        <v>150</v>
      </c>
      <c r="BK237" s="136">
        <f>SUM(BK238:BK239)</f>
        <v>0</v>
      </c>
    </row>
    <row r="238" spans="2:65" s="1" customFormat="1" ht="33" customHeight="1">
      <c r="B238" s="139"/>
      <c r="C238" s="140">
        <v>26</v>
      </c>
      <c r="D238" s="140" t="s">
        <v>153</v>
      </c>
      <c r="E238" s="141" t="s">
        <v>267</v>
      </c>
      <c r="F238" s="142" t="s">
        <v>268</v>
      </c>
      <c r="G238" s="143" t="s">
        <v>176</v>
      </c>
      <c r="H238" s="144">
        <v>1990</v>
      </c>
      <c r="I238" s="145"/>
      <c r="J238" s="144">
        <f>ROUND(I238*H238,3)</f>
        <v>0</v>
      </c>
      <c r="K238" s="146"/>
      <c r="L238" s="31"/>
      <c r="M238" s="147" t="s">
        <v>1</v>
      </c>
      <c r="N238" s="148" t="s">
        <v>40</v>
      </c>
      <c r="P238" s="149">
        <f>O238*H238</f>
        <v>0</v>
      </c>
      <c r="Q238" s="149">
        <v>0</v>
      </c>
      <c r="R238" s="149">
        <f>Q238*H238</f>
        <v>0</v>
      </c>
      <c r="S238" s="149">
        <v>3.3600000000000001E-3</v>
      </c>
      <c r="T238" s="150">
        <f>S238*H238</f>
        <v>6.6863999999999999</v>
      </c>
      <c r="AR238" s="151" t="s">
        <v>227</v>
      </c>
      <c r="AT238" s="151" t="s">
        <v>153</v>
      </c>
      <c r="AU238" s="151" t="s">
        <v>86</v>
      </c>
      <c r="AY238" s="16" t="s">
        <v>150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86</v>
      </c>
      <c r="BK238" s="153">
        <f>ROUND(I238*H238,3)</f>
        <v>0</v>
      </c>
      <c r="BL238" s="16" t="s">
        <v>227</v>
      </c>
      <c r="BM238" s="151" t="s">
        <v>269</v>
      </c>
    </row>
    <row r="239" spans="2:65" s="12" customFormat="1">
      <c r="B239" s="154"/>
      <c r="D239" s="155" t="s">
        <v>159</v>
      </c>
      <c r="E239" s="156" t="s">
        <v>1</v>
      </c>
      <c r="F239" s="157" t="s">
        <v>99</v>
      </c>
      <c r="H239" s="158">
        <v>1990</v>
      </c>
      <c r="I239" s="159"/>
      <c r="L239" s="154"/>
      <c r="M239" s="160"/>
      <c r="T239" s="161"/>
      <c r="AT239" s="156" t="s">
        <v>159</v>
      </c>
      <c r="AU239" s="156" t="s">
        <v>86</v>
      </c>
      <c r="AV239" s="12" t="s">
        <v>86</v>
      </c>
      <c r="AW239" s="12" t="s">
        <v>28</v>
      </c>
      <c r="AX239" s="12" t="s">
        <v>81</v>
      </c>
      <c r="AY239" s="156" t="s">
        <v>150</v>
      </c>
    </row>
    <row r="240" spans="2:65" s="11" customFormat="1" ht="22.9" customHeight="1">
      <c r="B240" s="127"/>
      <c r="D240" s="128" t="s">
        <v>73</v>
      </c>
      <c r="E240" s="137" t="s">
        <v>270</v>
      </c>
      <c r="F240" s="137" t="s">
        <v>271</v>
      </c>
      <c r="I240" s="130"/>
      <c r="J240" s="138">
        <f>BK240</f>
        <v>0</v>
      </c>
      <c r="L240" s="127"/>
      <c r="M240" s="132"/>
      <c r="P240" s="133">
        <f>SUM(P241:P257)</f>
        <v>0</v>
      </c>
      <c r="R240" s="133">
        <f>SUM(R241:R257)</f>
        <v>1.8543556800000003</v>
      </c>
      <c r="T240" s="134">
        <f>SUM(T241:T257)</f>
        <v>0</v>
      </c>
      <c r="AR240" s="128" t="s">
        <v>86</v>
      </c>
      <c r="AT240" s="135" t="s">
        <v>73</v>
      </c>
      <c r="AU240" s="135" t="s">
        <v>81</v>
      </c>
      <c r="AY240" s="128" t="s">
        <v>150</v>
      </c>
      <c r="BK240" s="136">
        <f>SUM(BK241:BK257)</f>
        <v>0</v>
      </c>
    </row>
    <row r="241" spans="2:65" s="1" customFormat="1" ht="24.2" customHeight="1">
      <c r="B241" s="139"/>
      <c r="C241" s="140">
        <v>27</v>
      </c>
      <c r="D241" s="140" t="s">
        <v>153</v>
      </c>
      <c r="E241" s="141" t="s">
        <v>273</v>
      </c>
      <c r="F241" s="142" t="s">
        <v>274</v>
      </c>
      <c r="G241" s="143" t="s">
        <v>176</v>
      </c>
      <c r="H241" s="144">
        <v>216</v>
      </c>
      <c r="I241" s="145"/>
      <c r="J241" s="144">
        <f>ROUND(I241*H241,3)</f>
        <v>0</v>
      </c>
      <c r="K241" s="146"/>
      <c r="L241" s="31"/>
      <c r="M241" s="147" t="s">
        <v>1</v>
      </c>
      <c r="N241" s="148" t="s">
        <v>40</v>
      </c>
      <c r="P241" s="149">
        <f>O241*H241</f>
        <v>0</v>
      </c>
      <c r="Q241" s="149">
        <v>0</v>
      </c>
      <c r="R241" s="149">
        <f>Q241*H241</f>
        <v>0</v>
      </c>
      <c r="S241" s="149">
        <v>0</v>
      </c>
      <c r="T241" s="150">
        <f>S241*H241</f>
        <v>0</v>
      </c>
      <c r="AR241" s="151" t="s">
        <v>227</v>
      </c>
      <c r="AT241" s="151" t="s">
        <v>153</v>
      </c>
      <c r="AU241" s="151" t="s">
        <v>86</v>
      </c>
      <c r="AY241" s="16" t="s">
        <v>150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6" t="s">
        <v>86</v>
      </c>
      <c r="BK241" s="153">
        <f>ROUND(I241*H241,3)</f>
        <v>0</v>
      </c>
      <c r="BL241" s="16" t="s">
        <v>227</v>
      </c>
      <c r="BM241" s="151" t="s">
        <v>275</v>
      </c>
    </row>
    <row r="242" spans="2:65" s="12" customFormat="1">
      <c r="B242" s="154"/>
      <c r="D242" s="155" t="s">
        <v>159</v>
      </c>
      <c r="E242" s="156" t="s">
        <v>1</v>
      </c>
      <c r="F242" s="157" t="s">
        <v>276</v>
      </c>
      <c r="H242" s="158">
        <v>216</v>
      </c>
      <c r="I242" s="159"/>
      <c r="L242" s="154"/>
      <c r="M242" s="160"/>
      <c r="T242" s="161"/>
      <c r="AT242" s="156" t="s">
        <v>159</v>
      </c>
      <c r="AU242" s="156" t="s">
        <v>86</v>
      </c>
      <c r="AV242" s="12" t="s">
        <v>86</v>
      </c>
      <c r="AW242" s="12" t="s">
        <v>28</v>
      </c>
      <c r="AX242" s="12" t="s">
        <v>81</v>
      </c>
      <c r="AY242" s="156" t="s">
        <v>150</v>
      </c>
    </row>
    <row r="243" spans="2:65" s="12" customFormat="1" ht="24">
      <c r="B243" s="154"/>
      <c r="C243" s="201">
        <v>28</v>
      </c>
      <c r="D243" s="201" t="s">
        <v>153</v>
      </c>
      <c r="E243" s="202" t="s">
        <v>607</v>
      </c>
      <c r="F243" s="203" t="s">
        <v>608</v>
      </c>
      <c r="G243" s="204" t="s">
        <v>167</v>
      </c>
      <c r="H243" s="199">
        <v>2388</v>
      </c>
      <c r="I243" s="215"/>
      <c r="J243" s="199">
        <f>ROUND(I243*H243,3)</f>
        <v>0</v>
      </c>
      <c r="L243" s="154"/>
      <c r="M243" s="160"/>
      <c r="T243" s="161"/>
      <c r="AT243" s="156"/>
      <c r="AU243" s="156"/>
      <c r="AY243" s="156"/>
      <c r="BF243" s="152">
        <f>J243</f>
        <v>0</v>
      </c>
      <c r="BG243" s="152">
        <f>IF(N243="zákl. prenesená",J243,0)</f>
        <v>0</v>
      </c>
      <c r="BH243" s="152">
        <f>IF(N243="zníž. prenesená",J243,0)</f>
        <v>0</v>
      </c>
      <c r="BI243" s="152">
        <f>IF(N243="nulová",J243,0)</f>
        <v>0</v>
      </c>
      <c r="BJ243" s="16" t="s">
        <v>86</v>
      </c>
      <c r="BK243" s="153">
        <f>ROUND(I243*H243,3)</f>
        <v>0</v>
      </c>
    </row>
    <row r="244" spans="2:65" s="12" customFormat="1">
      <c r="B244" s="154"/>
      <c r="C244" s="205"/>
      <c r="D244" s="235" t="s">
        <v>159</v>
      </c>
      <c r="E244" s="219" t="s">
        <v>1</v>
      </c>
      <c r="F244" s="232" t="s">
        <v>609</v>
      </c>
      <c r="G244" s="233"/>
      <c r="H244" s="234">
        <v>2388</v>
      </c>
      <c r="I244" s="159"/>
      <c r="J244" s="205"/>
      <c r="L244" s="154"/>
      <c r="M244" s="160"/>
      <c r="T244" s="161"/>
      <c r="AT244" s="156"/>
      <c r="AU244" s="156"/>
      <c r="AY244" s="156"/>
    </row>
    <row r="245" spans="2:65" s="12" customFormat="1" ht="24">
      <c r="B245" s="154"/>
      <c r="C245" s="201">
        <v>29</v>
      </c>
      <c r="D245" s="201" t="s">
        <v>153</v>
      </c>
      <c r="E245" s="202" t="s">
        <v>611</v>
      </c>
      <c r="F245" s="203" t="s">
        <v>610</v>
      </c>
      <c r="G245" s="204" t="s">
        <v>167</v>
      </c>
      <c r="H245" s="199">
        <v>2388</v>
      </c>
      <c r="I245" s="215"/>
      <c r="J245" s="199">
        <f>ROUND(I245*H245,3)</f>
        <v>0</v>
      </c>
      <c r="L245" s="154"/>
      <c r="M245" s="160"/>
      <c r="T245" s="161"/>
      <c r="AT245" s="156"/>
      <c r="AU245" s="156"/>
      <c r="AY245" s="156"/>
      <c r="BF245" s="152">
        <f>J245</f>
        <v>0</v>
      </c>
      <c r="BG245" s="152">
        <f>IF(N245="zákl. prenesená",J245,0)</f>
        <v>0</v>
      </c>
      <c r="BH245" s="152">
        <f>IF(N245="zníž. prenesená",J245,0)</f>
        <v>0</v>
      </c>
      <c r="BI245" s="152">
        <f>IF(N245="nulová",J245,0)</f>
        <v>0</v>
      </c>
      <c r="BJ245" s="16" t="s">
        <v>86</v>
      </c>
      <c r="BK245" s="153">
        <f>ROUND(I245*H245,3)</f>
        <v>0</v>
      </c>
    </row>
    <row r="246" spans="2:65" s="12" customFormat="1">
      <c r="B246" s="154"/>
      <c r="C246" s="205"/>
      <c r="D246" s="235" t="s">
        <v>159</v>
      </c>
      <c r="E246" s="219" t="s">
        <v>1</v>
      </c>
      <c r="F246" s="232" t="s">
        <v>609</v>
      </c>
      <c r="G246" s="233"/>
      <c r="H246" s="234">
        <v>2388</v>
      </c>
      <c r="I246" s="159"/>
      <c r="J246" s="205"/>
      <c r="L246" s="154"/>
      <c r="M246" s="160"/>
      <c r="T246" s="161"/>
      <c r="AT246" s="156"/>
      <c r="AU246" s="156"/>
      <c r="AY246" s="156"/>
    </row>
    <row r="247" spans="2:65" s="12" customFormat="1" ht="24">
      <c r="B247" s="154"/>
      <c r="C247" s="220">
        <v>30</v>
      </c>
      <c r="D247" s="220" t="s">
        <v>162</v>
      </c>
      <c r="E247" s="221" t="s">
        <v>612</v>
      </c>
      <c r="F247" s="222" t="s">
        <v>613</v>
      </c>
      <c r="G247" s="223" t="s">
        <v>156</v>
      </c>
      <c r="H247" s="200">
        <v>30.948</v>
      </c>
      <c r="I247" s="218"/>
      <c r="J247" s="200">
        <f>ROUND(I247*H247,3)</f>
        <v>0</v>
      </c>
      <c r="L247" s="154"/>
      <c r="M247" s="160"/>
      <c r="T247" s="161"/>
      <c r="AT247" s="156"/>
      <c r="AU247" s="156"/>
      <c r="AY247" s="156"/>
      <c r="BF247" s="152">
        <f>J247</f>
        <v>0</v>
      </c>
      <c r="BG247" s="152">
        <f>IF(N247="zákl. prenesená",J247,0)</f>
        <v>0</v>
      </c>
      <c r="BH247" s="152">
        <f>IF(N247="zníž. prenesená",J247,0)</f>
        <v>0</v>
      </c>
      <c r="BI247" s="152">
        <f>IF(N247="nulová",J247,0)</f>
        <v>0</v>
      </c>
      <c r="BJ247" s="16" t="s">
        <v>86</v>
      </c>
      <c r="BK247" s="153">
        <f>ROUND(I247*H247,3)</f>
        <v>0</v>
      </c>
    </row>
    <row r="248" spans="2:65" s="12" customFormat="1">
      <c r="B248" s="154"/>
      <c r="D248" s="228" t="s">
        <v>159</v>
      </c>
      <c r="E248" s="156" t="s">
        <v>1</v>
      </c>
      <c r="F248" s="225" t="s">
        <v>614</v>
      </c>
      <c r="G248" s="226"/>
      <c r="H248" s="227">
        <v>28.655999999999999</v>
      </c>
      <c r="I248" s="159"/>
      <c r="L248" s="154"/>
      <c r="M248" s="160"/>
      <c r="T248" s="161"/>
      <c r="AT248" s="156"/>
      <c r="AU248" s="156"/>
      <c r="AY248" s="156"/>
    </row>
    <row r="249" spans="2:65" s="12" customFormat="1">
      <c r="B249" s="154"/>
      <c r="D249" s="228" t="s">
        <v>159</v>
      </c>
      <c r="F249" s="225" t="s">
        <v>615</v>
      </c>
      <c r="G249" s="226"/>
      <c r="H249" s="227">
        <v>30.948</v>
      </c>
      <c r="I249" s="159"/>
      <c r="L249" s="154"/>
      <c r="M249" s="160"/>
      <c r="T249" s="161"/>
      <c r="AT249" s="156"/>
      <c r="AU249" s="156"/>
      <c r="AY249" s="156"/>
    </row>
    <row r="250" spans="2:65" s="1" customFormat="1" ht="24.2" customHeight="1">
      <c r="B250" s="139"/>
      <c r="C250" s="140">
        <v>31</v>
      </c>
      <c r="D250" s="140" t="s">
        <v>153</v>
      </c>
      <c r="E250" s="141" t="s">
        <v>278</v>
      </c>
      <c r="F250" s="142" t="s">
        <v>279</v>
      </c>
      <c r="G250" s="143" t="s">
        <v>167</v>
      </c>
      <c r="H250" s="144">
        <v>180</v>
      </c>
      <c r="I250" s="215"/>
      <c r="J250" s="144">
        <f>ROUND(I250*H250,3)</f>
        <v>0</v>
      </c>
      <c r="K250" s="146"/>
      <c r="L250" s="31"/>
      <c r="M250" s="147" t="s">
        <v>1</v>
      </c>
      <c r="N250" s="148" t="s">
        <v>40</v>
      </c>
      <c r="P250" s="149">
        <f>O250*H250</f>
        <v>0</v>
      </c>
      <c r="Q250" s="149">
        <v>0</v>
      </c>
      <c r="R250" s="149">
        <f>Q250*H250</f>
        <v>0</v>
      </c>
      <c r="S250" s="149">
        <v>0</v>
      </c>
      <c r="T250" s="150">
        <f>S250*H250</f>
        <v>0</v>
      </c>
      <c r="AR250" s="151" t="s">
        <v>227</v>
      </c>
      <c r="AT250" s="151" t="s">
        <v>153</v>
      </c>
      <c r="AU250" s="151" t="s">
        <v>86</v>
      </c>
      <c r="AY250" s="16" t="s">
        <v>150</v>
      </c>
      <c r="BE250" s="152">
        <f>IF(N250="základná",J250,0)</f>
        <v>0</v>
      </c>
      <c r="BF250" s="152">
        <f>IF(N250="znížená",J250,0)</f>
        <v>0</v>
      </c>
      <c r="BG250" s="152">
        <f>IF(N250="zákl. prenesená",J250,0)</f>
        <v>0</v>
      </c>
      <c r="BH250" s="152">
        <f>IF(N250="zníž. prenesená",J250,0)</f>
        <v>0</v>
      </c>
      <c r="BI250" s="152">
        <f>IF(N250="nulová",J250,0)</f>
        <v>0</v>
      </c>
      <c r="BJ250" s="16" t="s">
        <v>86</v>
      </c>
      <c r="BK250" s="153">
        <f>ROUND(I250*H250,3)</f>
        <v>0</v>
      </c>
      <c r="BL250" s="16" t="s">
        <v>227</v>
      </c>
      <c r="BM250" s="151" t="s">
        <v>280</v>
      </c>
    </row>
    <row r="251" spans="2:65" s="12" customFormat="1">
      <c r="B251" s="154"/>
      <c r="D251" s="228" t="s">
        <v>159</v>
      </c>
      <c r="E251" s="194" t="s">
        <v>1</v>
      </c>
      <c r="F251" s="225">
        <v>180</v>
      </c>
      <c r="G251" s="226"/>
      <c r="H251" s="227">
        <v>180</v>
      </c>
      <c r="I251" s="159"/>
      <c r="L251" s="154"/>
      <c r="M251" s="160"/>
      <c r="T251" s="161"/>
      <c r="AT251" s="156" t="s">
        <v>159</v>
      </c>
      <c r="AU251" s="156" t="s">
        <v>86</v>
      </c>
      <c r="AV251" s="12" t="s">
        <v>86</v>
      </c>
      <c r="AW251" s="12" t="s">
        <v>28</v>
      </c>
      <c r="AX251" s="12" t="s">
        <v>81</v>
      </c>
      <c r="AY251" s="156" t="s">
        <v>150</v>
      </c>
    </row>
    <row r="252" spans="2:65" s="1" customFormat="1" ht="24.2" customHeight="1">
      <c r="B252" s="139"/>
      <c r="C252" s="168">
        <v>32</v>
      </c>
      <c r="D252" s="168" t="s">
        <v>162</v>
      </c>
      <c r="E252" s="169" t="s">
        <v>282</v>
      </c>
      <c r="F252" s="170" t="s">
        <v>283</v>
      </c>
      <c r="G252" s="171" t="s">
        <v>156</v>
      </c>
      <c r="H252" s="200">
        <v>1.944</v>
      </c>
      <c r="I252" s="218"/>
      <c r="J252" s="172">
        <f>ROUND(I252*H252,3)</f>
        <v>0</v>
      </c>
      <c r="K252" s="174"/>
      <c r="L252" s="175"/>
      <c r="M252" s="176" t="s">
        <v>1</v>
      </c>
      <c r="N252" s="177" t="s">
        <v>40</v>
      </c>
      <c r="P252" s="149">
        <f>O252*H252</f>
        <v>0</v>
      </c>
      <c r="Q252" s="149">
        <v>0.55000000000000004</v>
      </c>
      <c r="R252" s="149">
        <f>Q252*H252</f>
        <v>1.0692000000000002</v>
      </c>
      <c r="S252" s="149">
        <v>0</v>
      </c>
      <c r="T252" s="150">
        <f>S252*H252</f>
        <v>0</v>
      </c>
      <c r="AR252" s="151" t="s">
        <v>284</v>
      </c>
      <c r="AT252" s="151" t="s">
        <v>162</v>
      </c>
      <c r="AU252" s="151" t="s">
        <v>86</v>
      </c>
      <c r="AY252" s="16" t="s">
        <v>150</v>
      </c>
      <c r="BE252" s="152">
        <f>IF(N252="základná",J252,0)</f>
        <v>0</v>
      </c>
      <c r="BF252" s="152">
        <f>IF(N252="znížená",J252,0)</f>
        <v>0</v>
      </c>
      <c r="BG252" s="152">
        <f>IF(N252="zákl. prenesená",J252,0)</f>
        <v>0</v>
      </c>
      <c r="BH252" s="152">
        <f>IF(N252="zníž. prenesená",J252,0)</f>
        <v>0</v>
      </c>
      <c r="BI252" s="152">
        <f>IF(N252="nulová",J252,0)</f>
        <v>0</v>
      </c>
      <c r="BJ252" s="16" t="s">
        <v>86</v>
      </c>
      <c r="BK252" s="153">
        <f>ROUND(I252*H252,3)</f>
        <v>0</v>
      </c>
      <c r="BL252" s="16" t="s">
        <v>227</v>
      </c>
      <c r="BM252" s="151" t="s">
        <v>285</v>
      </c>
    </row>
    <row r="253" spans="2:65" s="12" customFormat="1">
      <c r="B253" s="154"/>
      <c r="D253" s="228" t="s">
        <v>159</v>
      </c>
      <c r="E253" s="156" t="s">
        <v>1</v>
      </c>
      <c r="F253" s="225" t="s">
        <v>649</v>
      </c>
      <c r="G253" s="226"/>
      <c r="H253" s="234">
        <v>1.8</v>
      </c>
      <c r="I253" s="159"/>
      <c r="L253" s="154"/>
      <c r="M253" s="160"/>
      <c r="T253" s="161"/>
      <c r="AT253" s="156" t="s">
        <v>159</v>
      </c>
      <c r="AU253" s="156" t="s">
        <v>86</v>
      </c>
      <c r="AV253" s="12" t="s">
        <v>86</v>
      </c>
      <c r="AW253" s="12" t="s">
        <v>28</v>
      </c>
      <c r="AX253" s="12" t="s">
        <v>81</v>
      </c>
      <c r="AY253" s="156" t="s">
        <v>150</v>
      </c>
    </row>
    <row r="254" spans="2:65" s="12" customFormat="1">
      <c r="B254" s="154"/>
      <c r="D254" s="228" t="s">
        <v>159</v>
      </c>
      <c r="F254" s="225" t="s">
        <v>650</v>
      </c>
      <c r="G254" s="226"/>
      <c r="H254" s="234">
        <v>1.944</v>
      </c>
      <c r="I254" s="159"/>
      <c r="L254" s="154"/>
      <c r="M254" s="160"/>
      <c r="T254" s="161"/>
      <c r="AT254" s="156" t="s">
        <v>159</v>
      </c>
      <c r="AU254" s="156" t="s">
        <v>86</v>
      </c>
      <c r="AV254" s="12" t="s">
        <v>86</v>
      </c>
      <c r="AW254" s="12" t="s">
        <v>3</v>
      </c>
      <c r="AX254" s="12" t="s">
        <v>81</v>
      </c>
      <c r="AY254" s="156" t="s">
        <v>150</v>
      </c>
    </row>
    <row r="255" spans="2:65" s="1" customFormat="1" ht="24.2" customHeight="1">
      <c r="B255" s="139"/>
      <c r="C255" s="140">
        <v>33</v>
      </c>
      <c r="D255" s="140" t="s">
        <v>153</v>
      </c>
      <c r="E255" s="141" t="s">
        <v>287</v>
      </c>
      <c r="F255" s="142" t="s">
        <v>288</v>
      </c>
      <c r="G255" s="143" t="s">
        <v>156</v>
      </c>
      <c r="H255" s="199">
        <v>30.456</v>
      </c>
      <c r="I255" s="145"/>
      <c r="J255" s="144">
        <f>ROUND(I255*H255,3)</f>
        <v>0</v>
      </c>
      <c r="K255" s="146"/>
      <c r="L255" s="31"/>
      <c r="M255" s="147" t="s">
        <v>1</v>
      </c>
      <c r="N255" s="148" t="s">
        <v>40</v>
      </c>
      <c r="P255" s="149">
        <f>O255*H255</f>
        <v>0</v>
      </c>
      <c r="Q255" s="149">
        <v>2.5780000000000001E-2</v>
      </c>
      <c r="R255" s="149">
        <f>Q255*H255</f>
        <v>0.78515568000000002</v>
      </c>
      <c r="S255" s="149">
        <v>0</v>
      </c>
      <c r="T255" s="150">
        <f>S255*H255</f>
        <v>0</v>
      </c>
      <c r="AR255" s="151" t="s">
        <v>227</v>
      </c>
      <c r="AT255" s="151" t="s">
        <v>153</v>
      </c>
      <c r="AU255" s="151" t="s">
        <v>86</v>
      </c>
      <c r="AY255" s="16" t="s">
        <v>150</v>
      </c>
      <c r="BE255" s="152">
        <f>IF(N255="základná",J255,0)</f>
        <v>0</v>
      </c>
      <c r="BF255" s="152">
        <f>IF(N255="znížená",J255,0)</f>
        <v>0</v>
      </c>
      <c r="BG255" s="152">
        <f>IF(N255="zákl. prenesená",J255,0)</f>
        <v>0</v>
      </c>
      <c r="BH255" s="152">
        <f>IF(N255="zníž. prenesená",J255,0)</f>
        <v>0</v>
      </c>
      <c r="BI255" s="152">
        <f>IF(N255="nulová",J255,0)</f>
        <v>0</v>
      </c>
      <c r="BJ255" s="16" t="s">
        <v>86</v>
      </c>
      <c r="BK255" s="153">
        <f>ROUND(I255*H255,3)</f>
        <v>0</v>
      </c>
      <c r="BL255" s="16" t="s">
        <v>227</v>
      </c>
      <c r="BM255" s="151" t="s">
        <v>289</v>
      </c>
    </row>
    <row r="256" spans="2:65" s="12" customFormat="1">
      <c r="B256" s="154"/>
      <c r="D256" s="228" t="s">
        <v>159</v>
      </c>
      <c r="E256" s="156" t="s">
        <v>1</v>
      </c>
      <c r="F256" s="225" t="s">
        <v>651</v>
      </c>
      <c r="G256" s="226"/>
      <c r="H256" s="234">
        <v>30.456</v>
      </c>
      <c r="I256" s="159"/>
      <c r="L256" s="154"/>
      <c r="M256" s="160"/>
      <c r="T256" s="161"/>
      <c r="AT256" s="156"/>
      <c r="AU256" s="156"/>
      <c r="AY256" s="156"/>
    </row>
    <row r="257" spans="2:65" s="1" customFormat="1" ht="24.2" customHeight="1">
      <c r="B257" s="139"/>
      <c r="C257" s="140">
        <v>34</v>
      </c>
      <c r="D257" s="140" t="s">
        <v>153</v>
      </c>
      <c r="E257" s="141" t="s">
        <v>291</v>
      </c>
      <c r="F257" s="142" t="s">
        <v>292</v>
      </c>
      <c r="G257" s="143" t="s">
        <v>293</v>
      </c>
      <c r="H257" s="215">
        <v>301.20999999999998</v>
      </c>
      <c r="I257" s="145"/>
      <c r="J257" s="144">
        <f>ROUND(I257*H257,3)</f>
        <v>0</v>
      </c>
      <c r="K257" s="146"/>
      <c r="L257" s="31"/>
      <c r="M257" s="147" t="s">
        <v>1</v>
      </c>
      <c r="N257" s="148" t="s">
        <v>40</v>
      </c>
      <c r="P257" s="149">
        <f>O257*H257</f>
        <v>0</v>
      </c>
      <c r="Q257" s="149">
        <v>0</v>
      </c>
      <c r="R257" s="149">
        <f>Q257*H257</f>
        <v>0</v>
      </c>
      <c r="S257" s="149">
        <v>0</v>
      </c>
      <c r="T257" s="150">
        <f>S257*H257</f>
        <v>0</v>
      </c>
      <c r="AR257" s="151" t="s">
        <v>227</v>
      </c>
      <c r="AT257" s="151" t="s">
        <v>153</v>
      </c>
      <c r="AU257" s="151" t="s">
        <v>86</v>
      </c>
      <c r="AY257" s="16" t="s">
        <v>150</v>
      </c>
      <c r="BE257" s="152">
        <f>IF(N257="základná",J257,0)</f>
        <v>0</v>
      </c>
      <c r="BF257" s="152">
        <f>IF(N257="znížená",J257,0)</f>
        <v>0</v>
      </c>
      <c r="BG257" s="152">
        <f>IF(N257="zákl. prenesená",J257,0)</f>
        <v>0</v>
      </c>
      <c r="BH257" s="152">
        <f>IF(N257="zníž. prenesená",J257,0)</f>
        <v>0</v>
      </c>
      <c r="BI257" s="152">
        <f>IF(N257="nulová",J257,0)</f>
        <v>0</v>
      </c>
      <c r="BJ257" s="16" t="s">
        <v>86</v>
      </c>
      <c r="BK257" s="153">
        <f>ROUND(I257*H257,3)</f>
        <v>0</v>
      </c>
      <c r="BL257" s="16" t="s">
        <v>227</v>
      </c>
      <c r="BM257" s="151" t="s">
        <v>294</v>
      </c>
    </row>
    <row r="258" spans="2:65" s="11" customFormat="1" ht="22.9" customHeight="1">
      <c r="B258" s="127"/>
      <c r="D258" s="128" t="s">
        <v>73</v>
      </c>
      <c r="E258" s="137" t="s">
        <v>295</v>
      </c>
      <c r="F258" s="137" t="s">
        <v>296</v>
      </c>
      <c r="H258" s="216"/>
      <c r="I258" s="130"/>
      <c r="J258" s="138">
        <f>BK258</f>
        <v>0</v>
      </c>
      <c r="L258" s="127"/>
      <c r="M258" s="132"/>
      <c r="P258" s="133">
        <f>SUM(P259:P277)</f>
        <v>0</v>
      </c>
      <c r="R258" s="133">
        <f>SUM(R259:R277)</f>
        <v>1.4685699999999999</v>
      </c>
      <c r="T258" s="134">
        <f>SUM(T259:T277)</f>
        <v>0.87702999999999987</v>
      </c>
      <c r="AR258" s="128" t="s">
        <v>86</v>
      </c>
      <c r="AT258" s="135" t="s">
        <v>73</v>
      </c>
      <c r="AU258" s="135" t="s">
        <v>81</v>
      </c>
      <c r="AY258" s="128" t="s">
        <v>150</v>
      </c>
      <c r="BK258" s="136">
        <f>SUM(BK259:BK277)</f>
        <v>0</v>
      </c>
    </row>
    <row r="259" spans="2:65" s="1" customFormat="1" ht="33" customHeight="1">
      <c r="B259" s="139"/>
      <c r="C259" s="140">
        <v>35</v>
      </c>
      <c r="D259" s="140" t="s">
        <v>153</v>
      </c>
      <c r="E259" s="141" t="s">
        <v>298</v>
      </c>
      <c r="F259" s="142" t="s">
        <v>299</v>
      </c>
      <c r="G259" s="143" t="s">
        <v>167</v>
      </c>
      <c r="H259" s="199">
        <v>200</v>
      </c>
      <c r="I259" s="145"/>
      <c r="J259" s="144">
        <f>ROUND(I259*H259,3)</f>
        <v>0</v>
      </c>
      <c r="K259" s="146"/>
      <c r="L259" s="31"/>
      <c r="M259" s="147" t="s">
        <v>1</v>
      </c>
      <c r="N259" s="148" t="s">
        <v>40</v>
      </c>
      <c r="P259" s="149">
        <f>O259*H259</f>
        <v>0</v>
      </c>
      <c r="Q259" s="149">
        <v>0</v>
      </c>
      <c r="R259" s="149">
        <f>Q259*H259</f>
        <v>0</v>
      </c>
      <c r="S259" s="149">
        <v>3.47E-3</v>
      </c>
      <c r="T259" s="150">
        <f>S259*H259</f>
        <v>0.69399999999999995</v>
      </c>
      <c r="AR259" s="151" t="s">
        <v>227</v>
      </c>
      <c r="AT259" s="151" t="s">
        <v>153</v>
      </c>
      <c r="AU259" s="151" t="s">
        <v>86</v>
      </c>
      <c r="AY259" s="16" t="s">
        <v>150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86</v>
      </c>
      <c r="BK259" s="153">
        <f>ROUND(I259*H259,3)</f>
        <v>0</v>
      </c>
      <c r="BL259" s="16" t="s">
        <v>227</v>
      </c>
      <c r="BM259" s="151" t="s">
        <v>300</v>
      </c>
    </row>
    <row r="260" spans="2:65" s="12" customFormat="1">
      <c r="B260" s="154"/>
      <c r="D260" s="155" t="s">
        <v>159</v>
      </c>
      <c r="E260" s="156" t="s">
        <v>1</v>
      </c>
      <c r="F260" s="157" t="s">
        <v>301</v>
      </c>
      <c r="H260" s="217">
        <v>200</v>
      </c>
      <c r="I260" s="159"/>
      <c r="L260" s="154"/>
      <c r="M260" s="160"/>
      <c r="T260" s="161"/>
      <c r="AT260" s="156" t="s">
        <v>159</v>
      </c>
      <c r="AU260" s="156" t="s">
        <v>86</v>
      </c>
      <c r="AV260" s="12" t="s">
        <v>86</v>
      </c>
      <c r="AW260" s="12" t="s">
        <v>28</v>
      </c>
      <c r="AX260" s="12" t="s">
        <v>81</v>
      </c>
      <c r="AY260" s="156" t="s">
        <v>150</v>
      </c>
    </row>
    <row r="261" spans="2:65" s="1" customFormat="1" ht="24.2" customHeight="1">
      <c r="B261" s="139"/>
      <c r="C261" s="140">
        <v>36</v>
      </c>
      <c r="D261" s="140" t="s">
        <v>153</v>
      </c>
      <c r="E261" s="141" t="s">
        <v>303</v>
      </c>
      <c r="F261" s="142" t="s">
        <v>304</v>
      </c>
      <c r="G261" s="143" t="s">
        <v>305</v>
      </c>
      <c r="H261" s="199">
        <v>8</v>
      </c>
      <c r="I261" s="145"/>
      <c r="J261" s="144">
        <f>ROUND(I261*H261,3)</f>
        <v>0</v>
      </c>
      <c r="K261" s="146"/>
      <c r="L261" s="31"/>
      <c r="M261" s="147" t="s">
        <v>1</v>
      </c>
      <c r="N261" s="148" t="s">
        <v>40</v>
      </c>
      <c r="P261" s="149">
        <f>O261*H261</f>
        <v>0</v>
      </c>
      <c r="Q261" s="149">
        <v>0</v>
      </c>
      <c r="R261" s="149">
        <f>Q261*H261</f>
        <v>0</v>
      </c>
      <c r="S261" s="149">
        <v>1.1000000000000001E-3</v>
      </c>
      <c r="T261" s="150">
        <f>S261*H261</f>
        <v>8.8000000000000005E-3</v>
      </c>
      <c r="AR261" s="151" t="s">
        <v>227</v>
      </c>
      <c r="AT261" s="151" t="s">
        <v>153</v>
      </c>
      <c r="AU261" s="151" t="s">
        <v>86</v>
      </c>
      <c r="AY261" s="16" t="s">
        <v>150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6" t="s">
        <v>86</v>
      </c>
      <c r="BK261" s="153">
        <f>ROUND(I261*H261,3)</f>
        <v>0</v>
      </c>
      <c r="BL261" s="16" t="s">
        <v>227</v>
      </c>
      <c r="BM261" s="151" t="s">
        <v>306</v>
      </c>
    </row>
    <row r="262" spans="2:65" s="1" customFormat="1" ht="24.2" customHeight="1">
      <c r="B262" s="139"/>
      <c r="C262" s="140">
        <v>37</v>
      </c>
      <c r="D262" s="140" t="s">
        <v>153</v>
      </c>
      <c r="E262" s="141" t="s">
        <v>308</v>
      </c>
      <c r="F262" s="142" t="s">
        <v>309</v>
      </c>
      <c r="G262" s="143" t="s">
        <v>167</v>
      </c>
      <c r="H262" s="199">
        <v>33.799999999999997</v>
      </c>
      <c r="I262" s="145"/>
      <c r="J262" s="144">
        <f>ROUND(I262*H262,3)</f>
        <v>0</v>
      </c>
      <c r="K262" s="146"/>
      <c r="L262" s="31"/>
      <c r="M262" s="147" t="s">
        <v>1</v>
      </c>
      <c r="N262" s="148" t="s">
        <v>40</v>
      </c>
      <c r="P262" s="149">
        <f>O262*H262</f>
        <v>0</v>
      </c>
      <c r="Q262" s="149">
        <v>0</v>
      </c>
      <c r="R262" s="149">
        <f>Q262*H262</f>
        <v>0</v>
      </c>
      <c r="S262" s="149">
        <v>1.3500000000000001E-3</v>
      </c>
      <c r="T262" s="150">
        <f>S262*H262</f>
        <v>4.5629999999999997E-2</v>
      </c>
      <c r="AR262" s="151" t="s">
        <v>227</v>
      </c>
      <c r="AT262" s="151" t="s">
        <v>153</v>
      </c>
      <c r="AU262" s="151" t="s">
        <v>86</v>
      </c>
      <c r="AY262" s="16" t="s">
        <v>150</v>
      </c>
      <c r="BE262" s="152">
        <f>IF(N262="základná",J262,0)</f>
        <v>0</v>
      </c>
      <c r="BF262" s="152">
        <f>IF(N262="znížená",J262,0)</f>
        <v>0</v>
      </c>
      <c r="BG262" s="152">
        <f>IF(N262="zákl. prenesená",J262,0)</f>
        <v>0</v>
      </c>
      <c r="BH262" s="152">
        <f>IF(N262="zníž. prenesená",J262,0)</f>
        <v>0</v>
      </c>
      <c r="BI262" s="152">
        <f>IF(N262="nulová",J262,0)</f>
        <v>0</v>
      </c>
      <c r="BJ262" s="16" t="s">
        <v>86</v>
      </c>
      <c r="BK262" s="153">
        <f>ROUND(I262*H262,3)</f>
        <v>0</v>
      </c>
      <c r="BL262" s="16" t="s">
        <v>227</v>
      </c>
      <c r="BM262" s="151" t="s">
        <v>310</v>
      </c>
    </row>
    <row r="263" spans="2:65" s="12" customFormat="1">
      <c r="B263" s="154"/>
      <c r="D263" s="155" t="s">
        <v>159</v>
      </c>
      <c r="E263" s="156" t="s">
        <v>1</v>
      </c>
      <c r="F263" s="157" t="s">
        <v>311</v>
      </c>
      <c r="H263" s="217">
        <v>33.799999999999997</v>
      </c>
      <c r="I263" s="159"/>
      <c r="L263" s="154"/>
      <c r="M263" s="160"/>
      <c r="T263" s="161"/>
      <c r="AT263" s="156" t="s">
        <v>159</v>
      </c>
      <c r="AU263" s="156" t="s">
        <v>86</v>
      </c>
      <c r="AV263" s="12" t="s">
        <v>86</v>
      </c>
      <c r="AW263" s="12" t="s">
        <v>28</v>
      </c>
      <c r="AX263" s="12" t="s">
        <v>81</v>
      </c>
      <c r="AY263" s="156" t="s">
        <v>150</v>
      </c>
    </row>
    <row r="264" spans="2:65" s="1" customFormat="1" ht="24.2" customHeight="1">
      <c r="B264" s="139"/>
      <c r="C264" s="140">
        <v>38</v>
      </c>
      <c r="D264" s="140" t="s">
        <v>153</v>
      </c>
      <c r="E264" s="141" t="s">
        <v>312</v>
      </c>
      <c r="F264" s="142" t="s">
        <v>313</v>
      </c>
      <c r="G264" s="143" t="s">
        <v>305</v>
      </c>
      <c r="H264" s="199">
        <v>8</v>
      </c>
      <c r="I264" s="145"/>
      <c r="J264" s="144">
        <f>ROUND(I264*H264,3)</f>
        <v>0</v>
      </c>
      <c r="K264" s="146"/>
      <c r="L264" s="31"/>
      <c r="M264" s="147" t="s">
        <v>1</v>
      </c>
      <c r="N264" s="148" t="s">
        <v>40</v>
      </c>
      <c r="P264" s="149">
        <f>O264*H264</f>
        <v>0</v>
      </c>
      <c r="Q264" s="149">
        <v>0</v>
      </c>
      <c r="R264" s="149">
        <f>Q264*H264</f>
        <v>0</v>
      </c>
      <c r="S264" s="149">
        <v>2.0899999999999998E-3</v>
      </c>
      <c r="T264" s="150">
        <f>S264*H264</f>
        <v>1.6719999999999999E-2</v>
      </c>
      <c r="AR264" s="151" t="s">
        <v>227</v>
      </c>
      <c r="AT264" s="151" t="s">
        <v>153</v>
      </c>
      <c r="AU264" s="151" t="s">
        <v>86</v>
      </c>
      <c r="AY264" s="16" t="s">
        <v>150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6" t="s">
        <v>86</v>
      </c>
      <c r="BK264" s="153">
        <f>ROUND(I264*H264,3)</f>
        <v>0</v>
      </c>
      <c r="BL264" s="16" t="s">
        <v>227</v>
      </c>
      <c r="BM264" s="151" t="s">
        <v>314</v>
      </c>
    </row>
    <row r="265" spans="2:65" s="1" customFormat="1" ht="24.2" customHeight="1">
      <c r="B265" s="139"/>
      <c r="C265" s="140">
        <v>39</v>
      </c>
      <c r="D265" s="140" t="s">
        <v>153</v>
      </c>
      <c r="E265" s="141" t="s">
        <v>316</v>
      </c>
      <c r="F265" s="142" t="s">
        <v>317</v>
      </c>
      <c r="G265" s="143" t="s">
        <v>167</v>
      </c>
      <c r="H265" s="199">
        <v>36</v>
      </c>
      <c r="I265" s="145"/>
      <c r="J265" s="144">
        <f>ROUND(I265*H265,3)</f>
        <v>0</v>
      </c>
      <c r="K265" s="146"/>
      <c r="L265" s="31"/>
      <c r="M265" s="147" t="s">
        <v>1</v>
      </c>
      <c r="N265" s="148" t="s">
        <v>40</v>
      </c>
      <c r="P265" s="149">
        <f>O265*H265</f>
        <v>0</v>
      </c>
      <c r="Q265" s="149">
        <v>0</v>
      </c>
      <c r="R265" s="149">
        <f>Q265*H265</f>
        <v>0</v>
      </c>
      <c r="S265" s="149">
        <v>2.8500000000000001E-3</v>
      </c>
      <c r="T265" s="150">
        <f>S265*H265</f>
        <v>0.1026</v>
      </c>
      <c r="AR265" s="151" t="s">
        <v>227</v>
      </c>
      <c r="AT265" s="151" t="s">
        <v>153</v>
      </c>
      <c r="AU265" s="151" t="s">
        <v>86</v>
      </c>
      <c r="AY265" s="16" t="s">
        <v>150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86</v>
      </c>
      <c r="BK265" s="153">
        <f>ROUND(I265*H265,3)</f>
        <v>0</v>
      </c>
      <c r="BL265" s="16" t="s">
        <v>227</v>
      </c>
      <c r="BM265" s="151" t="s">
        <v>318</v>
      </c>
    </row>
    <row r="266" spans="2:65" s="12" customFormat="1">
      <c r="B266" s="154"/>
      <c r="D266" s="228" t="s">
        <v>159</v>
      </c>
      <c r="E266" s="194" t="s">
        <v>1</v>
      </c>
      <c r="F266" s="225" t="s">
        <v>617</v>
      </c>
      <c r="G266" s="226"/>
      <c r="H266" s="234">
        <v>36</v>
      </c>
      <c r="I266" s="159"/>
      <c r="L266" s="154"/>
      <c r="M266" s="160"/>
      <c r="T266" s="161"/>
      <c r="AT266" s="156" t="s">
        <v>159</v>
      </c>
      <c r="AU266" s="156" t="s">
        <v>86</v>
      </c>
      <c r="AV266" s="12" t="s">
        <v>86</v>
      </c>
      <c r="AW266" s="12" t="s">
        <v>28</v>
      </c>
      <c r="AX266" s="12" t="s">
        <v>81</v>
      </c>
      <c r="AY266" s="156" t="s">
        <v>150</v>
      </c>
    </row>
    <row r="267" spans="2:65" s="1" customFormat="1" ht="33" customHeight="1">
      <c r="B267" s="139"/>
      <c r="C267" s="140">
        <v>40</v>
      </c>
      <c r="D267" s="140" t="s">
        <v>153</v>
      </c>
      <c r="E267" s="141" t="s">
        <v>320</v>
      </c>
      <c r="F267" s="142" t="s">
        <v>321</v>
      </c>
      <c r="G267" s="143" t="s">
        <v>305</v>
      </c>
      <c r="H267" s="199">
        <v>8</v>
      </c>
      <c r="I267" s="145"/>
      <c r="J267" s="144">
        <f>ROUND(I267*H267,3)</f>
        <v>0</v>
      </c>
      <c r="K267" s="146"/>
      <c r="L267" s="31"/>
      <c r="M267" s="147" t="s">
        <v>1</v>
      </c>
      <c r="N267" s="148" t="s">
        <v>40</v>
      </c>
      <c r="P267" s="149">
        <f>O267*H267</f>
        <v>0</v>
      </c>
      <c r="Q267" s="149">
        <v>0</v>
      </c>
      <c r="R267" s="149">
        <f>Q267*H267</f>
        <v>0</v>
      </c>
      <c r="S267" s="149">
        <v>1.16E-3</v>
      </c>
      <c r="T267" s="150">
        <f>S267*H267</f>
        <v>9.2800000000000001E-3</v>
      </c>
      <c r="AR267" s="151" t="s">
        <v>227</v>
      </c>
      <c r="AT267" s="151" t="s">
        <v>153</v>
      </c>
      <c r="AU267" s="151" t="s">
        <v>86</v>
      </c>
      <c r="AY267" s="16" t="s">
        <v>150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6" t="s">
        <v>86</v>
      </c>
      <c r="BK267" s="153">
        <f>ROUND(I267*H267,3)</f>
        <v>0</v>
      </c>
      <c r="BL267" s="16" t="s">
        <v>227</v>
      </c>
      <c r="BM267" s="151" t="s">
        <v>322</v>
      </c>
    </row>
    <row r="268" spans="2:65" s="1" customFormat="1" ht="24.2" customHeight="1">
      <c r="B268" s="139"/>
      <c r="C268" s="140">
        <v>41</v>
      </c>
      <c r="D268" s="140" t="s">
        <v>153</v>
      </c>
      <c r="E268" s="141" t="s">
        <v>324</v>
      </c>
      <c r="F268" s="142" t="s">
        <v>325</v>
      </c>
      <c r="G268" s="143" t="s">
        <v>167</v>
      </c>
      <c r="H268" s="199">
        <v>183</v>
      </c>
      <c r="I268" s="145"/>
      <c r="J268" s="144">
        <f>ROUND(I268*H268,3)</f>
        <v>0</v>
      </c>
      <c r="K268" s="146"/>
      <c r="L268" s="31"/>
      <c r="M268" s="147" t="s">
        <v>1</v>
      </c>
      <c r="N268" s="148" t="s">
        <v>40</v>
      </c>
      <c r="P268" s="149">
        <f>O268*H268</f>
        <v>0</v>
      </c>
      <c r="Q268" s="149">
        <v>5.6299999999999996E-3</v>
      </c>
      <c r="R268" s="149">
        <f>Q268*H268</f>
        <v>1.0302899999999999</v>
      </c>
      <c r="S268" s="149">
        <v>0</v>
      </c>
      <c r="T268" s="150">
        <f>S268*H268</f>
        <v>0</v>
      </c>
      <c r="AR268" s="151" t="s">
        <v>227</v>
      </c>
      <c r="AT268" s="151" t="s">
        <v>153</v>
      </c>
      <c r="AU268" s="151" t="s">
        <v>86</v>
      </c>
      <c r="AY268" s="16" t="s">
        <v>150</v>
      </c>
      <c r="BE268" s="152">
        <f>IF(N268="základná",J268,0)</f>
        <v>0</v>
      </c>
      <c r="BF268" s="152">
        <f>IF(N268="znížená",J268,0)</f>
        <v>0</v>
      </c>
      <c r="BG268" s="152">
        <f>IF(N268="zákl. prenesená",J268,0)</f>
        <v>0</v>
      </c>
      <c r="BH268" s="152">
        <f>IF(N268="zníž. prenesená",J268,0)</f>
        <v>0</v>
      </c>
      <c r="BI268" s="152">
        <f>IF(N268="nulová",J268,0)</f>
        <v>0</v>
      </c>
      <c r="BJ268" s="16" t="s">
        <v>86</v>
      </c>
      <c r="BK268" s="153">
        <f>ROUND(I268*H268,3)</f>
        <v>0</v>
      </c>
      <c r="BL268" s="16" t="s">
        <v>227</v>
      </c>
      <c r="BM268" s="151" t="s">
        <v>326</v>
      </c>
    </row>
    <row r="269" spans="2:65" s="12" customFormat="1">
      <c r="B269" s="154"/>
      <c r="D269" s="155" t="s">
        <v>159</v>
      </c>
      <c r="E269" s="156" t="s">
        <v>1</v>
      </c>
      <c r="F269" s="157" t="s">
        <v>327</v>
      </c>
      <c r="H269" s="217">
        <v>183</v>
      </c>
      <c r="I269" s="159"/>
      <c r="L269" s="154"/>
      <c r="M269" s="160"/>
      <c r="T269" s="161"/>
      <c r="AT269" s="156" t="s">
        <v>159</v>
      </c>
      <c r="AU269" s="156" t="s">
        <v>86</v>
      </c>
      <c r="AV269" s="12" t="s">
        <v>86</v>
      </c>
      <c r="AW269" s="12" t="s">
        <v>28</v>
      </c>
      <c r="AX269" s="12" t="s">
        <v>81</v>
      </c>
      <c r="AY269" s="156" t="s">
        <v>150</v>
      </c>
    </row>
    <row r="270" spans="2:65" s="1" customFormat="1" ht="24.2" customHeight="1">
      <c r="B270" s="139"/>
      <c r="C270" s="140">
        <v>42</v>
      </c>
      <c r="D270" s="140" t="s">
        <v>153</v>
      </c>
      <c r="E270" s="141" t="s">
        <v>329</v>
      </c>
      <c r="F270" s="142" t="s">
        <v>330</v>
      </c>
      <c r="G270" s="143" t="s">
        <v>167</v>
      </c>
      <c r="H270" s="199">
        <v>36</v>
      </c>
      <c r="I270" s="145"/>
      <c r="J270" s="144">
        <f>ROUND(I270*H270,3)</f>
        <v>0</v>
      </c>
      <c r="K270" s="146"/>
      <c r="L270" s="31"/>
      <c r="M270" s="147" t="s">
        <v>1</v>
      </c>
      <c r="N270" s="148" t="s">
        <v>40</v>
      </c>
      <c r="P270" s="149">
        <f>O270*H270</f>
        <v>0</v>
      </c>
      <c r="Q270" s="149">
        <v>2.7299999999999998E-3</v>
      </c>
      <c r="R270" s="149">
        <f>Q270*H270</f>
        <v>9.8279999999999992E-2</v>
      </c>
      <c r="S270" s="149">
        <v>0</v>
      </c>
      <c r="T270" s="150">
        <f>S270*H270</f>
        <v>0</v>
      </c>
      <c r="AR270" s="151" t="s">
        <v>227</v>
      </c>
      <c r="AT270" s="151" t="s">
        <v>153</v>
      </c>
      <c r="AU270" s="151" t="s">
        <v>86</v>
      </c>
      <c r="AY270" s="16" t="s">
        <v>150</v>
      </c>
      <c r="BE270" s="152">
        <f>IF(N270="základná",J270,0)</f>
        <v>0</v>
      </c>
      <c r="BF270" s="152">
        <f>IF(N270="znížená",J270,0)</f>
        <v>0</v>
      </c>
      <c r="BG270" s="152">
        <f>IF(N270="zákl. prenesená",J270,0)</f>
        <v>0</v>
      </c>
      <c r="BH270" s="152">
        <f>IF(N270="zníž. prenesená",J270,0)</f>
        <v>0</v>
      </c>
      <c r="BI270" s="152">
        <f>IF(N270="nulová",J270,0)</f>
        <v>0</v>
      </c>
      <c r="BJ270" s="16" t="s">
        <v>86</v>
      </c>
      <c r="BK270" s="153">
        <f>ROUND(I270*H270,3)</f>
        <v>0</v>
      </c>
      <c r="BL270" s="16" t="s">
        <v>227</v>
      </c>
      <c r="BM270" s="151" t="s">
        <v>331</v>
      </c>
    </row>
    <row r="271" spans="2:65" s="12" customFormat="1">
      <c r="B271" s="154"/>
      <c r="D271" s="228" t="s">
        <v>159</v>
      </c>
      <c r="E271" s="194" t="s">
        <v>1</v>
      </c>
      <c r="F271" s="225" t="s">
        <v>617</v>
      </c>
      <c r="G271" s="226"/>
      <c r="H271" s="234">
        <v>36</v>
      </c>
      <c r="I271" s="159"/>
      <c r="L271" s="154"/>
      <c r="M271" s="160"/>
      <c r="T271" s="161"/>
      <c r="AT271" s="156" t="s">
        <v>159</v>
      </c>
      <c r="AU271" s="156" t="s">
        <v>86</v>
      </c>
      <c r="AV271" s="12" t="s">
        <v>86</v>
      </c>
      <c r="AW271" s="12" t="s">
        <v>28</v>
      </c>
      <c r="AX271" s="12" t="s">
        <v>81</v>
      </c>
      <c r="AY271" s="156" t="s">
        <v>150</v>
      </c>
    </row>
    <row r="272" spans="2:65" s="1" customFormat="1" ht="24.2" customHeight="1">
      <c r="B272" s="139"/>
      <c r="C272" s="140">
        <v>43</v>
      </c>
      <c r="D272" s="140" t="s">
        <v>153</v>
      </c>
      <c r="E272" s="141" t="s">
        <v>333</v>
      </c>
      <c r="F272" s="142" t="s">
        <v>334</v>
      </c>
      <c r="G272" s="143" t="s">
        <v>305</v>
      </c>
      <c r="H272" s="199">
        <v>8</v>
      </c>
      <c r="I272" s="145"/>
      <c r="J272" s="144">
        <f>ROUND(I272*H272,3)</f>
        <v>0</v>
      </c>
      <c r="K272" s="146"/>
      <c r="L272" s="31"/>
      <c r="M272" s="147" t="s">
        <v>1</v>
      </c>
      <c r="N272" s="148" t="s">
        <v>40</v>
      </c>
      <c r="P272" s="149">
        <f>O272*H272</f>
        <v>0</v>
      </c>
      <c r="Q272" s="149">
        <v>3.8999999999999999E-4</v>
      </c>
      <c r="R272" s="149">
        <f>Q272*H272</f>
        <v>3.1199999999999999E-3</v>
      </c>
      <c r="S272" s="149">
        <v>0</v>
      </c>
      <c r="T272" s="150">
        <f>S272*H272</f>
        <v>0</v>
      </c>
      <c r="AR272" s="151" t="s">
        <v>227</v>
      </c>
      <c r="AT272" s="151" t="s">
        <v>153</v>
      </c>
      <c r="AU272" s="151" t="s">
        <v>86</v>
      </c>
      <c r="AY272" s="16" t="s">
        <v>150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86</v>
      </c>
      <c r="BK272" s="153">
        <f>ROUND(I272*H272,3)</f>
        <v>0</v>
      </c>
      <c r="BL272" s="16" t="s">
        <v>227</v>
      </c>
      <c r="BM272" s="151" t="s">
        <v>335</v>
      </c>
    </row>
    <row r="273" spans="2:65" s="1" customFormat="1" ht="24.2" customHeight="1">
      <c r="B273" s="139"/>
      <c r="C273" s="140">
        <v>44</v>
      </c>
      <c r="D273" s="140" t="s">
        <v>153</v>
      </c>
      <c r="E273" s="141" t="s">
        <v>337</v>
      </c>
      <c r="F273" s="142" t="s">
        <v>338</v>
      </c>
      <c r="G273" s="143" t="s">
        <v>167</v>
      </c>
      <c r="H273" s="199">
        <v>200</v>
      </c>
      <c r="I273" s="145"/>
      <c r="J273" s="144">
        <f>ROUND(I273*H273,3)</f>
        <v>0</v>
      </c>
      <c r="K273" s="146"/>
      <c r="L273" s="31"/>
      <c r="M273" s="147" t="s">
        <v>1</v>
      </c>
      <c r="N273" s="148" t="s">
        <v>40</v>
      </c>
      <c r="P273" s="149">
        <f>O273*H273</f>
        <v>0</v>
      </c>
      <c r="Q273" s="149">
        <v>1.67E-3</v>
      </c>
      <c r="R273" s="149">
        <f>Q273*H273</f>
        <v>0.33400000000000002</v>
      </c>
      <c r="S273" s="149">
        <v>0</v>
      </c>
      <c r="T273" s="150">
        <f>S273*H273</f>
        <v>0</v>
      </c>
      <c r="AR273" s="151" t="s">
        <v>227</v>
      </c>
      <c r="AT273" s="151" t="s">
        <v>153</v>
      </c>
      <c r="AU273" s="151" t="s">
        <v>86</v>
      </c>
      <c r="AY273" s="16" t="s">
        <v>150</v>
      </c>
      <c r="BE273" s="152">
        <f>IF(N273="základná",J273,0)</f>
        <v>0</v>
      </c>
      <c r="BF273" s="152">
        <f>IF(N273="znížená",J273,0)</f>
        <v>0</v>
      </c>
      <c r="BG273" s="152">
        <f>IF(N273="zákl. prenesená",J273,0)</f>
        <v>0</v>
      </c>
      <c r="BH273" s="152">
        <f>IF(N273="zníž. prenesená",J273,0)</f>
        <v>0</v>
      </c>
      <c r="BI273" s="152">
        <f>IF(N273="nulová",J273,0)</f>
        <v>0</v>
      </c>
      <c r="BJ273" s="16" t="s">
        <v>86</v>
      </c>
      <c r="BK273" s="153">
        <f>ROUND(I273*H273,3)</f>
        <v>0</v>
      </c>
      <c r="BL273" s="16" t="s">
        <v>227</v>
      </c>
      <c r="BM273" s="151" t="s">
        <v>339</v>
      </c>
    </row>
    <row r="274" spans="2:65" s="12" customFormat="1">
      <c r="B274" s="154"/>
      <c r="D274" s="155" t="s">
        <v>159</v>
      </c>
      <c r="E274" s="156" t="s">
        <v>1</v>
      </c>
      <c r="F274" s="157" t="s">
        <v>340</v>
      </c>
      <c r="H274" s="217">
        <v>200</v>
      </c>
      <c r="I274" s="159"/>
      <c r="L274" s="154"/>
      <c r="M274" s="160"/>
      <c r="T274" s="161"/>
      <c r="AT274" s="156" t="s">
        <v>159</v>
      </c>
      <c r="AU274" s="156" t="s">
        <v>86</v>
      </c>
      <c r="AV274" s="12" t="s">
        <v>86</v>
      </c>
      <c r="AW274" s="12" t="s">
        <v>28</v>
      </c>
      <c r="AX274" s="12" t="s">
        <v>81</v>
      </c>
      <c r="AY274" s="156" t="s">
        <v>150</v>
      </c>
    </row>
    <row r="275" spans="2:65" s="1" customFormat="1" ht="24.2" customHeight="1">
      <c r="B275" s="139"/>
      <c r="C275" s="140">
        <v>45</v>
      </c>
      <c r="D275" s="140" t="s">
        <v>153</v>
      </c>
      <c r="E275" s="141" t="s">
        <v>342</v>
      </c>
      <c r="F275" s="142" t="s">
        <v>343</v>
      </c>
      <c r="G275" s="143" t="s">
        <v>305</v>
      </c>
      <c r="H275" s="199">
        <v>8</v>
      </c>
      <c r="I275" s="145"/>
      <c r="J275" s="144">
        <f>ROUND(I275*H275,3)</f>
        <v>0</v>
      </c>
      <c r="K275" s="146"/>
      <c r="L275" s="31"/>
      <c r="M275" s="147" t="s">
        <v>1</v>
      </c>
      <c r="N275" s="148" t="s">
        <v>40</v>
      </c>
      <c r="P275" s="149">
        <f>O275*H275</f>
        <v>0</v>
      </c>
      <c r="Q275" s="149">
        <v>3.6000000000000002E-4</v>
      </c>
      <c r="R275" s="149">
        <f>Q275*H275</f>
        <v>2.8800000000000002E-3</v>
      </c>
      <c r="S275" s="149">
        <v>0</v>
      </c>
      <c r="T275" s="150">
        <f>S275*H275</f>
        <v>0</v>
      </c>
      <c r="AR275" s="151" t="s">
        <v>227</v>
      </c>
      <c r="AT275" s="151" t="s">
        <v>153</v>
      </c>
      <c r="AU275" s="151" t="s">
        <v>86</v>
      </c>
      <c r="AY275" s="16" t="s">
        <v>150</v>
      </c>
      <c r="BE275" s="152">
        <f>IF(N275="základná",J275,0)</f>
        <v>0</v>
      </c>
      <c r="BF275" s="152">
        <f>IF(N275="znížená",J275,0)</f>
        <v>0</v>
      </c>
      <c r="BG275" s="152">
        <f>IF(N275="zákl. prenesená",J275,0)</f>
        <v>0</v>
      </c>
      <c r="BH275" s="152">
        <f>IF(N275="zníž. prenesená",J275,0)</f>
        <v>0</v>
      </c>
      <c r="BI275" s="152">
        <f>IF(N275="nulová",J275,0)</f>
        <v>0</v>
      </c>
      <c r="BJ275" s="16" t="s">
        <v>86</v>
      </c>
      <c r="BK275" s="153">
        <f>ROUND(I275*H275,3)</f>
        <v>0</v>
      </c>
      <c r="BL275" s="16" t="s">
        <v>227</v>
      </c>
      <c r="BM275" s="151" t="s">
        <v>344</v>
      </c>
    </row>
    <row r="276" spans="2:65" s="12" customFormat="1">
      <c r="B276" s="154"/>
      <c r="D276" s="228" t="s">
        <v>159</v>
      </c>
      <c r="E276" s="156" t="s">
        <v>1</v>
      </c>
      <c r="F276" s="225" t="s">
        <v>616</v>
      </c>
      <c r="G276" s="226"/>
      <c r="H276" s="227">
        <v>8</v>
      </c>
      <c r="I276" s="159"/>
      <c r="L276" s="154"/>
      <c r="M276" s="160"/>
      <c r="T276" s="161"/>
      <c r="AT276" s="156" t="s">
        <v>159</v>
      </c>
      <c r="AU276" s="156" t="s">
        <v>86</v>
      </c>
      <c r="AV276" s="12" t="s">
        <v>86</v>
      </c>
      <c r="AW276" s="12" t="s">
        <v>28</v>
      </c>
      <c r="AX276" s="12" t="s">
        <v>81</v>
      </c>
      <c r="AY276" s="156" t="s">
        <v>150</v>
      </c>
    </row>
    <row r="277" spans="2:65" s="1" customFormat="1" ht="24.2" customHeight="1">
      <c r="B277" s="139"/>
      <c r="C277" s="140">
        <v>46</v>
      </c>
      <c r="D277" s="140" t="s">
        <v>153</v>
      </c>
      <c r="E277" s="141" t="s">
        <v>346</v>
      </c>
      <c r="F277" s="142" t="s">
        <v>347</v>
      </c>
      <c r="G277" s="143" t="s">
        <v>293</v>
      </c>
      <c r="H277" s="145">
        <v>174.02600000000001</v>
      </c>
      <c r="I277" s="145"/>
      <c r="J277" s="144">
        <f>ROUND(I277*H277,3)</f>
        <v>0</v>
      </c>
      <c r="K277" s="146"/>
      <c r="L277" s="31"/>
      <c r="M277" s="147" t="s">
        <v>1</v>
      </c>
      <c r="N277" s="148" t="s">
        <v>40</v>
      </c>
      <c r="P277" s="149">
        <f>O277*H277</f>
        <v>0</v>
      </c>
      <c r="Q277" s="149">
        <v>0</v>
      </c>
      <c r="R277" s="149">
        <f>Q277*H277</f>
        <v>0</v>
      </c>
      <c r="S277" s="149">
        <v>0</v>
      </c>
      <c r="T277" s="150">
        <f>S277*H277</f>
        <v>0</v>
      </c>
      <c r="AR277" s="151" t="s">
        <v>227</v>
      </c>
      <c r="AT277" s="151" t="s">
        <v>153</v>
      </c>
      <c r="AU277" s="151" t="s">
        <v>86</v>
      </c>
      <c r="AY277" s="16" t="s">
        <v>150</v>
      </c>
      <c r="BE277" s="152">
        <f>IF(N277="základná",J277,0)</f>
        <v>0</v>
      </c>
      <c r="BF277" s="152">
        <f>IF(N277="znížená",J277,0)</f>
        <v>0</v>
      </c>
      <c r="BG277" s="152">
        <f>IF(N277="zákl. prenesená",J277,0)</f>
        <v>0</v>
      </c>
      <c r="BH277" s="152">
        <f>IF(N277="zníž. prenesená",J277,0)</f>
        <v>0</v>
      </c>
      <c r="BI277" s="152">
        <f>IF(N277="nulová",J277,0)</f>
        <v>0</v>
      </c>
      <c r="BJ277" s="16" t="s">
        <v>86</v>
      </c>
      <c r="BK277" s="153">
        <f>ROUND(I277*H277,3)</f>
        <v>0</v>
      </c>
      <c r="BL277" s="16" t="s">
        <v>227</v>
      </c>
      <c r="BM277" s="151" t="s">
        <v>348</v>
      </c>
    </row>
    <row r="278" spans="2:65" s="11" customFormat="1" ht="22.9" customHeight="1">
      <c r="B278" s="127"/>
      <c r="D278" s="128" t="s">
        <v>73</v>
      </c>
      <c r="E278" s="137" t="s">
        <v>349</v>
      </c>
      <c r="F278" s="137" t="s">
        <v>350</v>
      </c>
      <c r="I278" s="130"/>
      <c r="J278" s="138">
        <f>BK278</f>
        <v>0</v>
      </c>
      <c r="L278" s="127"/>
      <c r="M278" s="132"/>
      <c r="P278" s="133">
        <f>SUM(P279:P280)</f>
        <v>0</v>
      </c>
      <c r="R278" s="133">
        <f>SUM(R279:R280)</f>
        <v>0</v>
      </c>
      <c r="T278" s="134">
        <f>SUM(T279:T280)</f>
        <v>0</v>
      </c>
      <c r="AR278" s="128" t="s">
        <v>86</v>
      </c>
      <c r="AT278" s="135" t="s">
        <v>73</v>
      </c>
      <c r="AU278" s="135" t="s">
        <v>81</v>
      </c>
      <c r="AY278" s="128" t="s">
        <v>150</v>
      </c>
      <c r="BK278" s="136">
        <f>SUM(BK279:BK280)</f>
        <v>0</v>
      </c>
    </row>
    <row r="279" spans="2:65" s="1" customFormat="1" ht="49.15" customHeight="1">
      <c r="B279" s="139"/>
      <c r="C279" s="140">
        <v>47</v>
      </c>
      <c r="D279" s="140" t="s">
        <v>153</v>
      </c>
      <c r="E279" s="141" t="s">
        <v>352</v>
      </c>
      <c r="F279" s="142" t="s">
        <v>353</v>
      </c>
      <c r="G279" s="143" t="s">
        <v>176</v>
      </c>
      <c r="H279" s="144">
        <v>2250</v>
      </c>
      <c r="I279" s="145"/>
      <c r="J279" s="144">
        <f>ROUND(I279*H279,3)</f>
        <v>0</v>
      </c>
      <c r="K279" s="146"/>
      <c r="L279" s="31"/>
      <c r="M279" s="147" t="s">
        <v>1</v>
      </c>
      <c r="N279" s="148" t="s">
        <v>40</v>
      </c>
      <c r="P279" s="149">
        <f>O279*H279</f>
        <v>0</v>
      </c>
      <c r="Q279" s="149">
        <v>0</v>
      </c>
      <c r="R279" s="149">
        <f>Q279*H279</f>
        <v>0</v>
      </c>
      <c r="S279" s="149">
        <v>0</v>
      </c>
      <c r="T279" s="150">
        <f>S279*H279</f>
        <v>0</v>
      </c>
      <c r="AR279" s="151" t="s">
        <v>227</v>
      </c>
      <c r="AT279" s="151" t="s">
        <v>153</v>
      </c>
      <c r="AU279" s="151" t="s">
        <v>86</v>
      </c>
      <c r="AY279" s="16" t="s">
        <v>150</v>
      </c>
      <c r="BE279" s="152">
        <f>IF(N279="základná",J279,0)</f>
        <v>0</v>
      </c>
      <c r="BF279" s="152">
        <f>IF(N279="znížená",J279,0)</f>
        <v>0</v>
      </c>
      <c r="BG279" s="152">
        <f>IF(N279="zákl. prenesená",J279,0)</f>
        <v>0</v>
      </c>
      <c r="BH279" s="152">
        <f>IF(N279="zníž. prenesená",J279,0)</f>
        <v>0</v>
      </c>
      <c r="BI279" s="152">
        <f>IF(N279="nulová",J279,0)</f>
        <v>0</v>
      </c>
      <c r="BJ279" s="16" t="s">
        <v>86</v>
      </c>
      <c r="BK279" s="153">
        <f>ROUND(I279*H279,3)</f>
        <v>0</v>
      </c>
      <c r="BL279" s="16" t="s">
        <v>227</v>
      </c>
      <c r="BM279" s="151" t="s">
        <v>354</v>
      </c>
    </row>
    <row r="280" spans="2:65" s="12" customFormat="1">
      <c r="B280" s="154"/>
      <c r="D280" s="155" t="s">
        <v>159</v>
      </c>
      <c r="E280" s="156" t="s">
        <v>1</v>
      </c>
      <c r="F280" s="157" t="s">
        <v>355</v>
      </c>
      <c r="H280" s="158">
        <v>2250</v>
      </c>
      <c r="I280" s="159"/>
      <c r="L280" s="154"/>
      <c r="M280" s="160"/>
      <c r="T280" s="161"/>
      <c r="AT280" s="156" t="s">
        <v>159</v>
      </c>
      <c r="AU280" s="156" t="s">
        <v>86</v>
      </c>
      <c r="AV280" s="12" t="s">
        <v>86</v>
      </c>
      <c r="AW280" s="12" t="s">
        <v>28</v>
      </c>
      <c r="AX280" s="12" t="s">
        <v>81</v>
      </c>
      <c r="AY280" s="156" t="s">
        <v>150</v>
      </c>
    </row>
    <row r="281" spans="2:65" s="11" customFormat="1" ht="22.9" customHeight="1">
      <c r="B281" s="127"/>
      <c r="D281" s="128" t="s">
        <v>73</v>
      </c>
      <c r="E281" s="137" t="s">
        <v>356</v>
      </c>
      <c r="F281" s="137" t="s">
        <v>357</v>
      </c>
      <c r="I281" s="130"/>
      <c r="J281" s="138">
        <f>BK281</f>
        <v>0</v>
      </c>
      <c r="L281" s="127"/>
      <c r="M281" s="132"/>
      <c r="P281" s="133">
        <f>SUM(P282:P308)</f>
        <v>0</v>
      </c>
      <c r="R281" s="133">
        <f>SUM(R282:R308)</f>
        <v>24.281067999999998</v>
      </c>
      <c r="T281" s="134">
        <f>SUM(T282:T308)</f>
        <v>13.930000000000001</v>
      </c>
      <c r="AR281" s="128" t="s">
        <v>86</v>
      </c>
      <c r="AT281" s="135" t="s">
        <v>73</v>
      </c>
      <c r="AU281" s="135" t="s">
        <v>81</v>
      </c>
      <c r="AY281" s="128" t="s">
        <v>150</v>
      </c>
      <c r="BK281" s="136">
        <f>SUM(BK282:BK308)</f>
        <v>0</v>
      </c>
    </row>
    <row r="282" spans="2:65" s="1" customFormat="1" ht="24.2" customHeight="1">
      <c r="B282" s="139"/>
      <c r="C282" s="140">
        <v>48</v>
      </c>
      <c r="D282" s="140" t="s">
        <v>153</v>
      </c>
      <c r="E282" s="141" t="s">
        <v>359</v>
      </c>
      <c r="F282" s="142" t="s">
        <v>360</v>
      </c>
      <c r="G282" s="143" t="s">
        <v>167</v>
      </c>
      <c r="H282" s="144">
        <v>92</v>
      </c>
      <c r="I282" s="145"/>
      <c r="J282" s="144">
        <f>ROUND(I282*H282,3)</f>
        <v>0</v>
      </c>
      <c r="K282" s="146"/>
      <c r="L282" s="31"/>
      <c r="M282" s="147" t="s">
        <v>1</v>
      </c>
      <c r="N282" s="148" t="s">
        <v>40</v>
      </c>
      <c r="P282" s="149">
        <f>O282*H282</f>
        <v>0</v>
      </c>
      <c r="Q282" s="149">
        <v>5.1000000000000004E-4</v>
      </c>
      <c r="R282" s="149">
        <f>Q282*H282</f>
        <v>4.6920000000000003E-2</v>
      </c>
      <c r="S282" s="149">
        <v>0</v>
      </c>
      <c r="T282" s="150">
        <f>S282*H282</f>
        <v>0</v>
      </c>
      <c r="AR282" s="151" t="s">
        <v>227</v>
      </c>
      <c r="AT282" s="151" t="s">
        <v>153</v>
      </c>
      <c r="AU282" s="151" t="s">
        <v>86</v>
      </c>
      <c r="AY282" s="16" t="s">
        <v>150</v>
      </c>
      <c r="BE282" s="152">
        <f>IF(N282="základná",J282,0)</f>
        <v>0</v>
      </c>
      <c r="BF282" s="152">
        <f>IF(N282="znížená",J282,0)</f>
        <v>0</v>
      </c>
      <c r="BG282" s="152">
        <f>IF(N282="zákl. prenesená",J282,0)</f>
        <v>0</v>
      </c>
      <c r="BH282" s="152">
        <f>IF(N282="zníž. prenesená",J282,0)</f>
        <v>0</v>
      </c>
      <c r="BI282" s="152">
        <f>IF(N282="nulová",J282,0)</f>
        <v>0</v>
      </c>
      <c r="BJ282" s="16" t="s">
        <v>86</v>
      </c>
      <c r="BK282" s="153">
        <f>ROUND(I282*H282,3)</f>
        <v>0</v>
      </c>
      <c r="BL282" s="16" t="s">
        <v>227</v>
      </c>
      <c r="BM282" s="151" t="s">
        <v>361</v>
      </c>
    </row>
    <row r="283" spans="2:65" s="1" customFormat="1" ht="37.9" customHeight="1">
      <c r="B283" s="139"/>
      <c r="C283" s="140">
        <v>49</v>
      </c>
      <c r="D283" s="140" t="s">
        <v>153</v>
      </c>
      <c r="E283" s="141" t="s">
        <v>363</v>
      </c>
      <c r="F283" s="142" t="s">
        <v>364</v>
      </c>
      <c r="G283" s="143" t="s">
        <v>176</v>
      </c>
      <c r="H283" s="144">
        <v>2110</v>
      </c>
      <c r="I283" s="145"/>
      <c r="J283" s="144">
        <f>ROUND(I283*H283,3)</f>
        <v>0</v>
      </c>
      <c r="K283" s="146"/>
      <c r="L283" s="31"/>
      <c r="M283" s="147" t="s">
        <v>1</v>
      </c>
      <c r="N283" s="148" t="s">
        <v>40</v>
      </c>
      <c r="P283" s="149">
        <f>O283*H283</f>
        <v>0</v>
      </c>
      <c r="Q283" s="149">
        <v>0</v>
      </c>
      <c r="R283" s="149">
        <f>Q283*H283</f>
        <v>0</v>
      </c>
      <c r="S283" s="149">
        <v>0</v>
      </c>
      <c r="T283" s="150">
        <f>S283*H283</f>
        <v>0</v>
      </c>
      <c r="AR283" s="151" t="s">
        <v>227</v>
      </c>
      <c r="AT283" s="151" t="s">
        <v>153</v>
      </c>
      <c r="AU283" s="151" t="s">
        <v>86</v>
      </c>
      <c r="AY283" s="16" t="s">
        <v>150</v>
      </c>
      <c r="BE283" s="152">
        <f>IF(N283="základná",J283,0)</f>
        <v>0</v>
      </c>
      <c r="BF283" s="152">
        <f>IF(N283="znížená",J283,0)</f>
        <v>0</v>
      </c>
      <c r="BG283" s="152">
        <f>IF(N283="zákl. prenesená",J283,0)</f>
        <v>0</v>
      </c>
      <c r="BH283" s="152">
        <f>IF(N283="zníž. prenesená",J283,0)</f>
        <v>0</v>
      </c>
      <c r="BI283" s="152">
        <f>IF(N283="nulová",J283,0)</f>
        <v>0</v>
      </c>
      <c r="BJ283" s="16" t="s">
        <v>86</v>
      </c>
      <c r="BK283" s="153">
        <f>ROUND(I283*H283,3)</f>
        <v>0</v>
      </c>
      <c r="BL283" s="16" t="s">
        <v>227</v>
      </c>
      <c r="BM283" s="151" t="s">
        <v>365</v>
      </c>
    </row>
    <row r="284" spans="2:65" s="1" customFormat="1" ht="24.2" customHeight="1">
      <c r="B284" s="139"/>
      <c r="C284" s="140">
        <v>50</v>
      </c>
      <c r="D284" s="140" t="s">
        <v>153</v>
      </c>
      <c r="E284" s="141" t="s">
        <v>367</v>
      </c>
      <c r="F284" s="142" t="s">
        <v>368</v>
      </c>
      <c r="G284" s="143" t="s">
        <v>176</v>
      </c>
      <c r="H284" s="144">
        <v>2110</v>
      </c>
      <c r="I284" s="145"/>
      <c r="J284" s="144">
        <f>ROUND(I284*H284,3)</f>
        <v>0</v>
      </c>
      <c r="K284" s="146"/>
      <c r="L284" s="31"/>
      <c r="M284" s="147" t="s">
        <v>1</v>
      </c>
      <c r="N284" s="148" t="s">
        <v>40</v>
      </c>
      <c r="P284" s="149">
        <f>O284*H284</f>
        <v>0</v>
      </c>
      <c r="Q284" s="149">
        <v>4.0000000000000002E-4</v>
      </c>
      <c r="R284" s="149">
        <f>Q284*H284</f>
        <v>0.84400000000000008</v>
      </c>
      <c r="S284" s="149">
        <v>0</v>
      </c>
      <c r="T284" s="150">
        <f>S284*H284</f>
        <v>0</v>
      </c>
      <c r="AR284" s="151" t="s">
        <v>227</v>
      </c>
      <c r="AT284" s="151" t="s">
        <v>153</v>
      </c>
      <c r="AU284" s="151" t="s">
        <v>86</v>
      </c>
      <c r="AY284" s="16" t="s">
        <v>150</v>
      </c>
      <c r="BE284" s="152">
        <f>IF(N284="základná",J284,0)</f>
        <v>0</v>
      </c>
      <c r="BF284" s="152">
        <f>IF(N284="znížená",J284,0)</f>
        <v>0</v>
      </c>
      <c r="BG284" s="152">
        <f>IF(N284="zákl. prenesená",J284,0)</f>
        <v>0</v>
      </c>
      <c r="BH284" s="152">
        <f>IF(N284="zníž. prenesená",J284,0)</f>
        <v>0</v>
      </c>
      <c r="BI284" s="152">
        <f>IF(N284="nulová",J284,0)</f>
        <v>0</v>
      </c>
      <c r="BJ284" s="16" t="s">
        <v>86</v>
      </c>
      <c r="BK284" s="153">
        <f>ROUND(I284*H284,3)</f>
        <v>0</v>
      </c>
      <c r="BL284" s="16" t="s">
        <v>227</v>
      </c>
      <c r="BM284" s="151" t="s">
        <v>369</v>
      </c>
    </row>
    <row r="285" spans="2:65" s="12" customFormat="1">
      <c r="B285" s="154"/>
      <c r="D285" s="155" t="s">
        <v>159</v>
      </c>
      <c r="E285" s="156" t="s">
        <v>1</v>
      </c>
      <c r="F285" s="157" t="s">
        <v>370</v>
      </c>
      <c r="H285" s="158">
        <v>184</v>
      </c>
      <c r="I285" s="159"/>
      <c r="L285" s="154"/>
      <c r="M285" s="160"/>
      <c r="T285" s="161"/>
      <c r="AT285" s="156" t="s">
        <v>159</v>
      </c>
      <c r="AU285" s="156" t="s">
        <v>86</v>
      </c>
      <c r="AV285" s="12" t="s">
        <v>86</v>
      </c>
      <c r="AW285" s="12" t="s">
        <v>28</v>
      </c>
      <c r="AX285" s="12" t="s">
        <v>74</v>
      </c>
      <c r="AY285" s="156" t="s">
        <v>150</v>
      </c>
    </row>
    <row r="286" spans="2:65" s="12" customFormat="1">
      <c r="B286" s="154"/>
      <c r="D286" s="155" t="s">
        <v>159</v>
      </c>
      <c r="E286" s="156" t="s">
        <v>1</v>
      </c>
      <c r="F286" s="157" t="s">
        <v>371</v>
      </c>
      <c r="H286" s="158">
        <v>1926</v>
      </c>
      <c r="I286" s="159"/>
      <c r="L286" s="154"/>
      <c r="M286" s="160"/>
      <c r="T286" s="161"/>
      <c r="AT286" s="156" t="s">
        <v>159</v>
      </c>
      <c r="AU286" s="156" t="s">
        <v>86</v>
      </c>
      <c r="AV286" s="12" t="s">
        <v>86</v>
      </c>
      <c r="AW286" s="12" t="s">
        <v>28</v>
      </c>
      <c r="AX286" s="12" t="s">
        <v>74</v>
      </c>
      <c r="AY286" s="156" t="s">
        <v>150</v>
      </c>
    </row>
    <row r="287" spans="2:65" s="14" customFormat="1">
      <c r="B287" s="178"/>
      <c r="D287" s="155" t="s">
        <v>159</v>
      </c>
      <c r="E287" s="179" t="s">
        <v>1</v>
      </c>
      <c r="F287" s="180" t="s">
        <v>183</v>
      </c>
      <c r="H287" s="181">
        <v>2110</v>
      </c>
      <c r="I287" s="182"/>
      <c r="L287" s="178"/>
      <c r="M287" s="183"/>
      <c r="T287" s="184"/>
      <c r="AT287" s="179" t="s">
        <v>159</v>
      </c>
      <c r="AU287" s="179" t="s">
        <v>86</v>
      </c>
      <c r="AV287" s="14" t="s">
        <v>157</v>
      </c>
      <c r="AW287" s="14" t="s">
        <v>28</v>
      </c>
      <c r="AX287" s="14" t="s">
        <v>81</v>
      </c>
      <c r="AY287" s="179" t="s">
        <v>150</v>
      </c>
    </row>
    <row r="288" spans="2:65" s="1" customFormat="1" ht="33" customHeight="1">
      <c r="B288" s="139"/>
      <c r="C288" s="168">
        <v>51</v>
      </c>
      <c r="D288" s="168" t="s">
        <v>162</v>
      </c>
      <c r="E288" s="169" t="s">
        <v>373</v>
      </c>
      <c r="F288" s="170" t="s">
        <v>374</v>
      </c>
      <c r="G288" s="171" t="s">
        <v>176</v>
      </c>
      <c r="H288" s="172">
        <v>2152.1999999999998</v>
      </c>
      <c r="I288" s="173"/>
      <c r="J288" s="172">
        <f>ROUND(I288*H288,3)</f>
        <v>0</v>
      </c>
      <c r="K288" s="174"/>
      <c r="L288" s="175"/>
      <c r="M288" s="176" t="s">
        <v>1</v>
      </c>
      <c r="N288" s="177" t="s">
        <v>40</v>
      </c>
      <c r="P288" s="149">
        <f>O288*H288</f>
        <v>0</v>
      </c>
      <c r="Q288" s="149">
        <v>1.0840000000000001E-2</v>
      </c>
      <c r="R288" s="149">
        <f>Q288*H288</f>
        <v>23.329847999999998</v>
      </c>
      <c r="S288" s="149">
        <v>0</v>
      </c>
      <c r="T288" s="150">
        <f>S288*H288</f>
        <v>0</v>
      </c>
      <c r="AR288" s="151" t="s">
        <v>284</v>
      </c>
      <c r="AT288" s="151" t="s">
        <v>162</v>
      </c>
      <c r="AU288" s="151" t="s">
        <v>86</v>
      </c>
      <c r="AY288" s="16" t="s">
        <v>150</v>
      </c>
      <c r="BE288" s="152">
        <f>IF(N288="základná",J288,0)</f>
        <v>0</v>
      </c>
      <c r="BF288" s="152">
        <f>IF(N288="znížená",J288,0)</f>
        <v>0</v>
      </c>
      <c r="BG288" s="152">
        <f>IF(N288="zákl. prenesená",J288,0)</f>
        <v>0</v>
      </c>
      <c r="BH288" s="152">
        <f>IF(N288="zníž. prenesená",J288,0)</f>
        <v>0</v>
      </c>
      <c r="BI288" s="152">
        <f>IF(N288="nulová",J288,0)</f>
        <v>0</v>
      </c>
      <c r="BJ288" s="16" t="s">
        <v>86</v>
      </c>
      <c r="BK288" s="153">
        <f>ROUND(I288*H288,3)</f>
        <v>0</v>
      </c>
      <c r="BL288" s="16" t="s">
        <v>227</v>
      </c>
      <c r="BM288" s="151" t="s">
        <v>375</v>
      </c>
    </row>
    <row r="289" spans="2:65" s="12" customFormat="1">
      <c r="B289" s="154"/>
      <c r="D289" s="155" t="s">
        <v>159</v>
      </c>
      <c r="E289" s="156" t="s">
        <v>1</v>
      </c>
      <c r="F289" s="157" t="s">
        <v>376</v>
      </c>
      <c r="H289" s="158">
        <v>2110</v>
      </c>
      <c r="I289" s="159"/>
      <c r="L289" s="154"/>
      <c r="M289" s="160"/>
      <c r="T289" s="161"/>
      <c r="AT289" s="156" t="s">
        <v>159</v>
      </c>
      <c r="AU289" s="156" t="s">
        <v>86</v>
      </c>
      <c r="AV289" s="12" t="s">
        <v>86</v>
      </c>
      <c r="AW289" s="12" t="s">
        <v>28</v>
      </c>
      <c r="AX289" s="12" t="s">
        <v>81</v>
      </c>
      <c r="AY289" s="156" t="s">
        <v>150</v>
      </c>
    </row>
    <row r="290" spans="2:65" s="12" customFormat="1">
      <c r="B290" s="154"/>
      <c r="D290" s="155" t="s">
        <v>159</v>
      </c>
      <c r="F290" s="157" t="s">
        <v>377</v>
      </c>
      <c r="H290" s="158">
        <v>2152.1999999999998</v>
      </c>
      <c r="I290" s="159"/>
      <c r="L290" s="154"/>
      <c r="M290" s="160"/>
      <c r="T290" s="161"/>
      <c r="AT290" s="156" t="s">
        <v>159</v>
      </c>
      <c r="AU290" s="156" t="s">
        <v>86</v>
      </c>
      <c r="AV290" s="12" t="s">
        <v>86</v>
      </c>
      <c r="AW290" s="12" t="s">
        <v>3</v>
      </c>
      <c r="AX290" s="12" t="s">
        <v>81</v>
      </c>
      <c r="AY290" s="156" t="s">
        <v>150</v>
      </c>
    </row>
    <row r="291" spans="2:65" s="1" customFormat="1" ht="16.5" customHeight="1">
      <c r="B291" s="139"/>
      <c r="C291" s="140">
        <v>52</v>
      </c>
      <c r="D291" s="140" t="s">
        <v>153</v>
      </c>
      <c r="E291" s="141" t="s">
        <v>379</v>
      </c>
      <c r="F291" s="142" t="s">
        <v>380</v>
      </c>
      <c r="G291" s="143" t="s">
        <v>176</v>
      </c>
      <c r="H291" s="144">
        <v>1990</v>
      </c>
      <c r="I291" s="145"/>
      <c r="J291" s="144">
        <f>ROUND(I291*H291,3)</f>
        <v>0</v>
      </c>
      <c r="K291" s="146"/>
      <c r="L291" s="31"/>
      <c r="M291" s="147" t="s">
        <v>1</v>
      </c>
      <c r="N291" s="148" t="s">
        <v>40</v>
      </c>
      <c r="P291" s="149">
        <f>O291*H291</f>
        <v>0</v>
      </c>
      <c r="Q291" s="149">
        <v>0</v>
      </c>
      <c r="R291" s="149">
        <f>Q291*H291</f>
        <v>0</v>
      </c>
      <c r="S291" s="149">
        <v>5.0000000000000001E-3</v>
      </c>
      <c r="T291" s="150">
        <f>S291*H291</f>
        <v>9.9500000000000011</v>
      </c>
      <c r="AR291" s="151" t="s">
        <v>227</v>
      </c>
      <c r="AT291" s="151" t="s">
        <v>153</v>
      </c>
      <c r="AU291" s="151" t="s">
        <v>86</v>
      </c>
      <c r="AY291" s="16" t="s">
        <v>150</v>
      </c>
      <c r="BE291" s="152">
        <f>IF(N291="základná",J291,0)</f>
        <v>0</v>
      </c>
      <c r="BF291" s="152">
        <f>IF(N291="znížená",J291,0)</f>
        <v>0</v>
      </c>
      <c r="BG291" s="152">
        <f>IF(N291="zákl. prenesená",J291,0)</f>
        <v>0</v>
      </c>
      <c r="BH291" s="152">
        <f>IF(N291="zníž. prenesená",J291,0)</f>
        <v>0</v>
      </c>
      <c r="BI291" s="152">
        <f>IF(N291="nulová",J291,0)</f>
        <v>0</v>
      </c>
      <c r="BJ291" s="16" t="s">
        <v>86</v>
      </c>
      <c r="BK291" s="153">
        <f>ROUND(I291*H291,3)</f>
        <v>0</v>
      </c>
      <c r="BL291" s="16" t="s">
        <v>227</v>
      </c>
      <c r="BM291" s="151" t="s">
        <v>381</v>
      </c>
    </row>
    <row r="292" spans="2:65" s="12" customFormat="1">
      <c r="B292" s="154"/>
      <c r="D292" s="155" t="s">
        <v>159</v>
      </c>
      <c r="E292" s="156" t="s">
        <v>1</v>
      </c>
      <c r="F292" s="157" t="s">
        <v>382</v>
      </c>
      <c r="H292" s="158">
        <v>1990</v>
      </c>
      <c r="I292" s="159"/>
      <c r="L292" s="154"/>
      <c r="M292" s="160"/>
      <c r="T292" s="161"/>
      <c r="AT292" s="156" t="s">
        <v>159</v>
      </c>
      <c r="AU292" s="156" t="s">
        <v>86</v>
      </c>
      <c r="AV292" s="12" t="s">
        <v>86</v>
      </c>
      <c r="AW292" s="12" t="s">
        <v>28</v>
      </c>
      <c r="AX292" s="12" t="s">
        <v>74</v>
      </c>
      <c r="AY292" s="156" t="s">
        <v>150</v>
      </c>
    </row>
    <row r="293" spans="2:65" s="14" customFormat="1">
      <c r="B293" s="178"/>
      <c r="D293" s="155" t="s">
        <v>159</v>
      </c>
      <c r="E293" s="179" t="s">
        <v>99</v>
      </c>
      <c r="F293" s="180" t="s">
        <v>183</v>
      </c>
      <c r="H293" s="181">
        <v>1990</v>
      </c>
      <c r="I293" s="182"/>
      <c r="L293" s="178"/>
      <c r="M293" s="183"/>
      <c r="T293" s="184"/>
      <c r="AT293" s="179" t="s">
        <v>159</v>
      </c>
      <c r="AU293" s="179" t="s">
        <v>86</v>
      </c>
      <c r="AV293" s="14" t="s">
        <v>157</v>
      </c>
      <c r="AW293" s="14" t="s">
        <v>3</v>
      </c>
      <c r="AX293" s="14" t="s">
        <v>81</v>
      </c>
      <c r="AY293" s="179" t="s">
        <v>150</v>
      </c>
    </row>
    <row r="294" spans="2:65" s="1" customFormat="1" ht="16.5" customHeight="1">
      <c r="B294" s="139"/>
      <c r="C294" s="140">
        <v>53</v>
      </c>
      <c r="D294" s="140" t="s">
        <v>153</v>
      </c>
      <c r="E294" s="141" t="s">
        <v>383</v>
      </c>
      <c r="F294" s="142" t="s">
        <v>384</v>
      </c>
      <c r="G294" s="143" t="s">
        <v>176</v>
      </c>
      <c r="H294" s="144">
        <v>1990</v>
      </c>
      <c r="I294" s="145"/>
      <c r="J294" s="144">
        <f>ROUND(I294*H294,3)</f>
        <v>0</v>
      </c>
      <c r="K294" s="146"/>
      <c r="L294" s="31"/>
      <c r="M294" s="147" t="s">
        <v>1</v>
      </c>
      <c r="N294" s="148" t="s">
        <v>40</v>
      </c>
      <c r="P294" s="149">
        <f>O294*H294</f>
        <v>0</v>
      </c>
      <c r="Q294" s="149">
        <v>0</v>
      </c>
      <c r="R294" s="149">
        <f>Q294*H294</f>
        <v>0</v>
      </c>
      <c r="S294" s="149">
        <v>2E-3</v>
      </c>
      <c r="T294" s="150">
        <f>S294*H294</f>
        <v>3.98</v>
      </c>
      <c r="AR294" s="151" t="s">
        <v>227</v>
      </c>
      <c r="AT294" s="151" t="s">
        <v>153</v>
      </c>
      <c r="AU294" s="151" t="s">
        <v>86</v>
      </c>
      <c r="AY294" s="16" t="s">
        <v>150</v>
      </c>
      <c r="BE294" s="152">
        <f>IF(N294="základná",J294,0)</f>
        <v>0</v>
      </c>
      <c r="BF294" s="152">
        <f>IF(N294="znížená",J294,0)</f>
        <v>0</v>
      </c>
      <c r="BG294" s="152">
        <f>IF(N294="zákl. prenesená",J294,0)</f>
        <v>0</v>
      </c>
      <c r="BH294" s="152">
        <f>IF(N294="zníž. prenesená",J294,0)</f>
        <v>0</v>
      </c>
      <c r="BI294" s="152">
        <f>IF(N294="nulová",J294,0)</f>
        <v>0</v>
      </c>
      <c r="BJ294" s="16" t="s">
        <v>86</v>
      </c>
      <c r="BK294" s="153">
        <f>ROUND(I294*H294,3)</f>
        <v>0</v>
      </c>
      <c r="BL294" s="16" t="s">
        <v>227</v>
      </c>
      <c r="BM294" s="151" t="s">
        <v>385</v>
      </c>
    </row>
    <row r="295" spans="2:65" s="12" customFormat="1">
      <c r="B295" s="154"/>
      <c r="D295" s="155" t="s">
        <v>159</v>
      </c>
      <c r="E295" s="156" t="s">
        <v>1</v>
      </c>
      <c r="F295" s="157" t="s">
        <v>99</v>
      </c>
      <c r="H295" s="158">
        <v>1990</v>
      </c>
      <c r="I295" s="159"/>
      <c r="L295" s="154"/>
      <c r="M295" s="160"/>
      <c r="T295" s="161"/>
      <c r="AT295" s="156" t="s">
        <v>159</v>
      </c>
      <c r="AU295" s="156" t="s">
        <v>86</v>
      </c>
      <c r="AV295" s="12" t="s">
        <v>86</v>
      </c>
      <c r="AW295" s="12" t="s">
        <v>28</v>
      </c>
      <c r="AX295" s="12" t="s">
        <v>81</v>
      </c>
      <c r="AY295" s="156" t="s">
        <v>150</v>
      </c>
    </row>
    <row r="296" spans="2:65" s="1" customFormat="1" ht="16.5" customHeight="1">
      <c r="B296" s="139"/>
      <c r="C296" s="140">
        <v>54</v>
      </c>
      <c r="D296" s="140" t="s">
        <v>153</v>
      </c>
      <c r="E296" s="141" t="s">
        <v>387</v>
      </c>
      <c r="F296" s="142" t="s">
        <v>388</v>
      </c>
      <c r="G296" s="143" t="s">
        <v>176</v>
      </c>
      <c r="H296" s="144">
        <v>360</v>
      </c>
      <c r="I296" s="145"/>
      <c r="J296" s="144">
        <f>ROUND(I296*H296,3)</f>
        <v>0</v>
      </c>
      <c r="K296" s="146"/>
      <c r="L296" s="31"/>
      <c r="M296" s="147" t="s">
        <v>1</v>
      </c>
      <c r="N296" s="148" t="s">
        <v>40</v>
      </c>
      <c r="P296" s="149">
        <f>O296*H296</f>
        <v>0</v>
      </c>
      <c r="Q296" s="149">
        <v>1.0000000000000001E-5</v>
      </c>
      <c r="R296" s="149">
        <f>Q296*H296</f>
        <v>3.6000000000000003E-3</v>
      </c>
      <c r="S296" s="149">
        <v>0</v>
      </c>
      <c r="T296" s="150">
        <f>S296*H296</f>
        <v>0</v>
      </c>
      <c r="AR296" s="151" t="s">
        <v>227</v>
      </c>
      <c r="AT296" s="151" t="s">
        <v>153</v>
      </c>
      <c r="AU296" s="151" t="s">
        <v>86</v>
      </c>
      <c r="AY296" s="16" t="s">
        <v>150</v>
      </c>
      <c r="BE296" s="152">
        <f>IF(N296="základná",J296,0)</f>
        <v>0</v>
      </c>
      <c r="BF296" s="152">
        <f>IF(N296="znížená",J296,0)</f>
        <v>0</v>
      </c>
      <c r="BG296" s="152">
        <f>IF(N296="zákl. prenesená",J296,0)</f>
        <v>0</v>
      </c>
      <c r="BH296" s="152">
        <f>IF(N296="zníž. prenesená",J296,0)</f>
        <v>0</v>
      </c>
      <c r="BI296" s="152">
        <f>IF(N296="nulová",J296,0)</f>
        <v>0</v>
      </c>
      <c r="BJ296" s="16" t="s">
        <v>86</v>
      </c>
      <c r="BK296" s="153">
        <f>ROUND(I296*H296,3)</f>
        <v>0</v>
      </c>
      <c r="BL296" s="16" t="s">
        <v>227</v>
      </c>
      <c r="BM296" s="151" t="s">
        <v>389</v>
      </c>
    </row>
    <row r="297" spans="2:65" s="12" customFormat="1">
      <c r="B297" s="154"/>
      <c r="D297" s="155" t="s">
        <v>159</v>
      </c>
      <c r="E297" s="156" t="s">
        <v>1</v>
      </c>
      <c r="F297" s="157" t="s">
        <v>390</v>
      </c>
      <c r="H297" s="158">
        <v>360</v>
      </c>
      <c r="I297" s="159"/>
      <c r="L297" s="154"/>
      <c r="M297" s="160"/>
      <c r="T297" s="161"/>
      <c r="AT297" s="156" t="s">
        <v>159</v>
      </c>
      <c r="AU297" s="156" t="s">
        <v>86</v>
      </c>
      <c r="AV297" s="12" t="s">
        <v>86</v>
      </c>
      <c r="AW297" s="12" t="s">
        <v>28</v>
      </c>
      <c r="AX297" s="12" t="s">
        <v>81</v>
      </c>
      <c r="AY297" s="156" t="s">
        <v>150</v>
      </c>
    </row>
    <row r="298" spans="2:65" s="1" customFormat="1" ht="16.5" customHeight="1">
      <c r="B298" s="139"/>
      <c r="C298" s="168">
        <v>55</v>
      </c>
      <c r="D298" s="168" t="s">
        <v>162</v>
      </c>
      <c r="E298" s="169" t="s">
        <v>391</v>
      </c>
      <c r="F298" s="170" t="s">
        <v>392</v>
      </c>
      <c r="G298" s="171" t="s">
        <v>176</v>
      </c>
      <c r="H298" s="172">
        <v>378</v>
      </c>
      <c r="I298" s="173"/>
      <c r="J298" s="172">
        <f>ROUND(I298*H298,3)</f>
        <v>0</v>
      </c>
      <c r="K298" s="174"/>
      <c r="L298" s="175"/>
      <c r="M298" s="176" t="s">
        <v>1</v>
      </c>
      <c r="N298" s="177" t="s">
        <v>40</v>
      </c>
      <c r="P298" s="149">
        <f>O298*H298</f>
        <v>0</v>
      </c>
      <c r="Q298" s="149">
        <v>1.4999999999999999E-4</v>
      </c>
      <c r="R298" s="149">
        <f>Q298*H298</f>
        <v>5.6699999999999993E-2</v>
      </c>
      <c r="S298" s="149">
        <v>0</v>
      </c>
      <c r="T298" s="150">
        <f>S298*H298</f>
        <v>0</v>
      </c>
      <c r="AR298" s="151" t="s">
        <v>284</v>
      </c>
      <c r="AT298" s="151" t="s">
        <v>162</v>
      </c>
      <c r="AU298" s="151" t="s">
        <v>86</v>
      </c>
      <c r="AY298" s="16" t="s">
        <v>150</v>
      </c>
      <c r="BE298" s="152">
        <f>IF(N298="základná",J298,0)</f>
        <v>0</v>
      </c>
      <c r="BF298" s="152">
        <f>IF(N298="znížená",J298,0)</f>
        <v>0</v>
      </c>
      <c r="BG298" s="152">
        <f>IF(N298="zákl. prenesená",J298,0)</f>
        <v>0</v>
      </c>
      <c r="BH298" s="152">
        <f>IF(N298="zníž. prenesená",J298,0)</f>
        <v>0</v>
      </c>
      <c r="BI298" s="152">
        <f>IF(N298="nulová",J298,0)</f>
        <v>0</v>
      </c>
      <c r="BJ298" s="16" t="s">
        <v>86</v>
      </c>
      <c r="BK298" s="153">
        <f>ROUND(I298*H298,3)</f>
        <v>0</v>
      </c>
      <c r="BL298" s="16" t="s">
        <v>227</v>
      </c>
      <c r="BM298" s="151" t="s">
        <v>393</v>
      </c>
    </row>
    <row r="299" spans="2:65" s="12" customFormat="1">
      <c r="B299" s="154"/>
      <c r="D299" s="155" t="s">
        <v>159</v>
      </c>
      <c r="F299" s="157" t="s">
        <v>394</v>
      </c>
      <c r="H299" s="158">
        <v>378</v>
      </c>
      <c r="I299" s="159"/>
      <c r="L299" s="154"/>
      <c r="M299" s="160"/>
      <c r="T299" s="161"/>
      <c r="AT299" s="156" t="s">
        <v>159</v>
      </c>
      <c r="AU299" s="156" t="s">
        <v>86</v>
      </c>
      <c r="AV299" s="12" t="s">
        <v>86</v>
      </c>
      <c r="AW299" s="12" t="s">
        <v>3</v>
      </c>
      <c r="AX299" s="12" t="s">
        <v>81</v>
      </c>
      <c r="AY299" s="156" t="s">
        <v>150</v>
      </c>
    </row>
    <row r="300" spans="2:65" s="12" customFormat="1" ht="16.5" customHeight="1">
      <c r="B300" s="154"/>
      <c r="C300" s="201">
        <v>56</v>
      </c>
      <c r="D300" s="201" t="s">
        <v>153</v>
      </c>
      <c r="E300" s="202" t="s">
        <v>625</v>
      </c>
      <c r="F300" s="203" t="s">
        <v>626</v>
      </c>
      <c r="G300" s="204" t="s">
        <v>163</v>
      </c>
      <c r="H300" s="199">
        <v>2241.12</v>
      </c>
      <c r="I300" s="215"/>
      <c r="J300" s="199">
        <f>ROUND(I300*H300,3)</f>
        <v>0</v>
      </c>
      <c r="L300" s="154"/>
      <c r="M300" s="160"/>
      <c r="T300" s="161"/>
      <c r="AT300" s="156"/>
      <c r="AU300" s="156"/>
      <c r="AY300" s="156"/>
      <c r="BF300" s="152">
        <f>J300</f>
        <v>0</v>
      </c>
      <c r="BG300" s="152">
        <f>IF(N300="zákl. prenesená",J300,0)</f>
        <v>0</v>
      </c>
      <c r="BH300" s="152">
        <f>IF(N300="zníž. prenesená",J300,0)</f>
        <v>0</v>
      </c>
      <c r="BI300" s="152">
        <f>IF(N300="nulová",J300,0)</f>
        <v>0</v>
      </c>
      <c r="BJ300" s="16" t="s">
        <v>86</v>
      </c>
      <c r="BK300" s="153">
        <f>ROUND(I300*H300,3)</f>
        <v>0</v>
      </c>
    </row>
    <row r="301" spans="2:65" s="12" customFormat="1">
      <c r="B301" s="154"/>
      <c r="C301" s="205"/>
      <c r="D301" s="235" t="s">
        <v>159</v>
      </c>
      <c r="E301" s="206" t="s">
        <v>1</v>
      </c>
      <c r="F301" s="232" t="s">
        <v>652</v>
      </c>
      <c r="G301" s="233"/>
      <c r="H301" s="234">
        <v>2241.12</v>
      </c>
      <c r="I301" s="159"/>
      <c r="J301" s="205"/>
      <c r="L301" s="154"/>
      <c r="M301" s="160"/>
      <c r="T301" s="161"/>
      <c r="AT301" s="156"/>
      <c r="AU301" s="156"/>
      <c r="AY301" s="156"/>
    </row>
    <row r="302" spans="2:65" s="12" customFormat="1" ht="24">
      <c r="B302" s="154"/>
      <c r="C302" s="201">
        <v>57</v>
      </c>
      <c r="D302" s="201" t="s">
        <v>153</v>
      </c>
      <c r="E302" s="202" t="s">
        <v>618</v>
      </c>
      <c r="F302" s="203" t="s">
        <v>619</v>
      </c>
      <c r="G302" s="204" t="s">
        <v>163</v>
      </c>
      <c r="H302" s="199">
        <v>3341.598</v>
      </c>
      <c r="I302" s="215"/>
      <c r="J302" s="199">
        <f>ROUND(I302*H302,3)</f>
        <v>0</v>
      </c>
      <c r="L302" s="154"/>
      <c r="M302" s="160"/>
      <c r="T302" s="161"/>
      <c r="AT302" s="156"/>
      <c r="AU302" s="156"/>
      <c r="AY302" s="156"/>
      <c r="BF302" s="152">
        <f>J302</f>
        <v>0</v>
      </c>
      <c r="BG302" s="152">
        <f>IF(N302="zákl. prenesená",J302,0)</f>
        <v>0</v>
      </c>
      <c r="BH302" s="152">
        <f>IF(N302="zníž. prenesená",J302,0)</f>
        <v>0</v>
      </c>
      <c r="BI302" s="152">
        <f>IF(N302="nulová",J302,0)</f>
        <v>0</v>
      </c>
      <c r="BJ302" s="16" t="s">
        <v>86</v>
      </c>
      <c r="BK302" s="153">
        <f>ROUND(I302*H302,3)</f>
        <v>0</v>
      </c>
    </row>
    <row r="303" spans="2:65" s="12" customFormat="1">
      <c r="B303" s="154"/>
      <c r="C303" s="205"/>
      <c r="D303" s="235" t="s">
        <v>159</v>
      </c>
      <c r="E303" s="206" t="s">
        <v>1</v>
      </c>
      <c r="F303" s="232" t="s">
        <v>622</v>
      </c>
      <c r="G303" s="233"/>
      <c r="H303" s="234">
        <v>1960.4</v>
      </c>
      <c r="I303" s="159"/>
      <c r="J303" s="205"/>
      <c r="L303" s="154"/>
      <c r="M303" s="160"/>
      <c r="T303" s="161"/>
      <c r="AT303" s="156"/>
      <c r="AU303" s="156"/>
      <c r="AY303" s="156"/>
    </row>
    <row r="304" spans="2:65" s="12" customFormat="1">
      <c r="B304" s="154"/>
      <c r="C304" s="205"/>
      <c r="D304" s="235" t="s">
        <v>159</v>
      </c>
      <c r="E304" s="206" t="s">
        <v>1</v>
      </c>
      <c r="F304" s="232" t="s">
        <v>623</v>
      </c>
      <c r="G304" s="233"/>
      <c r="H304" s="234">
        <v>712.87800000000004</v>
      </c>
      <c r="I304" s="159"/>
      <c r="J304" s="205"/>
      <c r="L304" s="154"/>
      <c r="M304" s="160"/>
      <c r="T304" s="161"/>
      <c r="AT304" s="156"/>
      <c r="AU304" s="156"/>
      <c r="AY304" s="156"/>
    </row>
    <row r="305" spans="2:65" s="12" customFormat="1">
      <c r="B305" s="154"/>
      <c r="C305" s="205"/>
      <c r="D305" s="210" t="s">
        <v>159</v>
      </c>
      <c r="E305" s="211" t="s">
        <v>1</v>
      </c>
      <c r="F305" s="212" t="s">
        <v>183</v>
      </c>
      <c r="G305" s="213"/>
      <c r="H305" s="214">
        <v>2673.2779999999998</v>
      </c>
      <c r="I305" s="159"/>
      <c r="J305" s="205"/>
      <c r="L305" s="154"/>
      <c r="M305" s="160"/>
      <c r="T305" s="161"/>
      <c r="AT305" s="156"/>
      <c r="AU305" s="156"/>
      <c r="AY305" s="156"/>
    </row>
    <row r="306" spans="2:65" s="12" customFormat="1">
      <c r="B306" s="154"/>
      <c r="C306" s="205"/>
      <c r="D306" s="235" t="s">
        <v>159</v>
      </c>
      <c r="E306" s="208"/>
      <c r="F306" s="232" t="s">
        <v>624</v>
      </c>
      <c r="G306" s="233"/>
      <c r="H306" s="234">
        <v>3341.598</v>
      </c>
      <c r="I306" s="159"/>
      <c r="J306" s="205"/>
      <c r="L306" s="154"/>
      <c r="M306" s="160"/>
      <c r="T306" s="161"/>
      <c r="AT306" s="156"/>
      <c r="AU306" s="156"/>
      <c r="AY306" s="156"/>
    </row>
    <row r="307" spans="2:65" s="12" customFormat="1" ht="24">
      <c r="B307" s="154"/>
      <c r="C307" s="201">
        <v>58</v>
      </c>
      <c r="D307" s="201" t="s">
        <v>153</v>
      </c>
      <c r="E307" s="202" t="s">
        <v>620</v>
      </c>
      <c r="F307" s="203" t="s">
        <v>621</v>
      </c>
      <c r="G307" s="204" t="s">
        <v>163</v>
      </c>
      <c r="H307" s="199">
        <v>3341.598</v>
      </c>
      <c r="I307" s="215"/>
      <c r="J307" s="199">
        <f>ROUND(I307*H307,3)</f>
        <v>0</v>
      </c>
      <c r="L307" s="154"/>
      <c r="M307" s="160"/>
      <c r="T307" s="161"/>
      <c r="AT307" s="156"/>
      <c r="AU307" s="156"/>
      <c r="AY307" s="156"/>
      <c r="BF307" s="152">
        <f>J307</f>
        <v>0</v>
      </c>
      <c r="BG307" s="152">
        <f>IF(N307="zákl. prenesená",J307,0)</f>
        <v>0</v>
      </c>
      <c r="BH307" s="152">
        <f>IF(N307="zníž. prenesená",J307,0)</f>
        <v>0</v>
      </c>
      <c r="BI307" s="152">
        <f>IF(N307="nulová",J307,0)</f>
        <v>0</v>
      </c>
      <c r="BJ307" s="16" t="s">
        <v>86</v>
      </c>
      <c r="BK307" s="153">
        <f>ROUND(I307*H307,3)</f>
        <v>0</v>
      </c>
    </row>
    <row r="308" spans="2:65" s="1" customFormat="1" ht="24.2" customHeight="1">
      <c r="B308" s="139"/>
      <c r="C308" s="140">
        <v>59</v>
      </c>
      <c r="D308" s="140" t="s">
        <v>153</v>
      </c>
      <c r="E308" s="141" t="s">
        <v>396</v>
      </c>
      <c r="F308" s="142" t="s">
        <v>397</v>
      </c>
      <c r="G308" s="143" t="s">
        <v>293</v>
      </c>
      <c r="H308" s="145">
        <v>2347.8040000000001</v>
      </c>
      <c r="I308" s="145"/>
      <c r="J308" s="144">
        <f>ROUND(I308*H308,3)</f>
        <v>0</v>
      </c>
      <c r="K308" s="146"/>
      <c r="L308" s="31"/>
      <c r="M308" s="147" t="s">
        <v>1</v>
      </c>
      <c r="N308" s="148" t="s">
        <v>40</v>
      </c>
      <c r="P308" s="149">
        <f>O308*H308</f>
        <v>0</v>
      </c>
      <c r="Q308" s="149">
        <v>0</v>
      </c>
      <c r="R308" s="149">
        <f>Q308*H308</f>
        <v>0</v>
      </c>
      <c r="S308" s="149">
        <v>0</v>
      </c>
      <c r="T308" s="150">
        <f>S308*H308</f>
        <v>0</v>
      </c>
      <c r="AR308" s="151" t="s">
        <v>227</v>
      </c>
      <c r="AT308" s="151" t="s">
        <v>153</v>
      </c>
      <c r="AU308" s="151" t="s">
        <v>86</v>
      </c>
      <c r="AY308" s="16" t="s">
        <v>150</v>
      </c>
      <c r="BE308" s="152">
        <f>IF(N308="základná",J308,0)</f>
        <v>0</v>
      </c>
      <c r="BF308" s="152">
        <f>IF(N308="znížená",J308,0)</f>
        <v>0</v>
      </c>
      <c r="BG308" s="152">
        <f>IF(N308="zákl. prenesená",J308,0)</f>
        <v>0</v>
      </c>
      <c r="BH308" s="152">
        <f>IF(N308="zníž. prenesená",J308,0)</f>
        <v>0</v>
      </c>
      <c r="BI308" s="152">
        <f>IF(N308="nulová",J308,0)</f>
        <v>0</v>
      </c>
      <c r="BJ308" s="16" t="s">
        <v>86</v>
      </c>
      <c r="BK308" s="153">
        <f>ROUND(I308*H308,3)</f>
        <v>0</v>
      </c>
      <c r="BL308" s="16" t="s">
        <v>227</v>
      </c>
      <c r="BM308" s="151" t="s">
        <v>398</v>
      </c>
    </row>
    <row r="309" spans="2:65" s="11" customFormat="1" ht="22.9" customHeight="1">
      <c r="B309" s="127"/>
      <c r="D309" s="128" t="s">
        <v>73</v>
      </c>
      <c r="E309" s="137" t="s">
        <v>399</v>
      </c>
      <c r="F309" s="137" t="s">
        <v>400</v>
      </c>
      <c r="I309" s="130"/>
      <c r="J309" s="138">
        <f>BK309</f>
        <v>0</v>
      </c>
      <c r="L309" s="127"/>
      <c r="M309" s="132"/>
      <c r="P309" s="133">
        <f>SUM(P310:P319)</f>
        <v>0</v>
      </c>
      <c r="R309" s="133">
        <f>SUM(R310:R319)</f>
        <v>0.92783023999999992</v>
      </c>
      <c r="T309" s="134">
        <f>SUM(T310:T319)</f>
        <v>0</v>
      </c>
      <c r="AR309" s="128" t="s">
        <v>86</v>
      </c>
      <c r="AT309" s="135" t="s">
        <v>73</v>
      </c>
      <c r="AU309" s="135" t="s">
        <v>81</v>
      </c>
      <c r="AY309" s="128" t="s">
        <v>150</v>
      </c>
      <c r="BK309" s="136">
        <f>SUM(BK310:BK319)</f>
        <v>0</v>
      </c>
    </row>
    <row r="310" spans="2:65" s="1" customFormat="1" ht="37.9" customHeight="1">
      <c r="B310" s="139"/>
      <c r="C310" s="140">
        <v>60</v>
      </c>
      <c r="D310" s="140" t="s">
        <v>153</v>
      </c>
      <c r="E310" s="141" t="s">
        <v>402</v>
      </c>
      <c r="F310" s="142" t="s">
        <v>403</v>
      </c>
      <c r="G310" s="143" t="s">
        <v>176</v>
      </c>
      <c r="H310" s="144">
        <v>1330.912</v>
      </c>
      <c r="I310" s="145"/>
      <c r="J310" s="144">
        <f>ROUND(I310*H310,3)</f>
        <v>0</v>
      </c>
      <c r="K310" s="146"/>
      <c r="L310" s="31"/>
      <c r="M310" s="147" t="s">
        <v>1</v>
      </c>
      <c r="N310" s="148" t="s">
        <v>40</v>
      </c>
      <c r="P310" s="149">
        <f>O310*H310</f>
        <v>0</v>
      </c>
      <c r="Q310" s="149">
        <v>0</v>
      </c>
      <c r="R310" s="149">
        <f>Q310*H310</f>
        <v>0</v>
      </c>
      <c r="S310" s="149">
        <v>0</v>
      </c>
      <c r="T310" s="150">
        <f>S310*H310</f>
        <v>0</v>
      </c>
      <c r="AR310" s="151" t="s">
        <v>227</v>
      </c>
      <c r="AT310" s="151" t="s">
        <v>153</v>
      </c>
      <c r="AU310" s="151" t="s">
        <v>86</v>
      </c>
      <c r="AY310" s="16" t="s">
        <v>150</v>
      </c>
      <c r="BE310" s="152">
        <f>IF(N310="základná",J310,0)</f>
        <v>0</v>
      </c>
      <c r="BF310" s="152">
        <f>IF(N310="znížená",J310,0)</f>
        <v>0</v>
      </c>
      <c r="BG310" s="152">
        <f>IF(N310="zákl. prenesená",J310,0)</f>
        <v>0</v>
      </c>
      <c r="BH310" s="152">
        <f>IF(N310="zníž. prenesená",J310,0)</f>
        <v>0</v>
      </c>
      <c r="BI310" s="152">
        <f>IF(N310="nulová",J310,0)</f>
        <v>0</v>
      </c>
      <c r="BJ310" s="16" t="s">
        <v>86</v>
      </c>
      <c r="BK310" s="153">
        <f>ROUND(I310*H310,3)</f>
        <v>0</v>
      </c>
      <c r="BL310" s="16" t="s">
        <v>227</v>
      </c>
      <c r="BM310" s="151" t="s">
        <v>404</v>
      </c>
    </row>
    <row r="311" spans="2:65" s="13" customFormat="1">
      <c r="B311" s="162"/>
      <c r="D311" s="155" t="s">
        <v>159</v>
      </c>
      <c r="E311" s="163" t="s">
        <v>1</v>
      </c>
      <c r="F311" s="164" t="s">
        <v>405</v>
      </c>
      <c r="H311" s="163" t="s">
        <v>1</v>
      </c>
      <c r="I311" s="165"/>
      <c r="L311" s="162"/>
      <c r="M311" s="166"/>
      <c r="T311" s="167"/>
      <c r="AT311" s="163" t="s">
        <v>159</v>
      </c>
      <c r="AU311" s="163" t="s">
        <v>86</v>
      </c>
      <c r="AV311" s="13" t="s">
        <v>81</v>
      </c>
      <c r="AW311" s="13" t="s">
        <v>28</v>
      </c>
      <c r="AX311" s="13" t="s">
        <v>74</v>
      </c>
      <c r="AY311" s="163" t="s">
        <v>150</v>
      </c>
    </row>
    <row r="312" spans="2:65" s="13" customFormat="1">
      <c r="B312" s="162"/>
      <c r="D312" s="155" t="s">
        <v>159</v>
      </c>
      <c r="E312" s="163" t="s">
        <v>1</v>
      </c>
      <c r="F312" s="164" t="s">
        <v>406</v>
      </c>
      <c r="H312" s="163" t="s">
        <v>1</v>
      </c>
      <c r="I312" s="165"/>
      <c r="L312" s="162"/>
      <c r="M312" s="166"/>
      <c r="T312" s="167"/>
      <c r="AT312" s="163" t="s">
        <v>159</v>
      </c>
      <c r="AU312" s="163" t="s">
        <v>86</v>
      </c>
      <c r="AV312" s="13" t="s">
        <v>81</v>
      </c>
      <c r="AW312" s="13" t="s">
        <v>28</v>
      </c>
      <c r="AX312" s="13" t="s">
        <v>74</v>
      </c>
      <c r="AY312" s="163" t="s">
        <v>150</v>
      </c>
    </row>
    <row r="313" spans="2:65" s="12" customFormat="1">
      <c r="B313" s="154"/>
      <c r="D313" s="155" t="s">
        <v>159</v>
      </c>
      <c r="E313" s="156" t="s">
        <v>111</v>
      </c>
      <c r="F313" s="157" t="s">
        <v>407</v>
      </c>
      <c r="H313" s="158">
        <v>1330.912</v>
      </c>
      <c r="I313" s="159"/>
      <c r="L313" s="154"/>
      <c r="M313" s="160"/>
      <c r="T313" s="161"/>
      <c r="AT313" s="156" t="s">
        <v>159</v>
      </c>
      <c r="AU313" s="156" t="s">
        <v>86</v>
      </c>
      <c r="AV313" s="12" t="s">
        <v>86</v>
      </c>
      <c r="AW313" s="12" t="s">
        <v>28</v>
      </c>
      <c r="AX313" s="12" t="s">
        <v>81</v>
      </c>
      <c r="AY313" s="156" t="s">
        <v>150</v>
      </c>
    </row>
    <row r="314" spans="2:65" s="1" customFormat="1" ht="33" customHeight="1">
      <c r="B314" s="139"/>
      <c r="C314" s="140">
        <v>61</v>
      </c>
      <c r="D314" s="140" t="s">
        <v>153</v>
      </c>
      <c r="E314" s="141" t="s">
        <v>408</v>
      </c>
      <c r="F314" s="142" t="s">
        <v>409</v>
      </c>
      <c r="G314" s="143" t="s">
        <v>176</v>
      </c>
      <c r="H314" s="144">
        <v>1330.912</v>
      </c>
      <c r="I314" s="145"/>
      <c r="J314" s="144">
        <f>ROUND(I314*H314,3)</f>
        <v>0</v>
      </c>
      <c r="K314" s="146"/>
      <c r="L314" s="31"/>
      <c r="M314" s="147" t="s">
        <v>1</v>
      </c>
      <c r="N314" s="148" t="s">
        <v>40</v>
      </c>
      <c r="P314" s="149">
        <f>O314*H314</f>
        <v>0</v>
      </c>
      <c r="Q314" s="149">
        <v>4.4999999999999999E-4</v>
      </c>
      <c r="R314" s="149">
        <f>Q314*H314</f>
        <v>0.59891039999999995</v>
      </c>
      <c r="S314" s="149">
        <v>0</v>
      </c>
      <c r="T314" s="150">
        <f>S314*H314</f>
        <v>0</v>
      </c>
      <c r="AR314" s="151" t="s">
        <v>227</v>
      </c>
      <c r="AT314" s="151" t="s">
        <v>153</v>
      </c>
      <c r="AU314" s="151" t="s">
        <v>86</v>
      </c>
      <c r="AY314" s="16" t="s">
        <v>150</v>
      </c>
      <c r="BE314" s="152">
        <f>IF(N314="základná",J314,0)</f>
        <v>0</v>
      </c>
      <c r="BF314" s="152">
        <f>IF(N314="znížená",J314,0)</f>
        <v>0</v>
      </c>
      <c r="BG314" s="152">
        <f>IF(N314="zákl. prenesená",J314,0)</f>
        <v>0</v>
      </c>
      <c r="BH314" s="152">
        <f>IF(N314="zníž. prenesená",J314,0)</f>
        <v>0</v>
      </c>
      <c r="BI314" s="152">
        <f>IF(N314="nulová",J314,0)</f>
        <v>0</v>
      </c>
      <c r="BJ314" s="16" t="s">
        <v>86</v>
      </c>
      <c r="BK314" s="153">
        <f>ROUND(I314*H314,3)</f>
        <v>0</v>
      </c>
      <c r="BL314" s="16" t="s">
        <v>227</v>
      </c>
      <c r="BM314" s="151" t="s">
        <v>410</v>
      </c>
    </row>
    <row r="315" spans="2:65" s="12" customFormat="1">
      <c r="B315" s="154"/>
      <c r="D315" s="155" t="s">
        <v>159</v>
      </c>
      <c r="E315" s="156" t="s">
        <v>1</v>
      </c>
      <c r="F315" s="157" t="s">
        <v>111</v>
      </c>
      <c r="H315" s="158">
        <v>1330.912</v>
      </c>
      <c r="I315" s="159"/>
      <c r="L315" s="154"/>
      <c r="M315" s="160"/>
      <c r="T315" s="161"/>
      <c r="AT315" s="156" t="s">
        <v>159</v>
      </c>
      <c r="AU315" s="156" t="s">
        <v>86</v>
      </c>
      <c r="AV315" s="12" t="s">
        <v>86</v>
      </c>
      <c r="AW315" s="12" t="s">
        <v>28</v>
      </c>
      <c r="AX315" s="12" t="s">
        <v>81</v>
      </c>
      <c r="AY315" s="156" t="s">
        <v>150</v>
      </c>
    </row>
    <row r="316" spans="2:65" s="1" customFormat="1" ht="24.2" customHeight="1">
      <c r="B316" s="139"/>
      <c r="C316" s="140">
        <v>62</v>
      </c>
      <c r="D316" s="140" t="s">
        <v>153</v>
      </c>
      <c r="E316" s="141" t="s">
        <v>412</v>
      </c>
      <c r="F316" s="142" t="s">
        <v>413</v>
      </c>
      <c r="G316" s="143" t="s">
        <v>176</v>
      </c>
      <c r="H316" s="144">
        <v>1330.912</v>
      </c>
      <c r="I316" s="145"/>
      <c r="J316" s="144">
        <f>ROUND(I316*H316,3)</f>
        <v>0</v>
      </c>
      <c r="K316" s="146"/>
      <c r="L316" s="31"/>
      <c r="M316" s="147" t="s">
        <v>1</v>
      </c>
      <c r="N316" s="148" t="s">
        <v>40</v>
      </c>
      <c r="P316" s="149">
        <f>O316*H316</f>
        <v>0</v>
      </c>
      <c r="Q316" s="149">
        <v>1.7000000000000001E-4</v>
      </c>
      <c r="R316" s="149">
        <f>Q316*H316</f>
        <v>0.22625504000000002</v>
      </c>
      <c r="S316" s="149">
        <v>0</v>
      </c>
      <c r="T316" s="150">
        <f>S316*H316</f>
        <v>0</v>
      </c>
      <c r="AR316" s="151" t="s">
        <v>227</v>
      </c>
      <c r="AT316" s="151" t="s">
        <v>153</v>
      </c>
      <c r="AU316" s="151" t="s">
        <v>86</v>
      </c>
      <c r="AY316" s="16" t="s">
        <v>150</v>
      </c>
      <c r="BE316" s="152">
        <f>IF(N316="základná",J316,0)</f>
        <v>0</v>
      </c>
      <c r="BF316" s="152">
        <f>IF(N316="znížená",J316,0)</f>
        <v>0</v>
      </c>
      <c r="BG316" s="152">
        <f>IF(N316="zákl. prenesená",J316,0)</f>
        <v>0</v>
      </c>
      <c r="BH316" s="152">
        <f>IF(N316="zníž. prenesená",J316,0)</f>
        <v>0</v>
      </c>
      <c r="BI316" s="152">
        <f>IF(N316="nulová",J316,0)</f>
        <v>0</v>
      </c>
      <c r="BJ316" s="16" t="s">
        <v>86</v>
      </c>
      <c r="BK316" s="153">
        <f>ROUND(I316*H316,3)</f>
        <v>0</v>
      </c>
      <c r="BL316" s="16" t="s">
        <v>227</v>
      </c>
      <c r="BM316" s="151" t="s">
        <v>414</v>
      </c>
    </row>
    <row r="317" spans="2:65" s="12" customFormat="1">
      <c r="B317" s="154"/>
      <c r="D317" s="155" t="s">
        <v>159</v>
      </c>
      <c r="E317" s="156" t="s">
        <v>1</v>
      </c>
      <c r="F317" s="157" t="s">
        <v>111</v>
      </c>
      <c r="H317" s="158">
        <v>1330.912</v>
      </c>
      <c r="I317" s="159"/>
      <c r="L317" s="154"/>
      <c r="M317" s="160"/>
      <c r="T317" s="161"/>
      <c r="AT317" s="156" t="s">
        <v>159</v>
      </c>
      <c r="AU317" s="156" t="s">
        <v>86</v>
      </c>
      <c r="AV317" s="12" t="s">
        <v>86</v>
      </c>
      <c r="AW317" s="12" t="s">
        <v>28</v>
      </c>
      <c r="AX317" s="12" t="s">
        <v>81</v>
      </c>
      <c r="AY317" s="156" t="s">
        <v>150</v>
      </c>
    </row>
    <row r="318" spans="2:65" s="1" customFormat="1" ht="24.2" customHeight="1">
      <c r="B318" s="139"/>
      <c r="C318" s="140">
        <v>63</v>
      </c>
      <c r="D318" s="140" t="s">
        <v>153</v>
      </c>
      <c r="E318" s="141" t="s">
        <v>416</v>
      </c>
      <c r="F318" s="142" t="s">
        <v>417</v>
      </c>
      <c r="G318" s="143" t="s">
        <v>176</v>
      </c>
      <c r="H318" s="199">
        <v>1140.72</v>
      </c>
      <c r="I318" s="145"/>
      <c r="J318" s="144">
        <f>ROUND(I318*H318,3)</f>
        <v>0</v>
      </c>
      <c r="K318" s="146"/>
      <c r="L318" s="31"/>
      <c r="M318" s="147" t="s">
        <v>1</v>
      </c>
      <c r="N318" s="148" t="s">
        <v>40</v>
      </c>
      <c r="P318" s="149">
        <f>O318*H318</f>
        <v>0</v>
      </c>
      <c r="Q318" s="149">
        <v>9.0000000000000006E-5</v>
      </c>
      <c r="R318" s="149">
        <f>Q318*H318</f>
        <v>0.10266480000000001</v>
      </c>
      <c r="S318" s="149">
        <v>0</v>
      </c>
      <c r="T318" s="150">
        <f>S318*H318</f>
        <v>0</v>
      </c>
      <c r="AR318" s="151" t="s">
        <v>227</v>
      </c>
      <c r="AT318" s="151" t="s">
        <v>153</v>
      </c>
      <c r="AU318" s="151" t="s">
        <v>86</v>
      </c>
      <c r="AY318" s="16" t="s">
        <v>150</v>
      </c>
      <c r="BE318" s="152">
        <f>IF(N318="základná",J318,0)</f>
        <v>0</v>
      </c>
      <c r="BF318" s="152">
        <f>IF(N318="znížená",J318,0)</f>
        <v>0</v>
      </c>
      <c r="BG318" s="152">
        <f>IF(N318="zákl. prenesená",J318,0)</f>
        <v>0</v>
      </c>
      <c r="BH318" s="152">
        <f>IF(N318="zníž. prenesená",J318,0)</f>
        <v>0</v>
      </c>
      <c r="BI318" s="152">
        <f>IF(N318="nulová",J318,0)</f>
        <v>0</v>
      </c>
      <c r="BJ318" s="16" t="s">
        <v>86</v>
      </c>
      <c r="BK318" s="153">
        <f>ROUND(I318*H318,3)</f>
        <v>0</v>
      </c>
      <c r="BL318" s="16" t="s">
        <v>227</v>
      </c>
      <c r="BM318" s="151" t="s">
        <v>418</v>
      </c>
    </row>
    <row r="319" spans="2:65" s="12" customFormat="1">
      <c r="B319" s="154"/>
      <c r="D319" s="228" t="s">
        <v>159</v>
      </c>
      <c r="E319" s="156" t="s">
        <v>1</v>
      </c>
      <c r="F319" s="225" t="s">
        <v>655</v>
      </c>
      <c r="G319" s="226"/>
      <c r="H319" s="227">
        <v>90</v>
      </c>
      <c r="I319" s="159"/>
      <c r="L319" s="154"/>
      <c r="M319" s="160"/>
      <c r="T319" s="161"/>
      <c r="AT319" s="156" t="s">
        <v>159</v>
      </c>
      <c r="AU319" s="156" t="s">
        <v>86</v>
      </c>
      <c r="AV319" s="12" t="s">
        <v>86</v>
      </c>
      <c r="AW319" s="12" t="s">
        <v>28</v>
      </c>
      <c r="AX319" s="12" t="s">
        <v>81</v>
      </c>
      <c r="AY319" s="156" t="s">
        <v>150</v>
      </c>
    </row>
    <row r="320" spans="2:65" s="12" customFormat="1">
      <c r="B320" s="154"/>
      <c r="D320" s="228" t="s">
        <v>159</v>
      </c>
      <c r="E320" s="194" t="s">
        <v>1</v>
      </c>
      <c r="F320" s="225" t="s">
        <v>648</v>
      </c>
      <c r="G320" s="226"/>
      <c r="H320" s="227">
        <v>1050.72</v>
      </c>
      <c r="I320" s="159"/>
      <c r="L320" s="154"/>
      <c r="M320" s="160"/>
      <c r="T320" s="161"/>
      <c r="AT320" s="156"/>
      <c r="AU320" s="156"/>
      <c r="AY320" s="156"/>
    </row>
    <row r="321" spans="2:65" s="12" customFormat="1">
      <c r="B321" s="154"/>
      <c r="D321" s="228" t="s">
        <v>159</v>
      </c>
      <c r="E321" s="179" t="s">
        <v>1</v>
      </c>
      <c r="F321" s="180" t="s">
        <v>183</v>
      </c>
      <c r="G321" s="14"/>
      <c r="H321" s="181">
        <v>1140.72</v>
      </c>
      <c r="I321" s="159"/>
      <c r="L321" s="154"/>
      <c r="M321" s="160"/>
      <c r="T321" s="161"/>
      <c r="AT321" s="156"/>
      <c r="AU321" s="156"/>
      <c r="AY321" s="156"/>
    </row>
    <row r="322" spans="2:65" s="11" customFormat="1" ht="22.9" customHeight="1">
      <c r="B322" s="127"/>
      <c r="D322" s="128" t="s">
        <v>73</v>
      </c>
      <c r="E322" s="137" t="s">
        <v>419</v>
      </c>
      <c r="F322" s="137" t="s">
        <v>420</v>
      </c>
      <c r="I322" s="130"/>
      <c r="J322" s="138">
        <f>BK322</f>
        <v>0</v>
      </c>
      <c r="L322" s="127"/>
      <c r="M322" s="132"/>
      <c r="P322" s="133">
        <f>SUM(P323:P328)</f>
        <v>0</v>
      </c>
      <c r="R322" s="133">
        <f>SUM(R323:R328)</f>
        <v>0.42770952000000001</v>
      </c>
      <c r="T322" s="134">
        <f>SUM(T323:T328)</f>
        <v>0</v>
      </c>
      <c r="AR322" s="128" t="s">
        <v>86</v>
      </c>
      <c r="AT322" s="135" t="s">
        <v>73</v>
      </c>
      <c r="AU322" s="135" t="s">
        <v>81</v>
      </c>
      <c r="AY322" s="128" t="s">
        <v>150</v>
      </c>
      <c r="BK322" s="136">
        <f>SUM(BK323:BK328)</f>
        <v>0</v>
      </c>
    </row>
    <row r="323" spans="2:65" s="1" customFormat="1" ht="24.2" customHeight="1">
      <c r="B323" s="139"/>
      <c r="C323" s="140">
        <v>64</v>
      </c>
      <c r="D323" s="140" t="s">
        <v>153</v>
      </c>
      <c r="E323" s="141" t="s">
        <v>421</v>
      </c>
      <c r="F323" s="142" t="s">
        <v>422</v>
      </c>
      <c r="G323" s="143" t="s">
        <v>176</v>
      </c>
      <c r="H323" s="144">
        <v>1527.5340000000001</v>
      </c>
      <c r="I323" s="145"/>
      <c r="J323" s="144">
        <f>ROUND(I323*H323,3)</f>
        <v>0</v>
      </c>
      <c r="K323" s="146"/>
      <c r="L323" s="31"/>
      <c r="M323" s="147" t="s">
        <v>1</v>
      </c>
      <c r="N323" s="148" t="s">
        <v>40</v>
      </c>
      <c r="P323" s="149">
        <f>O323*H323</f>
        <v>0</v>
      </c>
      <c r="Q323" s="149">
        <v>2.7999999999999998E-4</v>
      </c>
      <c r="R323" s="149">
        <f>Q323*H323</f>
        <v>0.42770952000000001</v>
      </c>
      <c r="S323" s="149">
        <v>0</v>
      </c>
      <c r="T323" s="150">
        <f>S323*H323</f>
        <v>0</v>
      </c>
      <c r="AR323" s="151" t="s">
        <v>157</v>
      </c>
      <c r="AT323" s="151" t="s">
        <v>153</v>
      </c>
      <c r="AU323" s="151" t="s">
        <v>86</v>
      </c>
      <c r="AY323" s="16" t="s">
        <v>150</v>
      </c>
      <c r="BE323" s="152">
        <f>IF(N323="základná",J323,0)</f>
        <v>0</v>
      </c>
      <c r="BF323" s="152">
        <f>IF(N323="znížená",J323,0)</f>
        <v>0</v>
      </c>
      <c r="BG323" s="152">
        <f>IF(N323="zákl. prenesená",J323,0)</f>
        <v>0</v>
      </c>
      <c r="BH323" s="152">
        <f>IF(N323="zníž. prenesená",J323,0)</f>
        <v>0</v>
      </c>
      <c r="BI323" s="152">
        <f>IF(N323="nulová",J323,0)</f>
        <v>0</v>
      </c>
      <c r="BJ323" s="16" t="s">
        <v>86</v>
      </c>
      <c r="BK323" s="153">
        <f>ROUND(I323*H323,3)</f>
        <v>0</v>
      </c>
      <c r="BL323" s="16" t="s">
        <v>157</v>
      </c>
      <c r="BM323" s="151" t="s">
        <v>423</v>
      </c>
    </row>
    <row r="324" spans="2:65" s="13" customFormat="1">
      <c r="B324" s="162"/>
      <c r="D324" s="155" t="s">
        <v>159</v>
      </c>
      <c r="E324" s="163" t="s">
        <v>1</v>
      </c>
      <c r="F324" s="164" t="s">
        <v>424</v>
      </c>
      <c r="H324" s="163" t="s">
        <v>1</v>
      </c>
      <c r="I324" s="165"/>
      <c r="L324" s="162"/>
      <c r="M324" s="166"/>
      <c r="T324" s="167"/>
      <c r="AT324" s="163" t="s">
        <v>159</v>
      </c>
      <c r="AU324" s="163" t="s">
        <v>86</v>
      </c>
      <c r="AV324" s="13" t="s">
        <v>81</v>
      </c>
      <c r="AW324" s="13" t="s">
        <v>28</v>
      </c>
      <c r="AX324" s="13" t="s">
        <v>74</v>
      </c>
      <c r="AY324" s="163" t="s">
        <v>150</v>
      </c>
    </row>
    <row r="325" spans="2:65" s="12" customFormat="1">
      <c r="B325" s="154"/>
      <c r="D325" s="155" t="s">
        <v>159</v>
      </c>
      <c r="E325" s="156" t="s">
        <v>1</v>
      </c>
      <c r="F325" s="157" t="s">
        <v>425</v>
      </c>
      <c r="H325" s="158">
        <v>629.95500000000004</v>
      </c>
      <c r="I325" s="159"/>
      <c r="L325" s="154"/>
      <c r="M325" s="160"/>
      <c r="T325" s="161"/>
      <c r="AT325" s="156" t="s">
        <v>159</v>
      </c>
      <c r="AU325" s="156" t="s">
        <v>86</v>
      </c>
      <c r="AV325" s="12" t="s">
        <v>86</v>
      </c>
      <c r="AW325" s="12" t="s">
        <v>28</v>
      </c>
      <c r="AX325" s="12" t="s">
        <v>74</v>
      </c>
      <c r="AY325" s="156" t="s">
        <v>150</v>
      </c>
    </row>
    <row r="326" spans="2:65" s="13" customFormat="1">
      <c r="B326" s="162"/>
      <c r="D326" s="155" t="s">
        <v>159</v>
      </c>
      <c r="E326" s="163" t="s">
        <v>1</v>
      </c>
      <c r="F326" s="164" t="s">
        <v>426</v>
      </c>
      <c r="H326" s="163" t="s">
        <v>1</v>
      </c>
      <c r="I326" s="165"/>
      <c r="L326" s="162"/>
      <c r="M326" s="166"/>
      <c r="T326" s="167"/>
      <c r="AT326" s="163" t="s">
        <v>159</v>
      </c>
      <c r="AU326" s="163" t="s">
        <v>86</v>
      </c>
      <c r="AV326" s="13" t="s">
        <v>81</v>
      </c>
      <c r="AW326" s="13" t="s">
        <v>28</v>
      </c>
      <c r="AX326" s="13" t="s">
        <v>74</v>
      </c>
      <c r="AY326" s="163" t="s">
        <v>150</v>
      </c>
    </row>
    <row r="327" spans="2:65" s="12" customFormat="1">
      <c r="B327" s="154"/>
      <c r="D327" s="155" t="s">
        <v>159</v>
      </c>
      <c r="E327" s="156" t="s">
        <v>1</v>
      </c>
      <c r="F327" s="157" t="s">
        <v>427</v>
      </c>
      <c r="H327" s="158">
        <v>897.57899999999995</v>
      </c>
      <c r="I327" s="159"/>
      <c r="L327" s="154"/>
      <c r="M327" s="160"/>
      <c r="T327" s="161"/>
      <c r="AT327" s="156" t="s">
        <v>159</v>
      </c>
      <c r="AU327" s="156" t="s">
        <v>86</v>
      </c>
      <c r="AV327" s="12" t="s">
        <v>86</v>
      </c>
      <c r="AW327" s="12" t="s">
        <v>28</v>
      </c>
      <c r="AX327" s="12" t="s">
        <v>74</v>
      </c>
      <c r="AY327" s="156" t="s">
        <v>150</v>
      </c>
    </row>
    <row r="328" spans="2:65" s="14" customFormat="1">
      <c r="B328" s="178"/>
      <c r="D328" s="155" t="s">
        <v>159</v>
      </c>
      <c r="E328" s="179" t="s">
        <v>1</v>
      </c>
      <c r="F328" s="180" t="s">
        <v>183</v>
      </c>
      <c r="H328" s="181">
        <v>1527.5340000000001</v>
      </c>
      <c r="I328" s="182"/>
      <c r="L328" s="178"/>
      <c r="M328" s="183"/>
      <c r="T328" s="184"/>
      <c r="AT328" s="179" t="s">
        <v>159</v>
      </c>
      <c r="AU328" s="179" t="s">
        <v>86</v>
      </c>
      <c r="AV328" s="14" t="s">
        <v>157</v>
      </c>
      <c r="AW328" s="14" t="s">
        <v>28</v>
      </c>
      <c r="AX328" s="14" t="s">
        <v>81</v>
      </c>
      <c r="AY328" s="179" t="s">
        <v>150</v>
      </c>
    </row>
    <row r="329" spans="2:65" s="11" customFormat="1" ht="25.9" customHeight="1">
      <c r="B329" s="127"/>
      <c r="D329" s="128" t="s">
        <v>73</v>
      </c>
      <c r="E329" s="129" t="s">
        <v>428</v>
      </c>
      <c r="F329" s="129" t="s">
        <v>429</v>
      </c>
      <c r="I329" s="130"/>
      <c r="J329" s="131">
        <f>BK329</f>
        <v>0</v>
      </c>
      <c r="L329" s="127"/>
      <c r="M329" s="132"/>
      <c r="P329" s="133">
        <f>SUM(P330:P332)</f>
        <v>0</v>
      </c>
      <c r="R329" s="133">
        <f>SUM(R330:R332)</f>
        <v>0</v>
      </c>
      <c r="T329" s="134">
        <f>SUM(T330:T332)</f>
        <v>0</v>
      </c>
      <c r="AR329" s="128" t="s">
        <v>157</v>
      </c>
      <c r="AT329" s="135" t="s">
        <v>73</v>
      </c>
      <c r="AU329" s="135" t="s">
        <v>74</v>
      </c>
      <c r="AY329" s="128" t="s">
        <v>150</v>
      </c>
      <c r="BK329" s="136">
        <f>SUM(BK330:BK332)</f>
        <v>0</v>
      </c>
    </row>
    <row r="330" spans="2:65" s="1" customFormat="1" ht="33" customHeight="1">
      <c r="B330" s="139"/>
      <c r="C330" s="140">
        <v>65</v>
      </c>
      <c r="D330" s="140" t="s">
        <v>153</v>
      </c>
      <c r="E330" s="141" t="s">
        <v>431</v>
      </c>
      <c r="F330" s="142" t="s">
        <v>432</v>
      </c>
      <c r="G330" s="143" t="s">
        <v>433</v>
      </c>
      <c r="H330" s="144">
        <v>16</v>
      </c>
      <c r="I330" s="145"/>
      <c r="J330" s="144">
        <f>ROUND(I330*H330,3)</f>
        <v>0</v>
      </c>
      <c r="K330" s="146"/>
      <c r="L330" s="31"/>
      <c r="M330" s="147" t="s">
        <v>1</v>
      </c>
      <c r="N330" s="148" t="s">
        <v>40</v>
      </c>
      <c r="P330" s="149">
        <f>O330*H330</f>
        <v>0</v>
      </c>
      <c r="Q330" s="149">
        <v>0</v>
      </c>
      <c r="R330" s="149">
        <f>Q330*H330</f>
        <v>0</v>
      </c>
      <c r="S330" s="149">
        <v>0</v>
      </c>
      <c r="T330" s="150">
        <f>S330*H330</f>
        <v>0</v>
      </c>
      <c r="AR330" s="151" t="s">
        <v>434</v>
      </c>
      <c r="AT330" s="151" t="s">
        <v>153</v>
      </c>
      <c r="AU330" s="151" t="s">
        <v>81</v>
      </c>
      <c r="AY330" s="16" t="s">
        <v>150</v>
      </c>
      <c r="BE330" s="152">
        <f>IF(N330="základná",J330,0)</f>
        <v>0</v>
      </c>
      <c r="BF330" s="152">
        <f>IF(N330="znížená",J330,0)</f>
        <v>0</v>
      </c>
      <c r="BG330" s="152">
        <f>IF(N330="zákl. prenesená",J330,0)</f>
        <v>0</v>
      </c>
      <c r="BH330" s="152">
        <f>IF(N330="zníž. prenesená",J330,0)</f>
        <v>0</v>
      </c>
      <c r="BI330" s="152">
        <f>IF(N330="nulová",J330,0)</f>
        <v>0</v>
      </c>
      <c r="BJ330" s="16" t="s">
        <v>86</v>
      </c>
      <c r="BK330" s="153">
        <f>ROUND(I330*H330,3)</f>
        <v>0</v>
      </c>
      <c r="BL330" s="16" t="s">
        <v>434</v>
      </c>
      <c r="BM330" s="151" t="s">
        <v>435</v>
      </c>
    </row>
    <row r="331" spans="2:65" s="13" customFormat="1">
      <c r="B331" s="162"/>
      <c r="D331" s="155" t="s">
        <v>159</v>
      </c>
      <c r="E331" s="163" t="s">
        <v>1</v>
      </c>
      <c r="F331" s="164" t="s">
        <v>436</v>
      </c>
      <c r="H331" s="163" t="s">
        <v>1</v>
      </c>
      <c r="I331" s="165"/>
      <c r="L331" s="162"/>
      <c r="M331" s="166"/>
      <c r="T331" s="167"/>
      <c r="AT331" s="163" t="s">
        <v>159</v>
      </c>
      <c r="AU331" s="163" t="s">
        <v>81</v>
      </c>
      <c r="AV331" s="13" t="s">
        <v>81</v>
      </c>
      <c r="AW331" s="13" t="s">
        <v>28</v>
      </c>
      <c r="AX331" s="13" t="s">
        <v>74</v>
      </c>
      <c r="AY331" s="163" t="s">
        <v>150</v>
      </c>
    </row>
    <row r="332" spans="2:65" s="12" customFormat="1">
      <c r="B332" s="154"/>
      <c r="D332" s="155" t="s">
        <v>159</v>
      </c>
      <c r="E332" s="156" t="s">
        <v>1</v>
      </c>
      <c r="F332" s="157" t="s">
        <v>227</v>
      </c>
      <c r="H332" s="158">
        <v>16</v>
      </c>
      <c r="I332" s="159"/>
      <c r="L332" s="154"/>
      <c r="M332" s="160"/>
      <c r="T332" s="161"/>
      <c r="AT332" s="156" t="s">
        <v>159</v>
      </c>
      <c r="AU332" s="156" t="s">
        <v>81</v>
      </c>
      <c r="AV332" s="12" t="s">
        <v>86</v>
      </c>
      <c r="AW332" s="12" t="s">
        <v>28</v>
      </c>
      <c r="AX332" s="12" t="s">
        <v>81</v>
      </c>
      <c r="AY332" s="156" t="s">
        <v>150</v>
      </c>
    </row>
    <row r="333" spans="2:65" s="11" customFormat="1" ht="25.9" customHeight="1">
      <c r="B333" s="127"/>
      <c r="D333" s="128" t="s">
        <v>73</v>
      </c>
      <c r="E333" s="129" t="s">
        <v>437</v>
      </c>
      <c r="F333" s="129" t="s">
        <v>438</v>
      </c>
      <c r="I333" s="130"/>
      <c r="J333" s="131">
        <f>BK333</f>
        <v>0</v>
      </c>
      <c r="L333" s="127"/>
      <c r="M333" s="132"/>
      <c r="P333" s="133">
        <f>P334</f>
        <v>0</v>
      </c>
      <c r="R333" s="133">
        <f>R334</f>
        <v>0</v>
      </c>
      <c r="T333" s="134">
        <f>T334</f>
        <v>0</v>
      </c>
      <c r="AR333" s="128" t="s">
        <v>173</v>
      </c>
      <c r="AT333" s="135" t="s">
        <v>73</v>
      </c>
      <c r="AU333" s="135" t="s">
        <v>74</v>
      </c>
      <c r="AY333" s="128" t="s">
        <v>150</v>
      </c>
      <c r="BK333" s="136">
        <f>BK334</f>
        <v>0</v>
      </c>
    </row>
    <row r="334" spans="2:65" s="11" customFormat="1" ht="22.9" customHeight="1">
      <c r="B334" s="127"/>
      <c r="D334" s="128" t="s">
        <v>73</v>
      </c>
      <c r="E334" s="137" t="s">
        <v>439</v>
      </c>
      <c r="F334" s="137" t="s">
        <v>440</v>
      </c>
      <c r="I334" s="130"/>
      <c r="J334" s="138">
        <f>BK334</f>
        <v>0</v>
      </c>
      <c r="L334" s="127"/>
      <c r="M334" s="132"/>
      <c r="P334" s="133">
        <f>P335</f>
        <v>0</v>
      </c>
      <c r="R334" s="133">
        <f>R335</f>
        <v>0</v>
      </c>
      <c r="T334" s="134">
        <f>T335</f>
        <v>0</v>
      </c>
      <c r="AR334" s="128" t="s">
        <v>173</v>
      </c>
      <c r="AT334" s="135" t="s">
        <v>73</v>
      </c>
      <c r="AU334" s="135" t="s">
        <v>81</v>
      </c>
      <c r="AY334" s="128" t="s">
        <v>150</v>
      </c>
      <c r="BK334" s="136">
        <f>BK335</f>
        <v>0</v>
      </c>
    </row>
    <row r="335" spans="2:65" s="1" customFormat="1" ht="16.5" customHeight="1">
      <c r="B335" s="139"/>
      <c r="C335" s="140">
        <v>66</v>
      </c>
      <c r="D335" s="140" t="s">
        <v>153</v>
      </c>
      <c r="E335" s="141" t="s">
        <v>441</v>
      </c>
      <c r="F335" s="142" t="s">
        <v>442</v>
      </c>
      <c r="G335" s="143" t="s">
        <v>293</v>
      </c>
      <c r="H335" s="199">
        <v>4460.4620000000004</v>
      </c>
      <c r="I335" s="145"/>
      <c r="J335" s="144">
        <f>ROUND(I335*H335,3)</f>
        <v>0</v>
      </c>
      <c r="K335" s="146"/>
      <c r="L335" s="31"/>
      <c r="M335" s="185" t="s">
        <v>1</v>
      </c>
      <c r="N335" s="186" t="s">
        <v>40</v>
      </c>
      <c r="O335" s="187"/>
      <c r="P335" s="188">
        <f>O335*H335</f>
        <v>0</v>
      </c>
      <c r="Q335" s="188">
        <v>0</v>
      </c>
      <c r="R335" s="188">
        <f>Q335*H335</f>
        <v>0</v>
      </c>
      <c r="S335" s="188">
        <v>0</v>
      </c>
      <c r="T335" s="189">
        <f>S335*H335</f>
        <v>0</v>
      </c>
      <c r="AR335" s="151" t="s">
        <v>443</v>
      </c>
      <c r="AT335" s="151" t="s">
        <v>153</v>
      </c>
      <c r="AU335" s="151" t="s">
        <v>86</v>
      </c>
      <c r="AY335" s="16" t="s">
        <v>150</v>
      </c>
      <c r="BE335" s="152">
        <f>IF(N335="základná",J335,0)</f>
        <v>0</v>
      </c>
      <c r="BF335" s="152">
        <f>IF(N335="znížená",J335,0)</f>
        <v>0</v>
      </c>
      <c r="BG335" s="152">
        <f>IF(N335="zákl. prenesená",J335,0)</f>
        <v>0</v>
      </c>
      <c r="BH335" s="152">
        <f>IF(N335="zníž. prenesená",J335,0)</f>
        <v>0</v>
      </c>
      <c r="BI335" s="152">
        <f>IF(N335="nulová",J335,0)</f>
        <v>0</v>
      </c>
      <c r="BJ335" s="16" t="s">
        <v>86</v>
      </c>
      <c r="BK335" s="153">
        <f>ROUND(I335*H335,3)</f>
        <v>0</v>
      </c>
      <c r="BL335" s="16" t="s">
        <v>443</v>
      </c>
      <c r="BM335" s="151" t="s">
        <v>444</v>
      </c>
    </row>
    <row r="336" spans="2:65" s="1" customFormat="1" ht="6.95" customHeight="1">
      <c r="B336" s="46"/>
      <c r="C336" s="47"/>
      <c r="D336" s="47"/>
      <c r="E336" s="47"/>
      <c r="F336" s="47"/>
      <c r="G336" s="47"/>
      <c r="H336" s="47"/>
      <c r="I336" s="47"/>
      <c r="J336" s="47"/>
      <c r="K336" s="47"/>
      <c r="L336" s="31"/>
    </row>
  </sheetData>
  <autoFilter ref="C134:K335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67"/>
  <sheetViews>
    <sheetView showGridLines="0" topLeftCell="A92" workbookViewId="0">
      <selection activeCell="V120" sqref="V12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 t="s">
        <v>5</v>
      </c>
      <c r="M2" s="253"/>
      <c r="N2" s="253"/>
      <c r="O2" s="253"/>
      <c r="P2" s="253"/>
      <c r="Q2" s="253"/>
      <c r="R2" s="253"/>
      <c r="S2" s="253"/>
      <c r="T2" s="253"/>
      <c r="U2" s="253"/>
      <c r="V2" s="253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101</v>
      </c>
      <c r="L4" s="19"/>
      <c r="M4" s="9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83" t="str">
        <f>'Rekapitulácia stavby'!K6</f>
        <v>Modernizácia ustajnenia HD</v>
      </c>
      <c r="F7" s="284"/>
      <c r="G7" s="284"/>
      <c r="H7" s="284"/>
      <c r="L7" s="19"/>
    </row>
    <row r="8" spans="2:46" ht="12" customHeight="1">
      <c r="B8" s="19"/>
      <c r="D8" s="26" t="s">
        <v>110</v>
      </c>
      <c r="L8" s="19"/>
    </row>
    <row r="9" spans="2:46" s="1" customFormat="1" ht="16.5" customHeight="1">
      <c r="B9" s="31"/>
      <c r="E9" s="283" t="s">
        <v>113</v>
      </c>
      <c r="F9" s="282"/>
      <c r="G9" s="282"/>
      <c r="H9" s="282"/>
      <c r="L9" s="31"/>
    </row>
    <row r="10" spans="2:46" s="1" customFormat="1" ht="12" customHeight="1">
      <c r="B10" s="31"/>
      <c r="D10" s="26" t="s">
        <v>114</v>
      </c>
      <c r="L10" s="31"/>
    </row>
    <row r="11" spans="2:46" s="1" customFormat="1" ht="16.5" customHeight="1">
      <c r="B11" s="31"/>
      <c r="E11" s="241" t="s">
        <v>445</v>
      </c>
      <c r="F11" s="282"/>
      <c r="G11" s="282"/>
      <c r="H11" s="28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>
      <c r="B14" s="31"/>
      <c r="D14" s="26" t="s">
        <v>18</v>
      </c>
      <c r="F14" s="24" t="s">
        <v>19</v>
      </c>
      <c r="I14" s="26" t="s">
        <v>20</v>
      </c>
      <c r="J14" s="54">
        <v>45240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25</v>
      </c>
      <c r="I19" s="26" t="s">
        <v>22</v>
      </c>
      <c r="J19" s="27">
        <f>'Rekapitulácia stavby'!AN13</f>
        <v>0</v>
      </c>
      <c r="L19" s="31"/>
    </row>
    <row r="20" spans="2:12" s="1" customFormat="1" ht="18" customHeight="1">
      <c r="B20" s="31"/>
      <c r="E20" s="285">
        <f>'Rekapitulácia stavby'!E14</f>
        <v>0</v>
      </c>
      <c r="F20" s="252"/>
      <c r="G20" s="252"/>
      <c r="H20" s="252"/>
      <c r="I20" s="26" t="s">
        <v>24</v>
      </c>
      <c r="J20" s="27">
        <f>'Rekapitulácia stavby'!AN14</f>
        <v>0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26</v>
      </c>
      <c r="I22" s="26" t="s">
        <v>22</v>
      </c>
      <c r="J22" s="24" t="s">
        <v>1</v>
      </c>
      <c r="L22" s="31"/>
    </row>
    <row r="23" spans="2:12" s="1" customFormat="1" ht="18" customHeight="1">
      <c r="B23" s="31"/>
      <c r="E23" s="24" t="s">
        <v>27</v>
      </c>
      <c r="I23" s="26" t="s">
        <v>24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30</v>
      </c>
      <c r="I25" s="26" t="s">
        <v>22</v>
      </c>
      <c r="J25" s="24" t="s">
        <v>1</v>
      </c>
      <c r="L25" s="31"/>
    </row>
    <row r="26" spans="2:12" s="1" customFormat="1" ht="18" customHeight="1">
      <c r="B26" s="31"/>
      <c r="E26" s="24" t="s">
        <v>446</v>
      </c>
      <c r="I26" s="26" t="s">
        <v>24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32</v>
      </c>
      <c r="L28" s="31"/>
    </row>
    <row r="29" spans="2:12" s="7" customFormat="1" ht="16.5" customHeight="1">
      <c r="B29" s="92"/>
      <c r="E29" s="257" t="s">
        <v>1</v>
      </c>
      <c r="F29" s="257"/>
      <c r="G29" s="257"/>
      <c r="H29" s="257"/>
      <c r="L29" s="92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3" t="s">
        <v>34</v>
      </c>
      <c r="J32" s="67">
        <f>ROUND(J120,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5" customHeight="1">
      <c r="B35" s="31"/>
      <c r="D35" s="94" t="s">
        <v>38</v>
      </c>
      <c r="E35" s="36" t="s">
        <v>39</v>
      </c>
      <c r="F35" s="95">
        <f>ROUND((SUM(BE120:BE166)),  2)</f>
        <v>0</v>
      </c>
      <c r="G35" s="96"/>
      <c r="H35" s="96"/>
      <c r="I35" s="97">
        <v>0.2</v>
      </c>
      <c r="J35" s="95">
        <f>ROUND(((SUM(BE120:BE166))*I35),  2)</f>
        <v>0</v>
      </c>
      <c r="L35" s="31"/>
    </row>
    <row r="36" spans="2:12" s="1" customFormat="1" ht="14.45" customHeight="1">
      <c r="B36" s="31"/>
      <c r="E36" s="36" t="s">
        <v>40</v>
      </c>
      <c r="F36" s="95">
        <f>ROUND((SUM(BF120:BF166)),  2)</f>
        <v>0</v>
      </c>
      <c r="G36" s="96"/>
      <c r="H36" s="96"/>
      <c r="I36" s="97">
        <v>0.2</v>
      </c>
      <c r="J36" s="95">
        <f>ROUND(((SUM(BF120:BF166))*I36),  2)</f>
        <v>0</v>
      </c>
      <c r="L36" s="31"/>
    </row>
    <row r="37" spans="2:12" s="1" customFormat="1" ht="14.45" hidden="1" customHeight="1">
      <c r="B37" s="31"/>
      <c r="E37" s="26" t="s">
        <v>41</v>
      </c>
      <c r="F37" s="87">
        <f>ROUND((SUM(BG120:BG166)),  2)</f>
        <v>0</v>
      </c>
      <c r="I37" s="98">
        <v>0.2</v>
      </c>
      <c r="J37" s="87">
        <f>0</f>
        <v>0</v>
      </c>
      <c r="L37" s="31"/>
    </row>
    <row r="38" spans="2:12" s="1" customFormat="1" ht="14.45" hidden="1" customHeight="1">
      <c r="B38" s="31"/>
      <c r="E38" s="26" t="s">
        <v>42</v>
      </c>
      <c r="F38" s="87">
        <f>ROUND((SUM(BH120:BH166)),  2)</f>
        <v>0</v>
      </c>
      <c r="I38" s="98">
        <v>0.2</v>
      </c>
      <c r="J38" s="87">
        <f>0</f>
        <v>0</v>
      </c>
      <c r="L38" s="31"/>
    </row>
    <row r="39" spans="2:12" s="1" customFormat="1" ht="14.45" hidden="1" customHeight="1">
      <c r="B39" s="31"/>
      <c r="E39" s="36" t="s">
        <v>43</v>
      </c>
      <c r="F39" s="95">
        <f>ROUND((SUM(BI120:BI166)),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9"/>
      <c r="D41" s="100" t="s">
        <v>44</v>
      </c>
      <c r="E41" s="58"/>
      <c r="F41" s="58"/>
      <c r="G41" s="101" t="s">
        <v>45</v>
      </c>
      <c r="H41" s="102" t="s">
        <v>46</v>
      </c>
      <c r="I41" s="58"/>
      <c r="J41" s="103">
        <f>SUM(J32:J39)</f>
        <v>0</v>
      </c>
      <c r="K41" s="104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49</v>
      </c>
      <c r="E61" s="33"/>
      <c r="F61" s="105" t="s">
        <v>50</v>
      </c>
      <c r="G61" s="45" t="s">
        <v>49</v>
      </c>
      <c r="H61" s="33"/>
      <c r="I61" s="33"/>
      <c r="J61" s="106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49</v>
      </c>
      <c r="E76" s="33"/>
      <c r="F76" s="105" t="s">
        <v>50</v>
      </c>
      <c r="G76" s="45" t="s">
        <v>49</v>
      </c>
      <c r="H76" s="33"/>
      <c r="I76" s="33"/>
      <c r="J76" s="106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116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14</v>
      </c>
      <c r="L84" s="31"/>
    </row>
    <row r="85" spans="2:12" s="1" customFormat="1" ht="16.5" customHeight="1">
      <c r="B85" s="31"/>
      <c r="E85" s="283" t="str">
        <f>E7</f>
        <v>Modernizácia ustajnenia HD</v>
      </c>
      <c r="F85" s="284"/>
      <c r="G85" s="284"/>
      <c r="H85" s="284"/>
      <c r="L85" s="31"/>
    </row>
    <row r="86" spans="2:12" ht="12" customHeight="1">
      <c r="B86" s="19"/>
      <c r="C86" s="26" t="s">
        <v>110</v>
      </c>
      <c r="L86" s="19"/>
    </row>
    <row r="87" spans="2:12" s="1" customFormat="1" ht="16.5" customHeight="1">
      <c r="B87" s="31"/>
      <c r="E87" s="283" t="s">
        <v>113</v>
      </c>
      <c r="F87" s="282"/>
      <c r="G87" s="282"/>
      <c r="H87" s="282"/>
      <c r="L87" s="31"/>
    </row>
    <row r="88" spans="2:12" s="1" customFormat="1" ht="12" customHeight="1">
      <c r="B88" s="31"/>
      <c r="C88" s="26" t="s">
        <v>114</v>
      </c>
      <c r="L88" s="31"/>
    </row>
    <row r="89" spans="2:12" s="1" customFormat="1" ht="16.5" customHeight="1">
      <c r="B89" s="31"/>
      <c r="E89" s="241" t="str">
        <f>E11</f>
        <v>002 - Elektroinštalácia</v>
      </c>
      <c r="F89" s="282"/>
      <c r="G89" s="282"/>
      <c r="H89" s="28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45240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21</v>
      </c>
      <c r="F93" s="24" t="str">
        <f>E17</f>
        <v>PD Sokolce</v>
      </c>
      <c r="I93" s="26" t="s">
        <v>26</v>
      </c>
      <c r="J93" s="29" t="str">
        <f>E23</f>
        <v>Ing.Miroslav Balla</v>
      </c>
      <c r="L93" s="31"/>
    </row>
    <row r="94" spans="2:12" s="1" customFormat="1" ht="15.2" customHeight="1">
      <c r="B94" s="31"/>
      <c r="C94" s="26" t="s">
        <v>25</v>
      </c>
      <c r="F94" s="24">
        <f>IF(E20="","",E20)</f>
        <v>0</v>
      </c>
      <c r="I94" s="26" t="s">
        <v>30</v>
      </c>
      <c r="J94" s="29" t="str">
        <f>E26</f>
        <v>Ing.Dušan Ondrejka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7" t="s">
        <v>117</v>
      </c>
      <c r="D96" s="99"/>
      <c r="E96" s="99"/>
      <c r="F96" s="99"/>
      <c r="G96" s="99"/>
      <c r="H96" s="99"/>
      <c r="I96" s="99"/>
      <c r="J96" s="108" t="s">
        <v>118</v>
      </c>
      <c r="K96" s="99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9" t="s">
        <v>119</v>
      </c>
      <c r="J98" s="67">
        <f>J120</f>
        <v>0</v>
      </c>
      <c r="L98" s="31"/>
      <c r="AU98" s="16" t="s">
        <v>120</v>
      </c>
    </row>
    <row r="99" spans="2:47" s="1" customFormat="1" ht="21.75" customHeight="1">
      <c r="B99" s="31"/>
      <c r="L99" s="31"/>
    </row>
    <row r="100" spans="2:47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4.95" customHeight="1">
      <c r="B105" s="31"/>
      <c r="C105" s="20" t="s">
        <v>136</v>
      </c>
      <c r="L105" s="31"/>
    </row>
    <row r="106" spans="2:47" s="1" customFormat="1" ht="6.95" customHeight="1">
      <c r="B106" s="31"/>
      <c r="L106" s="31"/>
    </row>
    <row r="107" spans="2:47" s="1" customFormat="1" ht="12" customHeight="1">
      <c r="B107" s="31"/>
      <c r="C107" s="26" t="s">
        <v>14</v>
      </c>
      <c r="L107" s="31"/>
    </row>
    <row r="108" spans="2:47" s="1" customFormat="1" ht="16.5" customHeight="1">
      <c r="B108" s="31"/>
      <c r="E108" s="283" t="str">
        <f>E7</f>
        <v>Modernizácia ustajnenia HD</v>
      </c>
      <c r="F108" s="284"/>
      <c r="G108" s="284"/>
      <c r="H108" s="284"/>
      <c r="L108" s="31"/>
    </row>
    <row r="109" spans="2:47" ht="12" customHeight="1">
      <c r="B109" s="19"/>
      <c r="C109" s="26" t="s">
        <v>110</v>
      </c>
      <c r="L109" s="19"/>
    </row>
    <row r="110" spans="2:47" s="1" customFormat="1" ht="16.5" customHeight="1">
      <c r="B110" s="31"/>
      <c r="E110" s="283" t="s">
        <v>113</v>
      </c>
      <c r="F110" s="282"/>
      <c r="G110" s="282"/>
      <c r="H110" s="282"/>
      <c r="L110" s="31"/>
    </row>
    <row r="111" spans="2:47" s="1" customFormat="1" ht="12" customHeight="1">
      <c r="B111" s="31"/>
      <c r="C111" s="26" t="s">
        <v>114</v>
      </c>
      <c r="L111" s="31"/>
    </row>
    <row r="112" spans="2:47" s="1" customFormat="1" ht="16.5" customHeight="1">
      <c r="B112" s="31"/>
      <c r="E112" s="241" t="str">
        <f>E11</f>
        <v>002 - Elektroinštalácia</v>
      </c>
      <c r="F112" s="282"/>
      <c r="G112" s="282"/>
      <c r="H112" s="282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45240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21</v>
      </c>
      <c r="F116" s="24" t="str">
        <f>E17</f>
        <v>PD Sokolce</v>
      </c>
      <c r="I116" s="26" t="s">
        <v>26</v>
      </c>
      <c r="J116" s="29" t="str">
        <f>E23</f>
        <v>Ing.Miroslav Balla</v>
      </c>
      <c r="L116" s="31"/>
    </row>
    <row r="117" spans="2:65" s="1" customFormat="1" ht="15.2" customHeight="1">
      <c r="B117" s="31"/>
      <c r="C117" s="26" t="s">
        <v>25</v>
      </c>
      <c r="F117" s="24">
        <f>IF(E20="","",E20)</f>
        <v>0</v>
      </c>
      <c r="I117" s="26" t="s">
        <v>30</v>
      </c>
      <c r="J117" s="29" t="str">
        <f>E26</f>
        <v>Ing.Dušan Ondrejka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8"/>
      <c r="C119" s="119" t="s">
        <v>137</v>
      </c>
      <c r="D119" s="120" t="s">
        <v>59</v>
      </c>
      <c r="E119" s="120" t="s">
        <v>55</v>
      </c>
      <c r="F119" s="120" t="s">
        <v>56</v>
      </c>
      <c r="G119" s="120" t="s">
        <v>138</v>
      </c>
      <c r="H119" s="120" t="s">
        <v>139</v>
      </c>
      <c r="I119" s="120" t="s">
        <v>140</v>
      </c>
      <c r="J119" s="121" t="s">
        <v>118</v>
      </c>
      <c r="K119" s="122" t="s">
        <v>141</v>
      </c>
      <c r="L119" s="118"/>
      <c r="M119" s="60" t="s">
        <v>1</v>
      </c>
      <c r="N119" s="61" t="s">
        <v>38</v>
      </c>
      <c r="O119" s="61" t="s">
        <v>142</v>
      </c>
      <c r="P119" s="61" t="s">
        <v>143</v>
      </c>
      <c r="Q119" s="61" t="s">
        <v>144</v>
      </c>
      <c r="R119" s="61" t="s">
        <v>145</v>
      </c>
      <c r="S119" s="61" t="s">
        <v>146</v>
      </c>
      <c r="T119" s="62" t="s">
        <v>147</v>
      </c>
    </row>
    <row r="120" spans="2:65" s="1" customFormat="1" ht="22.9" customHeight="1">
      <c r="B120" s="31"/>
      <c r="C120" s="65" t="s">
        <v>119</v>
      </c>
      <c r="J120" s="123">
        <f>BK120</f>
        <v>0</v>
      </c>
      <c r="L120" s="31"/>
      <c r="M120" s="63"/>
      <c r="N120" s="55"/>
      <c r="O120" s="55"/>
      <c r="P120" s="124">
        <f>SUM(P121:P166)</f>
        <v>0</v>
      </c>
      <c r="Q120" s="55"/>
      <c r="R120" s="124">
        <f>SUM(R121:R166)</f>
        <v>0</v>
      </c>
      <c r="S120" s="55"/>
      <c r="T120" s="125">
        <f>SUM(T121:T166)</f>
        <v>0</v>
      </c>
      <c r="AT120" s="16" t="s">
        <v>73</v>
      </c>
      <c r="AU120" s="16" t="s">
        <v>120</v>
      </c>
      <c r="BK120" s="126">
        <f>SUM(BK121:BK166)</f>
        <v>0</v>
      </c>
    </row>
    <row r="121" spans="2:65" s="1" customFormat="1" ht="24.2" customHeight="1">
      <c r="B121" s="139"/>
      <c r="C121" s="140" t="s">
        <v>81</v>
      </c>
      <c r="D121" s="140" t="s">
        <v>153</v>
      </c>
      <c r="E121" s="141" t="s">
        <v>447</v>
      </c>
      <c r="F121" s="142" t="s">
        <v>448</v>
      </c>
      <c r="G121" s="143" t="s">
        <v>167</v>
      </c>
      <c r="H121" s="144">
        <v>10</v>
      </c>
      <c r="I121" s="145"/>
      <c r="J121" s="144">
        <f t="shared" ref="J121:J166" si="0">ROUND(I121*H121,3)</f>
        <v>0</v>
      </c>
      <c r="K121" s="146"/>
      <c r="L121" s="31"/>
      <c r="M121" s="147" t="s">
        <v>1</v>
      </c>
      <c r="N121" s="148" t="s">
        <v>40</v>
      </c>
      <c r="P121" s="149">
        <f t="shared" ref="P121:P166" si="1">O121*H121</f>
        <v>0</v>
      </c>
      <c r="Q121" s="149">
        <v>0</v>
      </c>
      <c r="R121" s="149">
        <f t="shared" ref="R121:R166" si="2">Q121*H121</f>
        <v>0</v>
      </c>
      <c r="S121" s="149">
        <v>0</v>
      </c>
      <c r="T121" s="150">
        <f t="shared" ref="T121:T166" si="3">S121*H121</f>
        <v>0</v>
      </c>
      <c r="AR121" s="151" t="s">
        <v>157</v>
      </c>
      <c r="AT121" s="151" t="s">
        <v>153</v>
      </c>
      <c r="AU121" s="151" t="s">
        <v>74</v>
      </c>
      <c r="AY121" s="16" t="s">
        <v>150</v>
      </c>
      <c r="BE121" s="152">
        <f t="shared" ref="BE121:BE166" si="4">IF(N121="základná",J121,0)</f>
        <v>0</v>
      </c>
      <c r="BF121" s="152">
        <f t="shared" ref="BF121:BF166" si="5">IF(N121="znížená",J121,0)</f>
        <v>0</v>
      </c>
      <c r="BG121" s="152">
        <f t="shared" ref="BG121:BG166" si="6">IF(N121="zákl. prenesená",J121,0)</f>
        <v>0</v>
      </c>
      <c r="BH121" s="152">
        <f t="shared" ref="BH121:BH166" si="7">IF(N121="zníž. prenesená",J121,0)</f>
        <v>0</v>
      </c>
      <c r="BI121" s="152">
        <f t="shared" ref="BI121:BI166" si="8">IF(N121="nulová",J121,0)</f>
        <v>0</v>
      </c>
      <c r="BJ121" s="16" t="s">
        <v>86</v>
      </c>
      <c r="BK121" s="153">
        <f t="shared" ref="BK121:BK166" si="9">ROUND(I121*H121,3)</f>
        <v>0</v>
      </c>
      <c r="BL121" s="16" t="s">
        <v>157</v>
      </c>
      <c r="BM121" s="151" t="s">
        <v>86</v>
      </c>
    </row>
    <row r="122" spans="2:65" s="1" customFormat="1" ht="16.5" customHeight="1">
      <c r="B122" s="139"/>
      <c r="C122" s="140" t="s">
        <v>86</v>
      </c>
      <c r="D122" s="140" t="s">
        <v>153</v>
      </c>
      <c r="E122" s="141" t="s">
        <v>449</v>
      </c>
      <c r="F122" s="142" t="s">
        <v>450</v>
      </c>
      <c r="G122" s="143" t="s">
        <v>167</v>
      </c>
      <c r="H122" s="144">
        <v>10</v>
      </c>
      <c r="I122" s="145"/>
      <c r="J122" s="144">
        <f t="shared" si="0"/>
        <v>0</v>
      </c>
      <c r="K122" s="146"/>
      <c r="L122" s="31"/>
      <c r="M122" s="147" t="s">
        <v>1</v>
      </c>
      <c r="N122" s="148" t="s">
        <v>40</v>
      </c>
      <c r="P122" s="149">
        <f t="shared" si="1"/>
        <v>0</v>
      </c>
      <c r="Q122" s="149">
        <v>0</v>
      </c>
      <c r="R122" s="149">
        <f t="shared" si="2"/>
        <v>0</v>
      </c>
      <c r="S122" s="149">
        <v>0</v>
      </c>
      <c r="T122" s="150">
        <f t="shared" si="3"/>
        <v>0</v>
      </c>
      <c r="AR122" s="151" t="s">
        <v>157</v>
      </c>
      <c r="AT122" s="151" t="s">
        <v>153</v>
      </c>
      <c r="AU122" s="151" t="s">
        <v>74</v>
      </c>
      <c r="AY122" s="16" t="s">
        <v>150</v>
      </c>
      <c r="BE122" s="152">
        <f t="shared" si="4"/>
        <v>0</v>
      </c>
      <c r="BF122" s="152">
        <f t="shared" si="5"/>
        <v>0</v>
      </c>
      <c r="BG122" s="152">
        <f t="shared" si="6"/>
        <v>0</v>
      </c>
      <c r="BH122" s="152">
        <f t="shared" si="7"/>
        <v>0</v>
      </c>
      <c r="BI122" s="152">
        <f t="shared" si="8"/>
        <v>0</v>
      </c>
      <c r="BJ122" s="16" t="s">
        <v>86</v>
      </c>
      <c r="BK122" s="153">
        <f t="shared" si="9"/>
        <v>0</v>
      </c>
      <c r="BL122" s="16" t="s">
        <v>157</v>
      </c>
      <c r="BM122" s="151" t="s">
        <v>157</v>
      </c>
    </row>
    <row r="123" spans="2:65" s="1" customFormat="1" ht="37.9" customHeight="1">
      <c r="B123" s="139"/>
      <c r="C123" s="140" t="s">
        <v>151</v>
      </c>
      <c r="D123" s="140" t="s">
        <v>153</v>
      </c>
      <c r="E123" s="141" t="s">
        <v>451</v>
      </c>
      <c r="F123" s="142" t="s">
        <v>452</v>
      </c>
      <c r="G123" s="143" t="s">
        <v>305</v>
      </c>
      <c r="H123" s="144">
        <v>24</v>
      </c>
      <c r="I123" s="145"/>
      <c r="J123" s="144">
        <f t="shared" si="0"/>
        <v>0</v>
      </c>
      <c r="K123" s="146"/>
      <c r="L123" s="31"/>
      <c r="M123" s="147" t="s">
        <v>1</v>
      </c>
      <c r="N123" s="148" t="s">
        <v>40</v>
      </c>
      <c r="P123" s="149">
        <f t="shared" si="1"/>
        <v>0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AR123" s="151" t="s">
        <v>157</v>
      </c>
      <c r="AT123" s="151" t="s">
        <v>153</v>
      </c>
      <c r="AU123" s="151" t="s">
        <v>74</v>
      </c>
      <c r="AY123" s="16" t="s">
        <v>150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6" t="s">
        <v>86</v>
      </c>
      <c r="BK123" s="153">
        <f t="shared" si="9"/>
        <v>0</v>
      </c>
      <c r="BL123" s="16" t="s">
        <v>157</v>
      </c>
      <c r="BM123" s="151" t="s">
        <v>171</v>
      </c>
    </row>
    <row r="124" spans="2:65" s="1" customFormat="1" ht="16.5" customHeight="1">
      <c r="B124" s="139"/>
      <c r="C124" s="140" t="s">
        <v>157</v>
      </c>
      <c r="D124" s="140" t="s">
        <v>153</v>
      </c>
      <c r="E124" s="141" t="s">
        <v>453</v>
      </c>
      <c r="F124" s="142" t="s">
        <v>454</v>
      </c>
      <c r="G124" s="143" t="s">
        <v>305</v>
      </c>
      <c r="H124" s="144">
        <v>24</v>
      </c>
      <c r="I124" s="145"/>
      <c r="J124" s="144">
        <f t="shared" si="0"/>
        <v>0</v>
      </c>
      <c r="K124" s="146"/>
      <c r="L124" s="31"/>
      <c r="M124" s="147" t="s">
        <v>1</v>
      </c>
      <c r="N124" s="148" t="s">
        <v>40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157</v>
      </c>
      <c r="AT124" s="151" t="s">
        <v>153</v>
      </c>
      <c r="AU124" s="151" t="s">
        <v>74</v>
      </c>
      <c r="AY124" s="16" t="s">
        <v>150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6" t="s">
        <v>86</v>
      </c>
      <c r="BK124" s="153">
        <f t="shared" si="9"/>
        <v>0</v>
      </c>
      <c r="BL124" s="16" t="s">
        <v>157</v>
      </c>
      <c r="BM124" s="151" t="s">
        <v>164</v>
      </c>
    </row>
    <row r="125" spans="2:65" s="1" customFormat="1" ht="44.25" customHeight="1">
      <c r="B125" s="139"/>
      <c r="C125" s="140" t="s">
        <v>173</v>
      </c>
      <c r="D125" s="140" t="s">
        <v>153</v>
      </c>
      <c r="E125" s="141" t="s">
        <v>455</v>
      </c>
      <c r="F125" s="142" t="s">
        <v>456</v>
      </c>
      <c r="G125" s="143" t="s">
        <v>167</v>
      </c>
      <c r="H125" s="144">
        <v>85</v>
      </c>
      <c r="I125" s="145"/>
      <c r="J125" s="144">
        <f t="shared" si="0"/>
        <v>0</v>
      </c>
      <c r="K125" s="146"/>
      <c r="L125" s="31"/>
      <c r="M125" s="147" t="s">
        <v>1</v>
      </c>
      <c r="N125" s="148" t="s">
        <v>40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157</v>
      </c>
      <c r="AT125" s="151" t="s">
        <v>153</v>
      </c>
      <c r="AU125" s="151" t="s">
        <v>74</v>
      </c>
      <c r="AY125" s="16" t="s">
        <v>150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6" t="s">
        <v>86</v>
      </c>
      <c r="BK125" s="153">
        <f t="shared" si="9"/>
        <v>0</v>
      </c>
      <c r="BL125" s="16" t="s">
        <v>157</v>
      </c>
      <c r="BM125" s="151" t="s">
        <v>197</v>
      </c>
    </row>
    <row r="126" spans="2:65" s="1" customFormat="1" ht="37.9" customHeight="1">
      <c r="B126" s="139"/>
      <c r="C126" s="140" t="s">
        <v>171</v>
      </c>
      <c r="D126" s="140" t="s">
        <v>153</v>
      </c>
      <c r="E126" s="141" t="s">
        <v>457</v>
      </c>
      <c r="F126" s="142" t="s">
        <v>458</v>
      </c>
      <c r="G126" s="143" t="s">
        <v>163</v>
      </c>
      <c r="H126" s="144">
        <v>950</v>
      </c>
      <c r="I126" s="145"/>
      <c r="J126" s="144">
        <f t="shared" si="0"/>
        <v>0</v>
      </c>
      <c r="K126" s="146"/>
      <c r="L126" s="31"/>
      <c r="M126" s="147" t="s">
        <v>1</v>
      </c>
      <c r="N126" s="148" t="s">
        <v>40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157</v>
      </c>
      <c r="AT126" s="151" t="s">
        <v>153</v>
      </c>
      <c r="AU126" s="151" t="s">
        <v>74</v>
      </c>
      <c r="AY126" s="16" t="s">
        <v>150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6" t="s">
        <v>86</v>
      </c>
      <c r="BK126" s="153">
        <f t="shared" si="9"/>
        <v>0</v>
      </c>
      <c r="BL126" s="16" t="s">
        <v>157</v>
      </c>
      <c r="BM126" s="151" t="s">
        <v>207</v>
      </c>
    </row>
    <row r="127" spans="2:65" s="1" customFormat="1" ht="24.2" customHeight="1">
      <c r="B127" s="139"/>
      <c r="C127" s="140" t="s">
        <v>184</v>
      </c>
      <c r="D127" s="140" t="s">
        <v>153</v>
      </c>
      <c r="E127" s="141" t="s">
        <v>459</v>
      </c>
      <c r="F127" s="142" t="s">
        <v>460</v>
      </c>
      <c r="G127" s="143" t="s">
        <v>461</v>
      </c>
      <c r="H127" s="144">
        <v>84</v>
      </c>
      <c r="I127" s="145"/>
      <c r="J127" s="144">
        <f t="shared" si="0"/>
        <v>0</v>
      </c>
      <c r="K127" s="146"/>
      <c r="L127" s="31"/>
      <c r="M127" s="147" t="s">
        <v>1</v>
      </c>
      <c r="N127" s="148" t="s">
        <v>40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157</v>
      </c>
      <c r="AT127" s="151" t="s">
        <v>153</v>
      </c>
      <c r="AU127" s="151" t="s">
        <v>74</v>
      </c>
      <c r="AY127" s="16" t="s">
        <v>150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6" t="s">
        <v>86</v>
      </c>
      <c r="BK127" s="153">
        <f t="shared" si="9"/>
        <v>0</v>
      </c>
      <c r="BL127" s="16" t="s">
        <v>157</v>
      </c>
      <c r="BM127" s="151" t="s">
        <v>216</v>
      </c>
    </row>
    <row r="128" spans="2:65" s="1" customFormat="1" ht="24.2" customHeight="1">
      <c r="B128" s="139"/>
      <c r="C128" s="140" t="s">
        <v>164</v>
      </c>
      <c r="D128" s="140" t="s">
        <v>153</v>
      </c>
      <c r="E128" s="141" t="s">
        <v>462</v>
      </c>
      <c r="F128" s="142" t="s">
        <v>463</v>
      </c>
      <c r="G128" s="143" t="s">
        <v>305</v>
      </c>
      <c r="H128" s="144">
        <v>2</v>
      </c>
      <c r="I128" s="145"/>
      <c r="J128" s="144">
        <f t="shared" si="0"/>
        <v>0</v>
      </c>
      <c r="K128" s="146"/>
      <c r="L128" s="31"/>
      <c r="M128" s="147" t="s">
        <v>1</v>
      </c>
      <c r="N128" s="148" t="s">
        <v>40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157</v>
      </c>
      <c r="AT128" s="151" t="s">
        <v>153</v>
      </c>
      <c r="AU128" s="151" t="s">
        <v>74</v>
      </c>
      <c r="AY128" s="16" t="s">
        <v>150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6" t="s">
        <v>86</v>
      </c>
      <c r="BK128" s="153">
        <f t="shared" si="9"/>
        <v>0</v>
      </c>
      <c r="BL128" s="16" t="s">
        <v>157</v>
      </c>
      <c r="BM128" s="151" t="s">
        <v>227</v>
      </c>
    </row>
    <row r="129" spans="2:65" s="1" customFormat="1" ht="24.2" customHeight="1">
      <c r="B129" s="139"/>
      <c r="C129" s="140" t="s">
        <v>191</v>
      </c>
      <c r="D129" s="140" t="s">
        <v>153</v>
      </c>
      <c r="E129" s="141" t="s">
        <v>464</v>
      </c>
      <c r="F129" s="142" t="s">
        <v>465</v>
      </c>
      <c r="G129" s="143" t="s">
        <v>461</v>
      </c>
      <c r="H129" s="144">
        <v>830</v>
      </c>
      <c r="I129" s="145"/>
      <c r="J129" s="144">
        <f t="shared" si="0"/>
        <v>0</v>
      </c>
      <c r="K129" s="146"/>
      <c r="L129" s="31"/>
      <c r="M129" s="147" t="s">
        <v>1</v>
      </c>
      <c r="N129" s="148" t="s">
        <v>40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157</v>
      </c>
      <c r="AT129" s="151" t="s">
        <v>153</v>
      </c>
      <c r="AU129" s="151" t="s">
        <v>74</v>
      </c>
      <c r="AY129" s="16" t="s">
        <v>150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6" t="s">
        <v>86</v>
      </c>
      <c r="BK129" s="153">
        <f t="shared" si="9"/>
        <v>0</v>
      </c>
      <c r="BL129" s="16" t="s">
        <v>157</v>
      </c>
      <c r="BM129" s="151" t="s">
        <v>238</v>
      </c>
    </row>
    <row r="130" spans="2:65" s="1" customFormat="1" ht="24.2" customHeight="1">
      <c r="B130" s="139"/>
      <c r="C130" s="140" t="s">
        <v>197</v>
      </c>
      <c r="D130" s="140" t="s">
        <v>153</v>
      </c>
      <c r="E130" s="141" t="s">
        <v>466</v>
      </c>
      <c r="F130" s="142" t="s">
        <v>467</v>
      </c>
      <c r="G130" s="143" t="s">
        <v>461</v>
      </c>
      <c r="H130" s="144">
        <v>76</v>
      </c>
      <c r="I130" s="145"/>
      <c r="J130" s="144">
        <f t="shared" si="0"/>
        <v>0</v>
      </c>
      <c r="K130" s="146"/>
      <c r="L130" s="31"/>
      <c r="M130" s="147" t="s">
        <v>1</v>
      </c>
      <c r="N130" s="148" t="s">
        <v>40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157</v>
      </c>
      <c r="AT130" s="151" t="s">
        <v>153</v>
      </c>
      <c r="AU130" s="151" t="s">
        <v>74</v>
      </c>
      <c r="AY130" s="16" t="s">
        <v>150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6" t="s">
        <v>86</v>
      </c>
      <c r="BK130" s="153">
        <f t="shared" si="9"/>
        <v>0</v>
      </c>
      <c r="BL130" s="16" t="s">
        <v>157</v>
      </c>
      <c r="BM130" s="151" t="s">
        <v>7</v>
      </c>
    </row>
    <row r="131" spans="2:65" s="1" customFormat="1" ht="24.2" customHeight="1">
      <c r="B131" s="139"/>
      <c r="C131" s="140" t="s">
        <v>202</v>
      </c>
      <c r="D131" s="140" t="s">
        <v>153</v>
      </c>
      <c r="E131" s="141" t="s">
        <v>468</v>
      </c>
      <c r="F131" s="142" t="s">
        <v>469</v>
      </c>
      <c r="G131" s="143" t="s">
        <v>305</v>
      </c>
      <c r="H131" s="144">
        <v>46</v>
      </c>
      <c r="I131" s="145"/>
      <c r="J131" s="144">
        <f t="shared" si="0"/>
        <v>0</v>
      </c>
      <c r="K131" s="146"/>
      <c r="L131" s="31"/>
      <c r="M131" s="147" t="s">
        <v>1</v>
      </c>
      <c r="N131" s="148" t="s">
        <v>40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157</v>
      </c>
      <c r="AT131" s="151" t="s">
        <v>153</v>
      </c>
      <c r="AU131" s="151" t="s">
        <v>74</v>
      </c>
      <c r="AY131" s="16" t="s">
        <v>150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6" t="s">
        <v>86</v>
      </c>
      <c r="BK131" s="153">
        <f t="shared" si="9"/>
        <v>0</v>
      </c>
      <c r="BL131" s="16" t="s">
        <v>157</v>
      </c>
      <c r="BM131" s="151" t="s">
        <v>258</v>
      </c>
    </row>
    <row r="132" spans="2:65" s="1" customFormat="1" ht="24.2" customHeight="1">
      <c r="B132" s="139"/>
      <c r="C132" s="140" t="s">
        <v>207</v>
      </c>
      <c r="D132" s="140" t="s">
        <v>153</v>
      </c>
      <c r="E132" s="141" t="s">
        <v>470</v>
      </c>
      <c r="F132" s="142" t="s">
        <v>471</v>
      </c>
      <c r="G132" s="143" t="s">
        <v>305</v>
      </c>
      <c r="H132" s="144">
        <v>2</v>
      </c>
      <c r="I132" s="145"/>
      <c r="J132" s="144">
        <f t="shared" si="0"/>
        <v>0</v>
      </c>
      <c r="K132" s="146"/>
      <c r="L132" s="31"/>
      <c r="M132" s="147" t="s">
        <v>1</v>
      </c>
      <c r="N132" s="148" t="s">
        <v>40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157</v>
      </c>
      <c r="AT132" s="151" t="s">
        <v>153</v>
      </c>
      <c r="AU132" s="151" t="s">
        <v>74</v>
      </c>
      <c r="AY132" s="16" t="s">
        <v>150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6" t="s">
        <v>86</v>
      </c>
      <c r="BK132" s="153">
        <f t="shared" si="9"/>
        <v>0</v>
      </c>
      <c r="BL132" s="16" t="s">
        <v>157</v>
      </c>
      <c r="BM132" s="151" t="s">
        <v>272</v>
      </c>
    </row>
    <row r="133" spans="2:65" s="1" customFormat="1" ht="37.9" customHeight="1">
      <c r="B133" s="139"/>
      <c r="C133" s="140" t="s">
        <v>211</v>
      </c>
      <c r="D133" s="140" t="s">
        <v>153</v>
      </c>
      <c r="E133" s="141" t="s">
        <v>472</v>
      </c>
      <c r="F133" s="142" t="s">
        <v>473</v>
      </c>
      <c r="G133" s="143" t="s">
        <v>305</v>
      </c>
      <c r="H133" s="144">
        <v>1</v>
      </c>
      <c r="I133" s="145"/>
      <c r="J133" s="144">
        <f t="shared" si="0"/>
        <v>0</v>
      </c>
      <c r="K133" s="146"/>
      <c r="L133" s="31"/>
      <c r="M133" s="147" t="s">
        <v>1</v>
      </c>
      <c r="N133" s="148" t="s">
        <v>40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157</v>
      </c>
      <c r="AT133" s="151" t="s">
        <v>153</v>
      </c>
      <c r="AU133" s="151" t="s">
        <v>74</v>
      </c>
      <c r="AY133" s="16" t="s">
        <v>150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6" t="s">
        <v>86</v>
      </c>
      <c r="BK133" s="153">
        <f t="shared" si="9"/>
        <v>0</v>
      </c>
      <c r="BL133" s="16" t="s">
        <v>157</v>
      </c>
      <c r="BM133" s="151" t="s">
        <v>281</v>
      </c>
    </row>
    <row r="134" spans="2:65" s="1" customFormat="1" ht="24.2" customHeight="1">
      <c r="B134" s="139"/>
      <c r="C134" s="140" t="s">
        <v>216</v>
      </c>
      <c r="D134" s="140" t="s">
        <v>153</v>
      </c>
      <c r="E134" s="141" t="s">
        <v>474</v>
      </c>
      <c r="F134" s="142" t="s">
        <v>475</v>
      </c>
      <c r="G134" s="143" t="s">
        <v>167</v>
      </c>
      <c r="H134" s="144">
        <v>10</v>
      </c>
      <c r="I134" s="145"/>
      <c r="J134" s="144">
        <f t="shared" si="0"/>
        <v>0</v>
      </c>
      <c r="K134" s="146"/>
      <c r="L134" s="31"/>
      <c r="M134" s="147" t="s">
        <v>1</v>
      </c>
      <c r="N134" s="148" t="s">
        <v>40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157</v>
      </c>
      <c r="AT134" s="151" t="s">
        <v>153</v>
      </c>
      <c r="AU134" s="151" t="s">
        <v>74</v>
      </c>
      <c r="AY134" s="16" t="s">
        <v>150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86</v>
      </c>
      <c r="BK134" s="153">
        <f t="shared" si="9"/>
        <v>0</v>
      </c>
      <c r="BL134" s="16" t="s">
        <v>157</v>
      </c>
      <c r="BM134" s="151" t="s">
        <v>290</v>
      </c>
    </row>
    <row r="135" spans="2:65" s="1" customFormat="1" ht="16.5" customHeight="1">
      <c r="B135" s="139"/>
      <c r="C135" s="140" t="s">
        <v>221</v>
      </c>
      <c r="D135" s="140" t="s">
        <v>153</v>
      </c>
      <c r="E135" s="141" t="s">
        <v>476</v>
      </c>
      <c r="F135" s="142" t="s">
        <v>477</v>
      </c>
      <c r="G135" s="143" t="s">
        <v>163</v>
      </c>
      <c r="H135" s="144">
        <v>5</v>
      </c>
      <c r="I135" s="145"/>
      <c r="J135" s="144">
        <f t="shared" si="0"/>
        <v>0</v>
      </c>
      <c r="K135" s="146"/>
      <c r="L135" s="31"/>
      <c r="M135" s="147" t="s">
        <v>1</v>
      </c>
      <c r="N135" s="148" t="s">
        <v>40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157</v>
      </c>
      <c r="AT135" s="151" t="s">
        <v>153</v>
      </c>
      <c r="AU135" s="151" t="s">
        <v>74</v>
      </c>
      <c r="AY135" s="16" t="s">
        <v>150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86</v>
      </c>
      <c r="BK135" s="153">
        <f t="shared" si="9"/>
        <v>0</v>
      </c>
      <c r="BL135" s="16" t="s">
        <v>157</v>
      </c>
      <c r="BM135" s="151" t="s">
        <v>302</v>
      </c>
    </row>
    <row r="136" spans="2:65" s="1" customFormat="1" ht="24.2" customHeight="1">
      <c r="B136" s="139"/>
      <c r="C136" s="140" t="s">
        <v>227</v>
      </c>
      <c r="D136" s="140" t="s">
        <v>153</v>
      </c>
      <c r="E136" s="141" t="s">
        <v>478</v>
      </c>
      <c r="F136" s="142" t="s">
        <v>479</v>
      </c>
      <c r="G136" s="143" t="s">
        <v>461</v>
      </c>
      <c r="H136" s="144">
        <v>1</v>
      </c>
      <c r="I136" s="145"/>
      <c r="J136" s="144">
        <f t="shared" si="0"/>
        <v>0</v>
      </c>
      <c r="K136" s="146"/>
      <c r="L136" s="31"/>
      <c r="M136" s="147" t="s">
        <v>1</v>
      </c>
      <c r="N136" s="148" t="s">
        <v>40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157</v>
      </c>
      <c r="AT136" s="151" t="s">
        <v>153</v>
      </c>
      <c r="AU136" s="151" t="s">
        <v>74</v>
      </c>
      <c r="AY136" s="16" t="s">
        <v>150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6" t="s">
        <v>86</v>
      </c>
      <c r="BK136" s="153">
        <f t="shared" si="9"/>
        <v>0</v>
      </c>
      <c r="BL136" s="16" t="s">
        <v>157</v>
      </c>
      <c r="BM136" s="151" t="s">
        <v>284</v>
      </c>
    </row>
    <row r="137" spans="2:65" s="1" customFormat="1" ht="16.5" customHeight="1">
      <c r="B137" s="139"/>
      <c r="C137" s="140" t="s">
        <v>232</v>
      </c>
      <c r="D137" s="140" t="s">
        <v>153</v>
      </c>
      <c r="E137" s="141" t="s">
        <v>480</v>
      </c>
      <c r="F137" s="142" t="s">
        <v>481</v>
      </c>
      <c r="G137" s="143" t="s">
        <v>305</v>
      </c>
      <c r="H137" s="144">
        <v>1</v>
      </c>
      <c r="I137" s="145"/>
      <c r="J137" s="144">
        <f t="shared" si="0"/>
        <v>0</v>
      </c>
      <c r="K137" s="146"/>
      <c r="L137" s="31"/>
      <c r="M137" s="147" t="s">
        <v>1</v>
      </c>
      <c r="N137" s="148" t="s">
        <v>40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157</v>
      </c>
      <c r="AT137" s="151" t="s">
        <v>153</v>
      </c>
      <c r="AU137" s="151" t="s">
        <v>74</v>
      </c>
      <c r="AY137" s="16" t="s">
        <v>150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6" t="s">
        <v>86</v>
      </c>
      <c r="BK137" s="153">
        <f t="shared" si="9"/>
        <v>0</v>
      </c>
      <c r="BL137" s="16" t="s">
        <v>157</v>
      </c>
      <c r="BM137" s="151" t="s">
        <v>319</v>
      </c>
    </row>
    <row r="138" spans="2:65" s="1" customFormat="1" ht="49.15" customHeight="1">
      <c r="B138" s="139"/>
      <c r="C138" s="140" t="s">
        <v>238</v>
      </c>
      <c r="D138" s="140" t="s">
        <v>153</v>
      </c>
      <c r="E138" s="141" t="s">
        <v>482</v>
      </c>
      <c r="F138" s="142" t="s">
        <v>483</v>
      </c>
      <c r="G138" s="143" t="s">
        <v>167</v>
      </c>
      <c r="H138" s="144">
        <v>80</v>
      </c>
      <c r="I138" s="145"/>
      <c r="J138" s="144">
        <f t="shared" si="0"/>
        <v>0</v>
      </c>
      <c r="K138" s="146"/>
      <c r="L138" s="31"/>
      <c r="M138" s="147" t="s">
        <v>1</v>
      </c>
      <c r="N138" s="148" t="s">
        <v>40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157</v>
      </c>
      <c r="AT138" s="151" t="s">
        <v>153</v>
      </c>
      <c r="AU138" s="151" t="s">
        <v>74</v>
      </c>
      <c r="AY138" s="16" t="s">
        <v>150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6" t="s">
        <v>86</v>
      </c>
      <c r="BK138" s="153">
        <f t="shared" si="9"/>
        <v>0</v>
      </c>
      <c r="BL138" s="16" t="s">
        <v>157</v>
      </c>
      <c r="BM138" s="151" t="s">
        <v>328</v>
      </c>
    </row>
    <row r="139" spans="2:65" s="1" customFormat="1" ht="16.5" customHeight="1">
      <c r="B139" s="139"/>
      <c r="C139" s="140" t="s">
        <v>239</v>
      </c>
      <c r="D139" s="140" t="s">
        <v>153</v>
      </c>
      <c r="E139" s="141" t="s">
        <v>484</v>
      </c>
      <c r="F139" s="142" t="s">
        <v>485</v>
      </c>
      <c r="G139" s="143" t="s">
        <v>461</v>
      </c>
      <c r="H139" s="144">
        <v>1</v>
      </c>
      <c r="I139" s="145"/>
      <c r="J139" s="144">
        <f t="shared" si="0"/>
        <v>0</v>
      </c>
      <c r="K139" s="146"/>
      <c r="L139" s="31"/>
      <c r="M139" s="147" t="s">
        <v>1</v>
      </c>
      <c r="N139" s="148" t="s">
        <v>40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157</v>
      </c>
      <c r="AT139" s="151" t="s">
        <v>153</v>
      </c>
      <c r="AU139" s="151" t="s">
        <v>74</v>
      </c>
      <c r="AY139" s="16" t="s">
        <v>150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6" t="s">
        <v>86</v>
      </c>
      <c r="BK139" s="153">
        <f t="shared" si="9"/>
        <v>0</v>
      </c>
      <c r="BL139" s="16" t="s">
        <v>157</v>
      </c>
      <c r="BM139" s="151" t="s">
        <v>336</v>
      </c>
    </row>
    <row r="140" spans="2:65" s="1" customFormat="1" ht="16.5" customHeight="1">
      <c r="B140" s="139"/>
      <c r="C140" s="140" t="s">
        <v>7</v>
      </c>
      <c r="D140" s="140" t="s">
        <v>153</v>
      </c>
      <c r="E140" s="141" t="s">
        <v>486</v>
      </c>
      <c r="F140" s="142" t="s">
        <v>487</v>
      </c>
      <c r="G140" s="143" t="s">
        <v>305</v>
      </c>
      <c r="H140" s="144">
        <v>1</v>
      </c>
      <c r="I140" s="145"/>
      <c r="J140" s="144">
        <f t="shared" si="0"/>
        <v>0</v>
      </c>
      <c r="K140" s="146"/>
      <c r="L140" s="31"/>
      <c r="M140" s="147" t="s">
        <v>1</v>
      </c>
      <c r="N140" s="148" t="s">
        <v>40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157</v>
      </c>
      <c r="AT140" s="151" t="s">
        <v>153</v>
      </c>
      <c r="AU140" s="151" t="s">
        <v>74</v>
      </c>
      <c r="AY140" s="16" t="s">
        <v>150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6" t="s">
        <v>86</v>
      </c>
      <c r="BK140" s="153">
        <f t="shared" si="9"/>
        <v>0</v>
      </c>
      <c r="BL140" s="16" t="s">
        <v>157</v>
      </c>
      <c r="BM140" s="151" t="s">
        <v>345</v>
      </c>
    </row>
    <row r="141" spans="2:65" s="1" customFormat="1" ht="24.2" customHeight="1">
      <c r="B141" s="139"/>
      <c r="C141" s="140" t="s">
        <v>255</v>
      </c>
      <c r="D141" s="140" t="s">
        <v>153</v>
      </c>
      <c r="E141" s="141" t="s">
        <v>488</v>
      </c>
      <c r="F141" s="142" t="s">
        <v>489</v>
      </c>
      <c r="G141" s="143" t="s">
        <v>461</v>
      </c>
      <c r="H141" s="144">
        <v>1</v>
      </c>
      <c r="I141" s="145"/>
      <c r="J141" s="144">
        <f t="shared" si="0"/>
        <v>0</v>
      </c>
      <c r="K141" s="146"/>
      <c r="L141" s="31"/>
      <c r="M141" s="147" t="s">
        <v>1</v>
      </c>
      <c r="N141" s="148" t="s">
        <v>40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157</v>
      </c>
      <c r="AT141" s="151" t="s">
        <v>153</v>
      </c>
      <c r="AU141" s="151" t="s">
        <v>74</v>
      </c>
      <c r="AY141" s="16" t="s">
        <v>150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6" t="s">
        <v>86</v>
      </c>
      <c r="BK141" s="153">
        <f t="shared" si="9"/>
        <v>0</v>
      </c>
      <c r="BL141" s="16" t="s">
        <v>157</v>
      </c>
      <c r="BM141" s="151" t="s">
        <v>358</v>
      </c>
    </row>
    <row r="142" spans="2:65" s="1" customFormat="1" ht="16.5" customHeight="1">
      <c r="B142" s="139"/>
      <c r="C142" s="140" t="s">
        <v>258</v>
      </c>
      <c r="D142" s="140" t="s">
        <v>153</v>
      </c>
      <c r="E142" s="141" t="s">
        <v>490</v>
      </c>
      <c r="F142" s="142" t="s">
        <v>491</v>
      </c>
      <c r="G142" s="143" t="s">
        <v>305</v>
      </c>
      <c r="H142" s="144">
        <v>1</v>
      </c>
      <c r="I142" s="145"/>
      <c r="J142" s="144">
        <f t="shared" si="0"/>
        <v>0</v>
      </c>
      <c r="K142" s="146"/>
      <c r="L142" s="31"/>
      <c r="M142" s="147" t="s">
        <v>1</v>
      </c>
      <c r="N142" s="148" t="s">
        <v>40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157</v>
      </c>
      <c r="AT142" s="151" t="s">
        <v>153</v>
      </c>
      <c r="AU142" s="151" t="s">
        <v>74</v>
      </c>
      <c r="AY142" s="16" t="s">
        <v>150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6" t="s">
        <v>86</v>
      </c>
      <c r="BK142" s="153">
        <f t="shared" si="9"/>
        <v>0</v>
      </c>
      <c r="BL142" s="16" t="s">
        <v>157</v>
      </c>
      <c r="BM142" s="151" t="s">
        <v>366</v>
      </c>
    </row>
    <row r="143" spans="2:65" s="1" customFormat="1" ht="21.75" customHeight="1">
      <c r="B143" s="139"/>
      <c r="C143" s="140" t="s">
        <v>266</v>
      </c>
      <c r="D143" s="140" t="s">
        <v>153</v>
      </c>
      <c r="E143" s="141" t="s">
        <v>492</v>
      </c>
      <c r="F143" s="142" t="s">
        <v>493</v>
      </c>
      <c r="G143" s="143" t="s">
        <v>461</v>
      </c>
      <c r="H143" s="144">
        <v>1</v>
      </c>
      <c r="I143" s="145"/>
      <c r="J143" s="144">
        <f t="shared" si="0"/>
        <v>0</v>
      </c>
      <c r="K143" s="146"/>
      <c r="L143" s="31"/>
      <c r="M143" s="147" t="s">
        <v>1</v>
      </c>
      <c r="N143" s="148" t="s">
        <v>40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157</v>
      </c>
      <c r="AT143" s="151" t="s">
        <v>153</v>
      </c>
      <c r="AU143" s="151" t="s">
        <v>74</v>
      </c>
      <c r="AY143" s="16" t="s">
        <v>150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6" t="s">
        <v>86</v>
      </c>
      <c r="BK143" s="153">
        <f t="shared" si="9"/>
        <v>0</v>
      </c>
      <c r="BL143" s="16" t="s">
        <v>157</v>
      </c>
      <c r="BM143" s="151" t="s">
        <v>378</v>
      </c>
    </row>
    <row r="144" spans="2:65" s="1" customFormat="1" ht="16.5" customHeight="1">
      <c r="B144" s="139"/>
      <c r="C144" s="140" t="s">
        <v>272</v>
      </c>
      <c r="D144" s="140" t="s">
        <v>153</v>
      </c>
      <c r="E144" s="141" t="s">
        <v>494</v>
      </c>
      <c r="F144" s="142" t="s">
        <v>495</v>
      </c>
      <c r="G144" s="143" t="s">
        <v>496</v>
      </c>
      <c r="H144" s="144">
        <v>1</v>
      </c>
      <c r="I144" s="145"/>
      <c r="J144" s="144">
        <f t="shared" si="0"/>
        <v>0</v>
      </c>
      <c r="K144" s="146"/>
      <c r="L144" s="31"/>
      <c r="M144" s="147" t="s">
        <v>1</v>
      </c>
      <c r="N144" s="148" t="s">
        <v>40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157</v>
      </c>
      <c r="AT144" s="151" t="s">
        <v>153</v>
      </c>
      <c r="AU144" s="151" t="s">
        <v>74</v>
      </c>
      <c r="AY144" s="16" t="s">
        <v>150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6" t="s">
        <v>86</v>
      </c>
      <c r="BK144" s="153">
        <f t="shared" si="9"/>
        <v>0</v>
      </c>
      <c r="BL144" s="16" t="s">
        <v>157</v>
      </c>
      <c r="BM144" s="151" t="s">
        <v>386</v>
      </c>
    </row>
    <row r="145" spans="2:65" s="1" customFormat="1" ht="24.2" customHeight="1">
      <c r="B145" s="139"/>
      <c r="C145" s="140" t="s">
        <v>277</v>
      </c>
      <c r="D145" s="140" t="s">
        <v>153</v>
      </c>
      <c r="E145" s="141" t="s">
        <v>497</v>
      </c>
      <c r="F145" s="142" t="s">
        <v>498</v>
      </c>
      <c r="G145" s="143" t="s">
        <v>167</v>
      </c>
      <c r="H145" s="144">
        <v>130</v>
      </c>
      <c r="I145" s="145"/>
      <c r="J145" s="144">
        <f t="shared" si="0"/>
        <v>0</v>
      </c>
      <c r="K145" s="146"/>
      <c r="L145" s="31"/>
      <c r="M145" s="147" t="s">
        <v>1</v>
      </c>
      <c r="N145" s="148" t="s">
        <v>40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157</v>
      </c>
      <c r="AT145" s="151" t="s">
        <v>153</v>
      </c>
      <c r="AU145" s="151" t="s">
        <v>74</v>
      </c>
      <c r="AY145" s="16" t="s">
        <v>150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6" t="s">
        <v>86</v>
      </c>
      <c r="BK145" s="153">
        <f t="shared" si="9"/>
        <v>0</v>
      </c>
      <c r="BL145" s="16" t="s">
        <v>157</v>
      </c>
      <c r="BM145" s="151" t="s">
        <v>395</v>
      </c>
    </row>
    <row r="146" spans="2:65" s="1" customFormat="1" ht="16.5" customHeight="1">
      <c r="B146" s="139"/>
      <c r="C146" s="140" t="s">
        <v>281</v>
      </c>
      <c r="D146" s="140" t="s">
        <v>153</v>
      </c>
      <c r="E146" s="141" t="s">
        <v>499</v>
      </c>
      <c r="F146" s="142" t="s">
        <v>500</v>
      </c>
      <c r="G146" s="143" t="s">
        <v>167</v>
      </c>
      <c r="H146" s="144">
        <v>110</v>
      </c>
      <c r="I146" s="145"/>
      <c r="J146" s="144">
        <f t="shared" si="0"/>
        <v>0</v>
      </c>
      <c r="K146" s="146"/>
      <c r="L146" s="31"/>
      <c r="M146" s="147" t="s">
        <v>1</v>
      </c>
      <c r="N146" s="148" t="s">
        <v>40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157</v>
      </c>
      <c r="AT146" s="151" t="s">
        <v>153</v>
      </c>
      <c r="AU146" s="151" t="s">
        <v>74</v>
      </c>
      <c r="AY146" s="16" t="s">
        <v>150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6" t="s">
        <v>86</v>
      </c>
      <c r="BK146" s="153">
        <f t="shared" si="9"/>
        <v>0</v>
      </c>
      <c r="BL146" s="16" t="s">
        <v>157</v>
      </c>
      <c r="BM146" s="151" t="s">
        <v>401</v>
      </c>
    </row>
    <row r="147" spans="2:65" s="1" customFormat="1" ht="16.5" customHeight="1">
      <c r="B147" s="139"/>
      <c r="C147" s="140" t="s">
        <v>286</v>
      </c>
      <c r="D147" s="140" t="s">
        <v>153</v>
      </c>
      <c r="E147" s="141" t="s">
        <v>501</v>
      </c>
      <c r="F147" s="142" t="s">
        <v>502</v>
      </c>
      <c r="G147" s="143" t="s">
        <v>167</v>
      </c>
      <c r="H147" s="144">
        <v>20</v>
      </c>
      <c r="I147" s="145"/>
      <c r="J147" s="144">
        <f t="shared" si="0"/>
        <v>0</v>
      </c>
      <c r="K147" s="146"/>
      <c r="L147" s="31"/>
      <c r="M147" s="147" t="s">
        <v>1</v>
      </c>
      <c r="N147" s="148" t="s">
        <v>40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157</v>
      </c>
      <c r="AT147" s="151" t="s">
        <v>153</v>
      </c>
      <c r="AU147" s="151" t="s">
        <v>74</v>
      </c>
      <c r="AY147" s="16" t="s">
        <v>150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6" t="s">
        <v>86</v>
      </c>
      <c r="BK147" s="153">
        <f t="shared" si="9"/>
        <v>0</v>
      </c>
      <c r="BL147" s="16" t="s">
        <v>157</v>
      </c>
      <c r="BM147" s="151" t="s">
        <v>411</v>
      </c>
    </row>
    <row r="148" spans="2:65" s="1" customFormat="1" ht="16.5" customHeight="1">
      <c r="B148" s="139"/>
      <c r="C148" s="140" t="s">
        <v>290</v>
      </c>
      <c r="D148" s="140" t="s">
        <v>153</v>
      </c>
      <c r="E148" s="141" t="s">
        <v>503</v>
      </c>
      <c r="F148" s="142" t="s">
        <v>504</v>
      </c>
      <c r="G148" s="143" t="s">
        <v>167</v>
      </c>
      <c r="H148" s="144">
        <v>994</v>
      </c>
      <c r="I148" s="145"/>
      <c r="J148" s="144">
        <f t="shared" si="0"/>
        <v>0</v>
      </c>
      <c r="K148" s="146"/>
      <c r="L148" s="31"/>
      <c r="M148" s="147" t="s">
        <v>1</v>
      </c>
      <c r="N148" s="148" t="s">
        <v>40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157</v>
      </c>
      <c r="AT148" s="151" t="s">
        <v>153</v>
      </c>
      <c r="AU148" s="151" t="s">
        <v>74</v>
      </c>
      <c r="AY148" s="16" t="s">
        <v>150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6" t="s">
        <v>86</v>
      </c>
      <c r="BK148" s="153">
        <f t="shared" si="9"/>
        <v>0</v>
      </c>
      <c r="BL148" s="16" t="s">
        <v>157</v>
      </c>
      <c r="BM148" s="151" t="s">
        <v>415</v>
      </c>
    </row>
    <row r="149" spans="2:65" s="1" customFormat="1" ht="16.5" customHeight="1">
      <c r="B149" s="139"/>
      <c r="C149" s="140" t="s">
        <v>297</v>
      </c>
      <c r="D149" s="140" t="s">
        <v>153</v>
      </c>
      <c r="E149" s="141" t="s">
        <v>505</v>
      </c>
      <c r="F149" s="142" t="s">
        <v>506</v>
      </c>
      <c r="G149" s="143" t="s">
        <v>167</v>
      </c>
      <c r="H149" s="144">
        <v>200</v>
      </c>
      <c r="I149" s="145"/>
      <c r="J149" s="144">
        <f t="shared" si="0"/>
        <v>0</v>
      </c>
      <c r="K149" s="146"/>
      <c r="L149" s="31"/>
      <c r="M149" s="147" t="s">
        <v>1</v>
      </c>
      <c r="N149" s="148" t="s">
        <v>40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157</v>
      </c>
      <c r="AT149" s="151" t="s">
        <v>153</v>
      </c>
      <c r="AU149" s="151" t="s">
        <v>74</v>
      </c>
      <c r="AY149" s="16" t="s">
        <v>150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6" t="s">
        <v>86</v>
      </c>
      <c r="BK149" s="153">
        <f t="shared" si="9"/>
        <v>0</v>
      </c>
      <c r="BL149" s="16" t="s">
        <v>157</v>
      </c>
      <c r="BM149" s="151" t="s">
        <v>430</v>
      </c>
    </row>
    <row r="150" spans="2:65" s="1" customFormat="1" ht="21.75" customHeight="1">
      <c r="B150" s="139"/>
      <c r="C150" s="140" t="s">
        <v>302</v>
      </c>
      <c r="D150" s="140" t="s">
        <v>153</v>
      </c>
      <c r="E150" s="141" t="s">
        <v>507</v>
      </c>
      <c r="F150" s="142" t="s">
        <v>508</v>
      </c>
      <c r="G150" s="143" t="s">
        <v>167</v>
      </c>
      <c r="H150" s="144">
        <v>20</v>
      </c>
      <c r="I150" s="145"/>
      <c r="J150" s="144">
        <f t="shared" si="0"/>
        <v>0</v>
      </c>
      <c r="K150" s="146"/>
      <c r="L150" s="31"/>
      <c r="M150" s="147" t="s">
        <v>1</v>
      </c>
      <c r="N150" s="148" t="s">
        <v>40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157</v>
      </c>
      <c r="AT150" s="151" t="s">
        <v>153</v>
      </c>
      <c r="AU150" s="151" t="s">
        <v>74</v>
      </c>
      <c r="AY150" s="16" t="s">
        <v>150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6" t="s">
        <v>86</v>
      </c>
      <c r="BK150" s="153">
        <f t="shared" si="9"/>
        <v>0</v>
      </c>
      <c r="BL150" s="16" t="s">
        <v>157</v>
      </c>
      <c r="BM150" s="151" t="s">
        <v>509</v>
      </c>
    </row>
    <row r="151" spans="2:65" s="1" customFormat="1" ht="21.75" customHeight="1">
      <c r="B151" s="139"/>
      <c r="C151" s="140" t="s">
        <v>307</v>
      </c>
      <c r="D151" s="140" t="s">
        <v>153</v>
      </c>
      <c r="E151" s="141" t="s">
        <v>510</v>
      </c>
      <c r="F151" s="142" t="s">
        <v>511</v>
      </c>
      <c r="G151" s="143" t="s">
        <v>167</v>
      </c>
      <c r="H151" s="144">
        <v>25</v>
      </c>
      <c r="I151" s="145"/>
      <c r="J151" s="144">
        <f t="shared" si="0"/>
        <v>0</v>
      </c>
      <c r="K151" s="146"/>
      <c r="L151" s="31"/>
      <c r="M151" s="147" t="s">
        <v>1</v>
      </c>
      <c r="N151" s="148" t="s">
        <v>40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157</v>
      </c>
      <c r="AT151" s="151" t="s">
        <v>153</v>
      </c>
      <c r="AU151" s="151" t="s">
        <v>74</v>
      </c>
      <c r="AY151" s="16" t="s">
        <v>150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6" t="s">
        <v>86</v>
      </c>
      <c r="BK151" s="153">
        <f t="shared" si="9"/>
        <v>0</v>
      </c>
      <c r="BL151" s="16" t="s">
        <v>157</v>
      </c>
      <c r="BM151" s="151" t="s">
        <v>512</v>
      </c>
    </row>
    <row r="152" spans="2:65" s="1" customFormat="1" ht="21.75" customHeight="1">
      <c r="B152" s="139"/>
      <c r="C152" s="140" t="s">
        <v>284</v>
      </c>
      <c r="D152" s="140" t="s">
        <v>153</v>
      </c>
      <c r="E152" s="141" t="s">
        <v>513</v>
      </c>
      <c r="F152" s="142" t="s">
        <v>514</v>
      </c>
      <c r="G152" s="143" t="s">
        <v>167</v>
      </c>
      <c r="H152" s="144">
        <v>569</v>
      </c>
      <c r="I152" s="145"/>
      <c r="J152" s="144">
        <f t="shared" si="0"/>
        <v>0</v>
      </c>
      <c r="K152" s="146"/>
      <c r="L152" s="31"/>
      <c r="M152" s="147" t="s">
        <v>1</v>
      </c>
      <c r="N152" s="148" t="s">
        <v>40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157</v>
      </c>
      <c r="AT152" s="151" t="s">
        <v>153</v>
      </c>
      <c r="AU152" s="151" t="s">
        <v>74</v>
      </c>
      <c r="AY152" s="16" t="s">
        <v>150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6" t="s">
        <v>86</v>
      </c>
      <c r="BK152" s="153">
        <f t="shared" si="9"/>
        <v>0</v>
      </c>
      <c r="BL152" s="16" t="s">
        <v>157</v>
      </c>
      <c r="BM152" s="151" t="s">
        <v>515</v>
      </c>
    </row>
    <row r="153" spans="2:65" s="1" customFormat="1" ht="21.75" customHeight="1">
      <c r="B153" s="139"/>
      <c r="C153" s="140" t="s">
        <v>315</v>
      </c>
      <c r="D153" s="140" t="s">
        <v>153</v>
      </c>
      <c r="E153" s="141" t="s">
        <v>516</v>
      </c>
      <c r="F153" s="142" t="s">
        <v>517</v>
      </c>
      <c r="G153" s="143" t="s">
        <v>167</v>
      </c>
      <c r="H153" s="144">
        <v>150</v>
      </c>
      <c r="I153" s="145"/>
      <c r="J153" s="144">
        <f t="shared" si="0"/>
        <v>0</v>
      </c>
      <c r="K153" s="146"/>
      <c r="L153" s="31"/>
      <c r="M153" s="147" t="s">
        <v>1</v>
      </c>
      <c r="N153" s="148" t="s">
        <v>40</v>
      </c>
      <c r="P153" s="149">
        <f t="shared" si="1"/>
        <v>0</v>
      </c>
      <c r="Q153" s="149">
        <v>0</v>
      </c>
      <c r="R153" s="149">
        <f t="shared" si="2"/>
        <v>0</v>
      </c>
      <c r="S153" s="149">
        <v>0</v>
      </c>
      <c r="T153" s="150">
        <f t="shared" si="3"/>
        <v>0</v>
      </c>
      <c r="AR153" s="151" t="s">
        <v>157</v>
      </c>
      <c r="AT153" s="151" t="s">
        <v>153</v>
      </c>
      <c r="AU153" s="151" t="s">
        <v>74</v>
      </c>
      <c r="AY153" s="16" t="s">
        <v>150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6" t="s">
        <v>86</v>
      </c>
      <c r="BK153" s="153">
        <f t="shared" si="9"/>
        <v>0</v>
      </c>
      <c r="BL153" s="16" t="s">
        <v>157</v>
      </c>
      <c r="BM153" s="151" t="s">
        <v>518</v>
      </c>
    </row>
    <row r="154" spans="2:65" s="1" customFormat="1" ht="21.75" customHeight="1">
      <c r="B154" s="139"/>
      <c r="C154" s="140" t="s">
        <v>319</v>
      </c>
      <c r="D154" s="140" t="s">
        <v>153</v>
      </c>
      <c r="E154" s="141" t="s">
        <v>519</v>
      </c>
      <c r="F154" s="142" t="s">
        <v>520</v>
      </c>
      <c r="G154" s="143" t="s">
        <v>167</v>
      </c>
      <c r="H154" s="144">
        <v>180</v>
      </c>
      <c r="I154" s="145"/>
      <c r="J154" s="144">
        <f t="shared" si="0"/>
        <v>0</v>
      </c>
      <c r="K154" s="146"/>
      <c r="L154" s="31"/>
      <c r="M154" s="147" t="s">
        <v>1</v>
      </c>
      <c r="N154" s="148" t="s">
        <v>40</v>
      </c>
      <c r="P154" s="149">
        <f t="shared" si="1"/>
        <v>0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AR154" s="151" t="s">
        <v>157</v>
      </c>
      <c r="AT154" s="151" t="s">
        <v>153</v>
      </c>
      <c r="AU154" s="151" t="s">
        <v>74</v>
      </c>
      <c r="AY154" s="16" t="s">
        <v>150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6" t="s">
        <v>86</v>
      </c>
      <c r="BK154" s="153">
        <f t="shared" si="9"/>
        <v>0</v>
      </c>
      <c r="BL154" s="16" t="s">
        <v>157</v>
      </c>
      <c r="BM154" s="151" t="s">
        <v>521</v>
      </c>
    </row>
    <row r="155" spans="2:65" s="1" customFormat="1" ht="21.75" customHeight="1">
      <c r="B155" s="139"/>
      <c r="C155" s="140" t="s">
        <v>323</v>
      </c>
      <c r="D155" s="140" t="s">
        <v>153</v>
      </c>
      <c r="E155" s="141" t="s">
        <v>522</v>
      </c>
      <c r="F155" s="142" t="s">
        <v>523</v>
      </c>
      <c r="G155" s="143" t="s">
        <v>167</v>
      </c>
      <c r="H155" s="144">
        <v>250</v>
      </c>
      <c r="I155" s="145"/>
      <c r="J155" s="144">
        <f t="shared" si="0"/>
        <v>0</v>
      </c>
      <c r="K155" s="146"/>
      <c r="L155" s="31"/>
      <c r="M155" s="147" t="s">
        <v>1</v>
      </c>
      <c r="N155" s="148" t="s">
        <v>40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157</v>
      </c>
      <c r="AT155" s="151" t="s">
        <v>153</v>
      </c>
      <c r="AU155" s="151" t="s">
        <v>74</v>
      </c>
      <c r="AY155" s="16" t="s">
        <v>150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6" t="s">
        <v>86</v>
      </c>
      <c r="BK155" s="153">
        <f t="shared" si="9"/>
        <v>0</v>
      </c>
      <c r="BL155" s="16" t="s">
        <v>157</v>
      </c>
      <c r="BM155" s="151" t="s">
        <v>524</v>
      </c>
    </row>
    <row r="156" spans="2:65" s="1" customFormat="1" ht="21.75" customHeight="1">
      <c r="B156" s="139"/>
      <c r="C156" s="140" t="s">
        <v>328</v>
      </c>
      <c r="D156" s="140" t="s">
        <v>153</v>
      </c>
      <c r="E156" s="141" t="s">
        <v>525</v>
      </c>
      <c r="F156" s="142" t="s">
        <v>526</v>
      </c>
      <c r="G156" s="143" t="s">
        <v>167</v>
      </c>
      <c r="H156" s="144">
        <v>5</v>
      </c>
      <c r="I156" s="145"/>
      <c r="J156" s="144">
        <f t="shared" si="0"/>
        <v>0</v>
      </c>
      <c r="K156" s="146"/>
      <c r="L156" s="31"/>
      <c r="M156" s="147" t="s">
        <v>1</v>
      </c>
      <c r="N156" s="148" t="s">
        <v>40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157</v>
      </c>
      <c r="AT156" s="151" t="s">
        <v>153</v>
      </c>
      <c r="AU156" s="151" t="s">
        <v>74</v>
      </c>
      <c r="AY156" s="16" t="s">
        <v>150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6" t="s">
        <v>86</v>
      </c>
      <c r="BK156" s="153">
        <f t="shared" si="9"/>
        <v>0</v>
      </c>
      <c r="BL156" s="16" t="s">
        <v>157</v>
      </c>
      <c r="BM156" s="151" t="s">
        <v>527</v>
      </c>
    </row>
    <row r="157" spans="2:65" s="1" customFormat="1" ht="21.75" customHeight="1">
      <c r="B157" s="139"/>
      <c r="C157" s="140" t="s">
        <v>332</v>
      </c>
      <c r="D157" s="140" t="s">
        <v>153</v>
      </c>
      <c r="E157" s="141" t="s">
        <v>528</v>
      </c>
      <c r="F157" s="142" t="s">
        <v>529</v>
      </c>
      <c r="G157" s="143" t="s">
        <v>167</v>
      </c>
      <c r="H157" s="144">
        <v>10</v>
      </c>
      <c r="I157" s="145"/>
      <c r="J157" s="144">
        <f t="shared" si="0"/>
        <v>0</v>
      </c>
      <c r="K157" s="146"/>
      <c r="L157" s="31"/>
      <c r="M157" s="147" t="s">
        <v>1</v>
      </c>
      <c r="N157" s="148" t="s">
        <v>40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157</v>
      </c>
      <c r="AT157" s="151" t="s">
        <v>153</v>
      </c>
      <c r="AU157" s="151" t="s">
        <v>74</v>
      </c>
      <c r="AY157" s="16" t="s">
        <v>150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6" t="s">
        <v>86</v>
      </c>
      <c r="BK157" s="153">
        <f t="shared" si="9"/>
        <v>0</v>
      </c>
      <c r="BL157" s="16" t="s">
        <v>157</v>
      </c>
      <c r="BM157" s="151" t="s">
        <v>530</v>
      </c>
    </row>
    <row r="158" spans="2:65" s="1" customFormat="1" ht="21.75" customHeight="1">
      <c r="B158" s="139"/>
      <c r="C158" s="140" t="s">
        <v>336</v>
      </c>
      <c r="D158" s="140" t="s">
        <v>153</v>
      </c>
      <c r="E158" s="141" t="s">
        <v>531</v>
      </c>
      <c r="F158" s="142" t="s">
        <v>532</v>
      </c>
      <c r="G158" s="143" t="s">
        <v>167</v>
      </c>
      <c r="H158" s="144">
        <v>10</v>
      </c>
      <c r="I158" s="145"/>
      <c r="J158" s="144">
        <f t="shared" si="0"/>
        <v>0</v>
      </c>
      <c r="K158" s="146"/>
      <c r="L158" s="31"/>
      <c r="M158" s="147" t="s">
        <v>1</v>
      </c>
      <c r="N158" s="148" t="s">
        <v>40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157</v>
      </c>
      <c r="AT158" s="151" t="s">
        <v>153</v>
      </c>
      <c r="AU158" s="151" t="s">
        <v>74</v>
      </c>
      <c r="AY158" s="16" t="s">
        <v>150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6" t="s">
        <v>86</v>
      </c>
      <c r="BK158" s="153">
        <f t="shared" si="9"/>
        <v>0</v>
      </c>
      <c r="BL158" s="16" t="s">
        <v>157</v>
      </c>
      <c r="BM158" s="151" t="s">
        <v>533</v>
      </c>
    </row>
    <row r="159" spans="2:65" s="1" customFormat="1" ht="21.75" customHeight="1">
      <c r="B159" s="139"/>
      <c r="C159" s="140" t="s">
        <v>341</v>
      </c>
      <c r="D159" s="140" t="s">
        <v>153</v>
      </c>
      <c r="E159" s="141" t="s">
        <v>534</v>
      </c>
      <c r="F159" s="142" t="s">
        <v>535</v>
      </c>
      <c r="G159" s="143" t="s">
        <v>167</v>
      </c>
      <c r="H159" s="144">
        <v>10</v>
      </c>
      <c r="I159" s="145"/>
      <c r="J159" s="144">
        <f t="shared" si="0"/>
        <v>0</v>
      </c>
      <c r="K159" s="146"/>
      <c r="L159" s="31"/>
      <c r="M159" s="147" t="s">
        <v>1</v>
      </c>
      <c r="N159" s="148" t="s">
        <v>40</v>
      </c>
      <c r="P159" s="149">
        <f t="shared" si="1"/>
        <v>0</v>
      </c>
      <c r="Q159" s="149">
        <v>0</v>
      </c>
      <c r="R159" s="149">
        <f t="shared" si="2"/>
        <v>0</v>
      </c>
      <c r="S159" s="149">
        <v>0</v>
      </c>
      <c r="T159" s="150">
        <f t="shared" si="3"/>
        <v>0</v>
      </c>
      <c r="AR159" s="151" t="s">
        <v>157</v>
      </c>
      <c r="AT159" s="151" t="s">
        <v>153</v>
      </c>
      <c r="AU159" s="151" t="s">
        <v>74</v>
      </c>
      <c r="AY159" s="16" t="s">
        <v>150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6" t="s">
        <v>86</v>
      </c>
      <c r="BK159" s="153">
        <f t="shared" si="9"/>
        <v>0</v>
      </c>
      <c r="BL159" s="16" t="s">
        <v>157</v>
      </c>
      <c r="BM159" s="151" t="s">
        <v>536</v>
      </c>
    </row>
    <row r="160" spans="2:65" s="1" customFormat="1" ht="16.5" customHeight="1">
      <c r="B160" s="139"/>
      <c r="C160" s="140" t="s">
        <v>345</v>
      </c>
      <c r="D160" s="140" t="s">
        <v>153</v>
      </c>
      <c r="E160" s="141" t="s">
        <v>537</v>
      </c>
      <c r="F160" s="142" t="s">
        <v>538</v>
      </c>
      <c r="G160" s="143" t="s">
        <v>433</v>
      </c>
      <c r="H160" s="144">
        <v>50</v>
      </c>
      <c r="I160" s="145"/>
      <c r="J160" s="144">
        <f t="shared" si="0"/>
        <v>0</v>
      </c>
      <c r="K160" s="146"/>
      <c r="L160" s="31"/>
      <c r="M160" s="147" t="s">
        <v>1</v>
      </c>
      <c r="N160" s="148" t="s">
        <v>40</v>
      </c>
      <c r="P160" s="149">
        <f t="shared" si="1"/>
        <v>0</v>
      </c>
      <c r="Q160" s="149">
        <v>0</v>
      </c>
      <c r="R160" s="149">
        <f t="shared" si="2"/>
        <v>0</v>
      </c>
      <c r="S160" s="149">
        <v>0</v>
      </c>
      <c r="T160" s="150">
        <f t="shared" si="3"/>
        <v>0</v>
      </c>
      <c r="AR160" s="151" t="s">
        <v>157</v>
      </c>
      <c r="AT160" s="151" t="s">
        <v>153</v>
      </c>
      <c r="AU160" s="151" t="s">
        <v>74</v>
      </c>
      <c r="AY160" s="16" t="s">
        <v>150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6" t="s">
        <v>86</v>
      </c>
      <c r="BK160" s="153">
        <f t="shared" si="9"/>
        <v>0</v>
      </c>
      <c r="BL160" s="16" t="s">
        <v>157</v>
      </c>
      <c r="BM160" s="151" t="s">
        <v>539</v>
      </c>
    </row>
    <row r="161" spans="2:65" s="1" customFormat="1" ht="16.5" customHeight="1">
      <c r="B161" s="139"/>
      <c r="C161" s="140" t="s">
        <v>351</v>
      </c>
      <c r="D161" s="140" t="s">
        <v>153</v>
      </c>
      <c r="E161" s="141" t="s">
        <v>540</v>
      </c>
      <c r="F161" s="142" t="s">
        <v>541</v>
      </c>
      <c r="G161" s="143" t="s">
        <v>305</v>
      </c>
      <c r="H161" s="144">
        <v>1</v>
      </c>
      <c r="I161" s="145"/>
      <c r="J161" s="144">
        <f t="shared" si="0"/>
        <v>0</v>
      </c>
      <c r="K161" s="146"/>
      <c r="L161" s="31"/>
      <c r="M161" s="147" t="s">
        <v>1</v>
      </c>
      <c r="N161" s="148" t="s">
        <v>40</v>
      </c>
      <c r="P161" s="149">
        <f t="shared" si="1"/>
        <v>0</v>
      </c>
      <c r="Q161" s="149">
        <v>0</v>
      </c>
      <c r="R161" s="149">
        <f t="shared" si="2"/>
        <v>0</v>
      </c>
      <c r="S161" s="149">
        <v>0</v>
      </c>
      <c r="T161" s="150">
        <f t="shared" si="3"/>
        <v>0</v>
      </c>
      <c r="AR161" s="151" t="s">
        <v>157</v>
      </c>
      <c r="AT161" s="151" t="s">
        <v>153</v>
      </c>
      <c r="AU161" s="151" t="s">
        <v>74</v>
      </c>
      <c r="AY161" s="16" t="s">
        <v>150</v>
      </c>
      <c r="BE161" s="152">
        <f t="shared" si="4"/>
        <v>0</v>
      </c>
      <c r="BF161" s="152">
        <f t="shared" si="5"/>
        <v>0</v>
      </c>
      <c r="BG161" s="152">
        <f t="shared" si="6"/>
        <v>0</v>
      </c>
      <c r="BH161" s="152">
        <f t="shared" si="7"/>
        <v>0</v>
      </c>
      <c r="BI161" s="152">
        <f t="shared" si="8"/>
        <v>0</v>
      </c>
      <c r="BJ161" s="16" t="s">
        <v>86</v>
      </c>
      <c r="BK161" s="153">
        <f t="shared" si="9"/>
        <v>0</v>
      </c>
      <c r="BL161" s="16" t="s">
        <v>157</v>
      </c>
      <c r="BM161" s="151" t="s">
        <v>542</v>
      </c>
    </row>
    <row r="162" spans="2:65" s="1" customFormat="1" ht="16.5" customHeight="1">
      <c r="B162" s="139"/>
      <c r="C162" s="140" t="s">
        <v>358</v>
      </c>
      <c r="D162" s="140" t="s">
        <v>153</v>
      </c>
      <c r="E162" s="141" t="s">
        <v>543</v>
      </c>
      <c r="F162" s="142" t="s">
        <v>544</v>
      </c>
      <c r="G162" s="143" t="s">
        <v>305</v>
      </c>
      <c r="H162" s="144">
        <v>1</v>
      </c>
      <c r="I162" s="145"/>
      <c r="J162" s="144">
        <f t="shared" si="0"/>
        <v>0</v>
      </c>
      <c r="K162" s="146"/>
      <c r="L162" s="31"/>
      <c r="M162" s="147" t="s">
        <v>1</v>
      </c>
      <c r="N162" s="148" t="s">
        <v>40</v>
      </c>
      <c r="P162" s="149">
        <f t="shared" si="1"/>
        <v>0</v>
      </c>
      <c r="Q162" s="149">
        <v>0</v>
      </c>
      <c r="R162" s="149">
        <f t="shared" si="2"/>
        <v>0</v>
      </c>
      <c r="S162" s="149">
        <v>0</v>
      </c>
      <c r="T162" s="150">
        <f t="shared" si="3"/>
        <v>0</v>
      </c>
      <c r="AR162" s="151" t="s">
        <v>157</v>
      </c>
      <c r="AT162" s="151" t="s">
        <v>153</v>
      </c>
      <c r="AU162" s="151" t="s">
        <v>74</v>
      </c>
      <c r="AY162" s="16" t="s">
        <v>150</v>
      </c>
      <c r="BE162" s="152">
        <f t="shared" si="4"/>
        <v>0</v>
      </c>
      <c r="BF162" s="152">
        <f t="shared" si="5"/>
        <v>0</v>
      </c>
      <c r="BG162" s="152">
        <f t="shared" si="6"/>
        <v>0</v>
      </c>
      <c r="BH162" s="152">
        <f t="shared" si="7"/>
        <v>0</v>
      </c>
      <c r="BI162" s="152">
        <f t="shared" si="8"/>
        <v>0</v>
      </c>
      <c r="BJ162" s="16" t="s">
        <v>86</v>
      </c>
      <c r="BK162" s="153">
        <f t="shared" si="9"/>
        <v>0</v>
      </c>
      <c r="BL162" s="16" t="s">
        <v>157</v>
      </c>
      <c r="BM162" s="151" t="s">
        <v>545</v>
      </c>
    </row>
    <row r="163" spans="2:65" s="1" customFormat="1" ht="24.2" customHeight="1">
      <c r="B163" s="139"/>
      <c r="C163" s="140" t="s">
        <v>362</v>
      </c>
      <c r="D163" s="140" t="s">
        <v>153</v>
      </c>
      <c r="E163" s="141" t="s">
        <v>546</v>
      </c>
      <c r="F163" s="142" t="s">
        <v>547</v>
      </c>
      <c r="G163" s="143" t="s">
        <v>305</v>
      </c>
      <c r="H163" s="144">
        <v>1</v>
      </c>
      <c r="I163" s="145"/>
      <c r="J163" s="144">
        <f t="shared" si="0"/>
        <v>0</v>
      </c>
      <c r="K163" s="146"/>
      <c r="L163" s="31"/>
      <c r="M163" s="147" t="s">
        <v>1</v>
      </c>
      <c r="N163" s="148" t="s">
        <v>40</v>
      </c>
      <c r="P163" s="149">
        <f t="shared" si="1"/>
        <v>0</v>
      </c>
      <c r="Q163" s="149">
        <v>0</v>
      </c>
      <c r="R163" s="149">
        <f t="shared" si="2"/>
        <v>0</v>
      </c>
      <c r="S163" s="149">
        <v>0</v>
      </c>
      <c r="T163" s="150">
        <f t="shared" si="3"/>
        <v>0</v>
      </c>
      <c r="AR163" s="151" t="s">
        <v>157</v>
      </c>
      <c r="AT163" s="151" t="s">
        <v>153</v>
      </c>
      <c r="AU163" s="151" t="s">
        <v>74</v>
      </c>
      <c r="AY163" s="16" t="s">
        <v>150</v>
      </c>
      <c r="BE163" s="152">
        <f t="shared" si="4"/>
        <v>0</v>
      </c>
      <c r="BF163" s="152">
        <f t="shared" si="5"/>
        <v>0</v>
      </c>
      <c r="BG163" s="152">
        <f t="shared" si="6"/>
        <v>0</v>
      </c>
      <c r="BH163" s="152">
        <f t="shared" si="7"/>
        <v>0</v>
      </c>
      <c r="BI163" s="152">
        <f t="shared" si="8"/>
        <v>0</v>
      </c>
      <c r="BJ163" s="16" t="s">
        <v>86</v>
      </c>
      <c r="BK163" s="153">
        <f t="shared" si="9"/>
        <v>0</v>
      </c>
      <c r="BL163" s="16" t="s">
        <v>157</v>
      </c>
      <c r="BM163" s="151" t="s">
        <v>548</v>
      </c>
    </row>
    <row r="164" spans="2:65" s="1" customFormat="1" ht="16.5" customHeight="1">
      <c r="B164" s="139"/>
      <c r="C164" s="140" t="s">
        <v>366</v>
      </c>
      <c r="D164" s="140" t="s">
        <v>153</v>
      </c>
      <c r="E164" s="141" t="s">
        <v>549</v>
      </c>
      <c r="F164" s="142" t="s">
        <v>550</v>
      </c>
      <c r="G164" s="143" t="s">
        <v>433</v>
      </c>
      <c r="H164" s="144">
        <v>12</v>
      </c>
      <c r="I164" s="145"/>
      <c r="J164" s="144">
        <f t="shared" si="0"/>
        <v>0</v>
      </c>
      <c r="K164" s="146"/>
      <c r="L164" s="31"/>
      <c r="M164" s="147" t="s">
        <v>1</v>
      </c>
      <c r="N164" s="148" t="s">
        <v>40</v>
      </c>
      <c r="P164" s="149">
        <f t="shared" si="1"/>
        <v>0</v>
      </c>
      <c r="Q164" s="149">
        <v>0</v>
      </c>
      <c r="R164" s="149">
        <f t="shared" si="2"/>
        <v>0</v>
      </c>
      <c r="S164" s="149">
        <v>0</v>
      </c>
      <c r="T164" s="150">
        <f t="shared" si="3"/>
        <v>0</v>
      </c>
      <c r="AR164" s="151" t="s">
        <v>157</v>
      </c>
      <c r="AT164" s="151" t="s">
        <v>153</v>
      </c>
      <c r="AU164" s="151" t="s">
        <v>74</v>
      </c>
      <c r="AY164" s="16" t="s">
        <v>150</v>
      </c>
      <c r="BE164" s="152">
        <f t="shared" si="4"/>
        <v>0</v>
      </c>
      <c r="BF164" s="152">
        <f t="shared" si="5"/>
        <v>0</v>
      </c>
      <c r="BG164" s="152">
        <f t="shared" si="6"/>
        <v>0</v>
      </c>
      <c r="BH164" s="152">
        <f t="shared" si="7"/>
        <v>0</v>
      </c>
      <c r="BI164" s="152">
        <f t="shared" si="8"/>
        <v>0</v>
      </c>
      <c r="BJ164" s="16" t="s">
        <v>86</v>
      </c>
      <c r="BK164" s="153">
        <f t="shared" si="9"/>
        <v>0</v>
      </c>
      <c r="BL164" s="16" t="s">
        <v>157</v>
      </c>
      <c r="BM164" s="151" t="s">
        <v>551</v>
      </c>
    </row>
    <row r="165" spans="2:65" s="1" customFormat="1" ht="16.5" customHeight="1">
      <c r="B165" s="139"/>
      <c r="C165" s="140" t="s">
        <v>372</v>
      </c>
      <c r="D165" s="140" t="s">
        <v>153</v>
      </c>
      <c r="E165" s="141" t="s">
        <v>552</v>
      </c>
      <c r="F165" s="142" t="s">
        <v>553</v>
      </c>
      <c r="G165" s="143" t="s">
        <v>433</v>
      </c>
      <c r="H165" s="144">
        <v>36</v>
      </c>
      <c r="I165" s="145"/>
      <c r="J165" s="144">
        <f t="shared" si="0"/>
        <v>0</v>
      </c>
      <c r="K165" s="146"/>
      <c r="L165" s="31"/>
      <c r="M165" s="147" t="s">
        <v>1</v>
      </c>
      <c r="N165" s="148" t="s">
        <v>40</v>
      </c>
      <c r="P165" s="149">
        <f t="shared" si="1"/>
        <v>0</v>
      </c>
      <c r="Q165" s="149">
        <v>0</v>
      </c>
      <c r="R165" s="149">
        <f t="shared" si="2"/>
        <v>0</v>
      </c>
      <c r="S165" s="149">
        <v>0</v>
      </c>
      <c r="T165" s="150">
        <f t="shared" si="3"/>
        <v>0</v>
      </c>
      <c r="AR165" s="151" t="s">
        <v>157</v>
      </c>
      <c r="AT165" s="151" t="s">
        <v>153</v>
      </c>
      <c r="AU165" s="151" t="s">
        <v>74</v>
      </c>
      <c r="AY165" s="16" t="s">
        <v>150</v>
      </c>
      <c r="BE165" s="152">
        <f t="shared" si="4"/>
        <v>0</v>
      </c>
      <c r="BF165" s="152">
        <f t="shared" si="5"/>
        <v>0</v>
      </c>
      <c r="BG165" s="152">
        <f t="shared" si="6"/>
        <v>0</v>
      </c>
      <c r="BH165" s="152">
        <f t="shared" si="7"/>
        <v>0</v>
      </c>
      <c r="BI165" s="152">
        <f t="shared" si="8"/>
        <v>0</v>
      </c>
      <c r="BJ165" s="16" t="s">
        <v>86</v>
      </c>
      <c r="BK165" s="153">
        <f t="shared" si="9"/>
        <v>0</v>
      </c>
      <c r="BL165" s="16" t="s">
        <v>157</v>
      </c>
      <c r="BM165" s="151" t="s">
        <v>554</v>
      </c>
    </row>
    <row r="166" spans="2:65" s="1" customFormat="1" ht="16.5" customHeight="1">
      <c r="B166" s="139"/>
      <c r="C166" s="140" t="s">
        <v>378</v>
      </c>
      <c r="D166" s="140" t="s">
        <v>153</v>
      </c>
      <c r="E166" s="141" t="s">
        <v>555</v>
      </c>
      <c r="F166" s="142" t="s">
        <v>556</v>
      </c>
      <c r="G166" s="143" t="s">
        <v>293</v>
      </c>
      <c r="H166" s="145"/>
      <c r="I166" s="145"/>
      <c r="J166" s="144">
        <f t="shared" si="0"/>
        <v>0</v>
      </c>
      <c r="K166" s="146"/>
      <c r="L166" s="31"/>
      <c r="M166" s="185" t="s">
        <v>1</v>
      </c>
      <c r="N166" s="186" t="s">
        <v>40</v>
      </c>
      <c r="O166" s="187"/>
      <c r="P166" s="188">
        <f t="shared" si="1"/>
        <v>0</v>
      </c>
      <c r="Q166" s="188">
        <v>0</v>
      </c>
      <c r="R166" s="188">
        <f t="shared" si="2"/>
        <v>0</v>
      </c>
      <c r="S166" s="188">
        <v>0</v>
      </c>
      <c r="T166" s="189">
        <f t="shared" si="3"/>
        <v>0</v>
      </c>
      <c r="AR166" s="151" t="s">
        <v>157</v>
      </c>
      <c r="AT166" s="151" t="s">
        <v>153</v>
      </c>
      <c r="AU166" s="151" t="s">
        <v>74</v>
      </c>
      <c r="AY166" s="16" t="s">
        <v>150</v>
      </c>
      <c r="BE166" s="152">
        <f t="shared" si="4"/>
        <v>0</v>
      </c>
      <c r="BF166" s="152">
        <f t="shared" si="5"/>
        <v>0</v>
      </c>
      <c r="BG166" s="152">
        <f t="shared" si="6"/>
        <v>0</v>
      </c>
      <c r="BH166" s="152">
        <f t="shared" si="7"/>
        <v>0</v>
      </c>
      <c r="BI166" s="152">
        <f t="shared" si="8"/>
        <v>0</v>
      </c>
      <c r="BJ166" s="16" t="s">
        <v>86</v>
      </c>
      <c r="BK166" s="153">
        <f t="shared" si="9"/>
        <v>0</v>
      </c>
      <c r="BL166" s="16" t="s">
        <v>157</v>
      </c>
      <c r="BM166" s="151" t="s">
        <v>557</v>
      </c>
    </row>
    <row r="167" spans="2:65" s="1" customFormat="1" ht="6.95" customHeight="1">
      <c r="B167" s="46"/>
      <c r="C167" s="47"/>
      <c r="D167" s="47"/>
      <c r="E167" s="47"/>
      <c r="F167" s="47"/>
      <c r="G167" s="47"/>
      <c r="H167" s="47"/>
      <c r="I167" s="47"/>
      <c r="J167" s="47"/>
      <c r="K167" s="47"/>
      <c r="L167" s="31"/>
    </row>
  </sheetData>
  <autoFilter ref="C119:K166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46"/>
  <sheetViews>
    <sheetView showGridLines="0" topLeftCell="A94" workbookViewId="0">
      <selection activeCell="V122" sqref="V12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 t="s">
        <v>5</v>
      </c>
      <c r="M2" s="253"/>
      <c r="N2" s="253"/>
      <c r="O2" s="253"/>
      <c r="P2" s="253"/>
      <c r="Q2" s="253"/>
      <c r="R2" s="253"/>
      <c r="S2" s="253"/>
      <c r="T2" s="253"/>
      <c r="U2" s="253"/>
      <c r="V2" s="253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101</v>
      </c>
      <c r="L4" s="19"/>
      <c r="M4" s="9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83" t="str">
        <f>'Rekapitulácia stavby'!K6</f>
        <v>Modernizácia ustajnenia HD</v>
      </c>
      <c r="F7" s="284"/>
      <c r="G7" s="284"/>
      <c r="H7" s="284"/>
      <c r="L7" s="19"/>
    </row>
    <row r="8" spans="2:46" ht="12" customHeight="1">
      <c r="B8" s="19"/>
      <c r="D8" s="26" t="s">
        <v>110</v>
      </c>
      <c r="L8" s="19"/>
    </row>
    <row r="9" spans="2:46" s="1" customFormat="1" ht="16.5" customHeight="1">
      <c r="B9" s="31"/>
      <c r="E9" s="283" t="s">
        <v>113</v>
      </c>
      <c r="F9" s="282"/>
      <c r="G9" s="282"/>
      <c r="H9" s="282"/>
      <c r="L9" s="31"/>
    </row>
    <row r="10" spans="2:46" s="1" customFormat="1" ht="12" customHeight="1">
      <c r="B10" s="31"/>
      <c r="D10" s="26" t="s">
        <v>114</v>
      </c>
      <c r="L10" s="31"/>
    </row>
    <row r="11" spans="2:46" s="1" customFormat="1" ht="16.5" customHeight="1">
      <c r="B11" s="31"/>
      <c r="E11" s="241" t="s">
        <v>558</v>
      </c>
      <c r="F11" s="282"/>
      <c r="G11" s="282"/>
      <c r="H11" s="28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>
      <c r="B14" s="31"/>
      <c r="D14" s="26" t="s">
        <v>18</v>
      </c>
      <c r="F14" s="24" t="s">
        <v>19</v>
      </c>
      <c r="I14" s="26" t="s">
        <v>20</v>
      </c>
      <c r="J14" s="54">
        <v>45240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25</v>
      </c>
      <c r="I19" s="26" t="s">
        <v>22</v>
      </c>
      <c r="J19" s="27">
        <f>'Rekapitulácia stavby'!AN13</f>
        <v>0</v>
      </c>
      <c r="L19" s="31"/>
    </row>
    <row r="20" spans="2:12" s="1" customFormat="1" ht="18" customHeight="1">
      <c r="B20" s="31"/>
      <c r="E20" s="285">
        <f>'Rekapitulácia stavby'!E14</f>
        <v>0</v>
      </c>
      <c r="F20" s="252"/>
      <c r="G20" s="252"/>
      <c r="H20" s="252"/>
      <c r="I20" s="26" t="s">
        <v>24</v>
      </c>
      <c r="J20" s="27">
        <f>'Rekapitulácia stavby'!AN14</f>
        <v>0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26</v>
      </c>
      <c r="I22" s="26" t="s">
        <v>22</v>
      </c>
      <c r="J22" s="24" t="s">
        <v>1</v>
      </c>
      <c r="L22" s="31"/>
    </row>
    <row r="23" spans="2:12" s="1" customFormat="1" ht="18" customHeight="1">
      <c r="B23" s="31"/>
      <c r="E23" s="24" t="s">
        <v>27</v>
      </c>
      <c r="I23" s="26" t="s">
        <v>24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30</v>
      </c>
      <c r="I25" s="26" t="s">
        <v>22</v>
      </c>
      <c r="J25" s="24" t="s">
        <v>1</v>
      </c>
      <c r="L25" s="31"/>
    </row>
    <row r="26" spans="2:12" s="1" customFormat="1" ht="18" customHeight="1">
      <c r="B26" s="31"/>
      <c r="E26" s="24" t="s">
        <v>446</v>
      </c>
      <c r="I26" s="26" t="s">
        <v>24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32</v>
      </c>
      <c r="L28" s="31"/>
    </row>
    <row r="29" spans="2:12" s="7" customFormat="1" ht="16.5" customHeight="1">
      <c r="B29" s="92"/>
      <c r="E29" s="257" t="s">
        <v>1</v>
      </c>
      <c r="F29" s="257"/>
      <c r="G29" s="257"/>
      <c r="H29" s="257"/>
      <c r="L29" s="92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3" t="s">
        <v>34</v>
      </c>
      <c r="J32" s="67">
        <f>ROUND(J120,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5" customHeight="1">
      <c r="B35" s="31"/>
      <c r="D35" s="94" t="s">
        <v>38</v>
      </c>
      <c r="E35" s="36" t="s">
        <v>39</v>
      </c>
      <c r="F35" s="95">
        <f>ROUND((SUM(BE120:BE145)),  2)</f>
        <v>0</v>
      </c>
      <c r="G35" s="96"/>
      <c r="H35" s="96"/>
      <c r="I35" s="97">
        <v>0.2</v>
      </c>
      <c r="J35" s="95">
        <f>ROUND(((SUM(BE120:BE145))*I35),  2)</f>
        <v>0</v>
      </c>
      <c r="L35" s="31"/>
    </row>
    <row r="36" spans="2:12" s="1" customFormat="1" ht="14.45" customHeight="1">
      <c r="B36" s="31"/>
      <c r="E36" s="36" t="s">
        <v>40</v>
      </c>
      <c r="F36" s="95">
        <f>ROUND((SUM(BF120:BF145)),  2)</f>
        <v>0</v>
      </c>
      <c r="G36" s="96"/>
      <c r="H36" s="96"/>
      <c r="I36" s="97">
        <v>0.2</v>
      </c>
      <c r="J36" s="95">
        <f>ROUND(((SUM(BF120:BF145))*I36),  2)</f>
        <v>0</v>
      </c>
      <c r="L36" s="31"/>
    </row>
    <row r="37" spans="2:12" s="1" customFormat="1" ht="14.45" hidden="1" customHeight="1">
      <c r="B37" s="31"/>
      <c r="E37" s="26" t="s">
        <v>41</v>
      </c>
      <c r="F37" s="87">
        <f>ROUND((SUM(BG120:BG145)),  2)</f>
        <v>0</v>
      </c>
      <c r="I37" s="98">
        <v>0.2</v>
      </c>
      <c r="J37" s="87">
        <f>0</f>
        <v>0</v>
      </c>
      <c r="L37" s="31"/>
    </row>
    <row r="38" spans="2:12" s="1" customFormat="1" ht="14.45" hidden="1" customHeight="1">
      <c r="B38" s="31"/>
      <c r="E38" s="26" t="s">
        <v>42</v>
      </c>
      <c r="F38" s="87">
        <f>ROUND((SUM(BH120:BH145)),  2)</f>
        <v>0</v>
      </c>
      <c r="I38" s="98">
        <v>0.2</v>
      </c>
      <c r="J38" s="87">
        <f>0</f>
        <v>0</v>
      </c>
      <c r="L38" s="31"/>
    </row>
    <row r="39" spans="2:12" s="1" customFormat="1" ht="14.45" hidden="1" customHeight="1">
      <c r="B39" s="31"/>
      <c r="E39" s="36" t="s">
        <v>43</v>
      </c>
      <c r="F39" s="95">
        <f>ROUND((SUM(BI120:BI145)),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9"/>
      <c r="D41" s="100" t="s">
        <v>44</v>
      </c>
      <c r="E41" s="58"/>
      <c r="F41" s="58"/>
      <c r="G41" s="101" t="s">
        <v>45</v>
      </c>
      <c r="H41" s="102" t="s">
        <v>46</v>
      </c>
      <c r="I41" s="58"/>
      <c r="J41" s="103">
        <f>SUM(J32:J39)</f>
        <v>0</v>
      </c>
      <c r="K41" s="104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49</v>
      </c>
      <c r="E61" s="33"/>
      <c r="F61" s="105" t="s">
        <v>50</v>
      </c>
      <c r="G61" s="45" t="s">
        <v>49</v>
      </c>
      <c r="H61" s="33"/>
      <c r="I61" s="33"/>
      <c r="J61" s="106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49</v>
      </c>
      <c r="E76" s="33"/>
      <c r="F76" s="105" t="s">
        <v>50</v>
      </c>
      <c r="G76" s="45" t="s">
        <v>49</v>
      </c>
      <c r="H76" s="33"/>
      <c r="I76" s="33"/>
      <c r="J76" s="106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116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14</v>
      </c>
      <c r="L84" s="31"/>
    </row>
    <row r="85" spans="2:12" s="1" customFormat="1" ht="16.5" customHeight="1">
      <c r="B85" s="31"/>
      <c r="E85" s="283" t="str">
        <f>E7</f>
        <v>Modernizácia ustajnenia HD</v>
      </c>
      <c r="F85" s="284"/>
      <c r="G85" s="284"/>
      <c r="H85" s="284"/>
      <c r="L85" s="31"/>
    </row>
    <row r="86" spans="2:12" ht="12" customHeight="1">
      <c r="B86" s="19"/>
      <c r="C86" s="26" t="s">
        <v>110</v>
      </c>
      <c r="L86" s="19"/>
    </row>
    <row r="87" spans="2:12" s="1" customFormat="1" ht="16.5" customHeight="1">
      <c r="B87" s="31"/>
      <c r="E87" s="283" t="s">
        <v>113</v>
      </c>
      <c r="F87" s="282"/>
      <c r="G87" s="282"/>
      <c r="H87" s="282"/>
      <c r="L87" s="31"/>
    </row>
    <row r="88" spans="2:12" s="1" customFormat="1" ht="12" customHeight="1">
      <c r="B88" s="31"/>
      <c r="C88" s="26" t="s">
        <v>114</v>
      </c>
      <c r="L88" s="31"/>
    </row>
    <row r="89" spans="2:12" s="1" customFormat="1" ht="16.5" customHeight="1">
      <c r="B89" s="31"/>
      <c r="E89" s="241" t="str">
        <f>E11</f>
        <v>003 - Bleskozvod</v>
      </c>
      <c r="F89" s="282"/>
      <c r="G89" s="282"/>
      <c r="H89" s="28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45240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21</v>
      </c>
      <c r="F93" s="24" t="str">
        <f>E17</f>
        <v>PD Sokolce</v>
      </c>
      <c r="I93" s="26" t="s">
        <v>26</v>
      </c>
      <c r="J93" s="29" t="str">
        <f>E23</f>
        <v>Ing.Miroslav Balla</v>
      </c>
      <c r="L93" s="31"/>
    </row>
    <row r="94" spans="2:12" s="1" customFormat="1" ht="15.2" customHeight="1">
      <c r="B94" s="31"/>
      <c r="C94" s="26" t="s">
        <v>25</v>
      </c>
      <c r="F94" s="24">
        <f>IF(E20="","",E20)</f>
        <v>0</v>
      </c>
      <c r="I94" s="26" t="s">
        <v>30</v>
      </c>
      <c r="J94" s="29" t="str">
        <f>E26</f>
        <v>Ing.Dušan Ondrejka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7" t="s">
        <v>117</v>
      </c>
      <c r="D96" s="99"/>
      <c r="E96" s="99"/>
      <c r="F96" s="99"/>
      <c r="G96" s="99"/>
      <c r="H96" s="99"/>
      <c r="I96" s="99"/>
      <c r="J96" s="108" t="s">
        <v>118</v>
      </c>
      <c r="K96" s="99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9" t="s">
        <v>119</v>
      </c>
      <c r="J98" s="67">
        <f>J120</f>
        <v>0</v>
      </c>
      <c r="L98" s="31"/>
      <c r="AU98" s="16" t="s">
        <v>120</v>
      </c>
    </row>
    <row r="99" spans="2:47" s="1" customFormat="1" ht="21.75" customHeight="1">
      <c r="B99" s="31"/>
      <c r="L99" s="31"/>
    </row>
    <row r="100" spans="2:47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4.95" customHeight="1">
      <c r="B105" s="31"/>
      <c r="C105" s="20" t="s">
        <v>136</v>
      </c>
      <c r="L105" s="31"/>
    </row>
    <row r="106" spans="2:47" s="1" customFormat="1" ht="6.95" customHeight="1">
      <c r="B106" s="31"/>
      <c r="L106" s="31"/>
    </row>
    <row r="107" spans="2:47" s="1" customFormat="1" ht="12" customHeight="1">
      <c r="B107" s="31"/>
      <c r="C107" s="26" t="s">
        <v>14</v>
      </c>
      <c r="L107" s="31"/>
    </row>
    <row r="108" spans="2:47" s="1" customFormat="1" ht="16.5" customHeight="1">
      <c r="B108" s="31"/>
      <c r="E108" s="283" t="str">
        <f>E7</f>
        <v>Modernizácia ustajnenia HD</v>
      </c>
      <c r="F108" s="284"/>
      <c r="G108" s="284"/>
      <c r="H108" s="284"/>
      <c r="L108" s="31"/>
    </row>
    <row r="109" spans="2:47" ht="12" customHeight="1">
      <c r="B109" s="19"/>
      <c r="C109" s="26" t="s">
        <v>110</v>
      </c>
      <c r="L109" s="19"/>
    </row>
    <row r="110" spans="2:47" s="1" customFormat="1" ht="16.5" customHeight="1">
      <c r="B110" s="31"/>
      <c r="E110" s="283" t="s">
        <v>113</v>
      </c>
      <c r="F110" s="282"/>
      <c r="G110" s="282"/>
      <c r="H110" s="282"/>
      <c r="L110" s="31"/>
    </row>
    <row r="111" spans="2:47" s="1" customFormat="1" ht="12" customHeight="1">
      <c r="B111" s="31"/>
      <c r="C111" s="26" t="s">
        <v>114</v>
      </c>
      <c r="L111" s="31"/>
    </row>
    <row r="112" spans="2:47" s="1" customFormat="1" ht="16.5" customHeight="1">
      <c r="B112" s="31"/>
      <c r="E112" s="241" t="str">
        <f>E11</f>
        <v>003 - Bleskozvod</v>
      </c>
      <c r="F112" s="282"/>
      <c r="G112" s="282"/>
      <c r="H112" s="282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45240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21</v>
      </c>
      <c r="F116" s="24" t="str">
        <f>E17</f>
        <v>PD Sokolce</v>
      </c>
      <c r="I116" s="26" t="s">
        <v>26</v>
      </c>
      <c r="J116" s="29" t="str">
        <f>E23</f>
        <v>Ing.Miroslav Balla</v>
      </c>
      <c r="L116" s="31"/>
    </row>
    <row r="117" spans="2:65" s="1" customFormat="1" ht="15.2" customHeight="1">
      <c r="B117" s="31"/>
      <c r="C117" s="26" t="s">
        <v>25</v>
      </c>
      <c r="F117" s="24">
        <f>IF(E20="","",E20)</f>
        <v>0</v>
      </c>
      <c r="I117" s="26" t="s">
        <v>30</v>
      </c>
      <c r="J117" s="29" t="str">
        <f>E26</f>
        <v>Ing.Dušan Ondrejka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8"/>
      <c r="C119" s="119" t="s">
        <v>137</v>
      </c>
      <c r="D119" s="120" t="s">
        <v>59</v>
      </c>
      <c r="E119" s="120" t="s">
        <v>55</v>
      </c>
      <c r="F119" s="120" t="s">
        <v>56</v>
      </c>
      <c r="G119" s="120" t="s">
        <v>138</v>
      </c>
      <c r="H119" s="120" t="s">
        <v>139</v>
      </c>
      <c r="I119" s="120" t="s">
        <v>140</v>
      </c>
      <c r="J119" s="121" t="s">
        <v>118</v>
      </c>
      <c r="K119" s="122" t="s">
        <v>141</v>
      </c>
      <c r="L119" s="118"/>
      <c r="M119" s="60" t="s">
        <v>1</v>
      </c>
      <c r="N119" s="61" t="s">
        <v>38</v>
      </c>
      <c r="O119" s="61" t="s">
        <v>142</v>
      </c>
      <c r="P119" s="61" t="s">
        <v>143</v>
      </c>
      <c r="Q119" s="61" t="s">
        <v>144</v>
      </c>
      <c r="R119" s="61" t="s">
        <v>145</v>
      </c>
      <c r="S119" s="61" t="s">
        <v>146</v>
      </c>
      <c r="T119" s="62" t="s">
        <v>147</v>
      </c>
    </row>
    <row r="120" spans="2:65" s="1" customFormat="1" ht="22.9" customHeight="1">
      <c r="B120" s="31"/>
      <c r="C120" s="65" t="s">
        <v>119</v>
      </c>
      <c r="J120" s="123">
        <f>BK120</f>
        <v>0</v>
      </c>
      <c r="L120" s="31"/>
      <c r="M120" s="63"/>
      <c r="N120" s="55"/>
      <c r="O120" s="55"/>
      <c r="P120" s="124">
        <f>SUM(P121:P145)</f>
        <v>0</v>
      </c>
      <c r="Q120" s="55"/>
      <c r="R120" s="124">
        <f>SUM(R121:R145)</f>
        <v>0</v>
      </c>
      <c r="S120" s="55"/>
      <c r="T120" s="125">
        <f>SUM(T121:T145)</f>
        <v>0</v>
      </c>
      <c r="AT120" s="16" t="s">
        <v>73</v>
      </c>
      <c r="AU120" s="16" t="s">
        <v>120</v>
      </c>
      <c r="BK120" s="126">
        <f>SUM(BK121:BK145)</f>
        <v>0</v>
      </c>
    </row>
    <row r="121" spans="2:65" s="1" customFormat="1" ht="16.5" customHeight="1">
      <c r="B121" s="139"/>
      <c r="C121" s="140" t="s">
        <v>81</v>
      </c>
      <c r="D121" s="140" t="s">
        <v>153</v>
      </c>
      <c r="E121" s="141" t="s">
        <v>559</v>
      </c>
      <c r="F121" s="142" t="s">
        <v>560</v>
      </c>
      <c r="G121" s="143" t="s">
        <v>305</v>
      </c>
      <c r="H121" s="144">
        <v>46</v>
      </c>
      <c r="I121" s="145"/>
      <c r="J121" s="144">
        <f t="shared" ref="J121:J145" si="0">ROUND(I121*H121,3)</f>
        <v>0</v>
      </c>
      <c r="K121" s="146"/>
      <c r="L121" s="31"/>
      <c r="M121" s="147" t="s">
        <v>1</v>
      </c>
      <c r="N121" s="148" t="s">
        <v>40</v>
      </c>
      <c r="P121" s="149">
        <f t="shared" ref="P121:P145" si="1">O121*H121</f>
        <v>0</v>
      </c>
      <c r="Q121" s="149">
        <v>0</v>
      </c>
      <c r="R121" s="149">
        <f t="shared" ref="R121:R145" si="2">Q121*H121</f>
        <v>0</v>
      </c>
      <c r="S121" s="149">
        <v>0</v>
      </c>
      <c r="T121" s="150">
        <f t="shared" ref="T121:T145" si="3">S121*H121</f>
        <v>0</v>
      </c>
      <c r="AR121" s="151" t="s">
        <v>157</v>
      </c>
      <c r="AT121" s="151" t="s">
        <v>153</v>
      </c>
      <c r="AU121" s="151" t="s">
        <v>74</v>
      </c>
      <c r="AY121" s="16" t="s">
        <v>150</v>
      </c>
      <c r="BE121" s="152">
        <f t="shared" ref="BE121:BE145" si="4">IF(N121="základná",J121,0)</f>
        <v>0</v>
      </c>
      <c r="BF121" s="152">
        <f t="shared" ref="BF121:BF145" si="5">IF(N121="znížená",J121,0)</f>
        <v>0</v>
      </c>
      <c r="BG121" s="152">
        <f t="shared" ref="BG121:BG145" si="6">IF(N121="zákl. prenesená",J121,0)</f>
        <v>0</v>
      </c>
      <c r="BH121" s="152">
        <f t="shared" ref="BH121:BH145" si="7">IF(N121="zníž. prenesená",J121,0)</f>
        <v>0</v>
      </c>
      <c r="BI121" s="152">
        <f t="shared" ref="BI121:BI145" si="8">IF(N121="nulová",J121,0)</f>
        <v>0</v>
      </c>
      <c r="BJ121" s="16" t="s">
        <v>86</v>
      </c>
      <c r="BK121" s="153">
        <f t="shared" ref="BK121:BK145" si="9">ROUND(I121*H121,3)</f>
        <v>0</v>
      </c>
      <c r="BL121" s="16" t="s">
        <v>157</v>
      </c>
      <c r="BM121" s="151" t="s">
        <v>86</v>
      </c>
    </row>
    <row r="122" spans="2:65" s="1" customFormat="1" ht="16.5" customHeight="1">
      <c r="B122" s="139"/>
      <c r="C122" s="140" t="s">
        <v>86</v>
      </c>
      <c r="D122" s="140" t="s">
        <v>153</v>
      </c>
      <c r="E122" s="141" t="s">
        <v>561</v>
      </c>
      <c r="F122" s="142" t="s">
        <v>562</v>
      </c>
      <c r="G122" s="143" t="s">
        <v>461</v>
      </c>
      <c r="H122" s="144">
        <v>16</v>
      </c>
      <c r="I122" s="145"/>
      <c r="J122" s="144">
        <f t="shared" si="0"/>
        <v>0</v>
      </c>
      <c r="K122" s="146"/>
      <c r="L122" s="31"/>
      <c r="M122" s="147" t="s">
        <v>1</v>
      </c>
      <c r="N122" s="148" t="s">
        <v>40</v>
      </c>
      <c r="P122" s="149">
        <f t="shared" si="1"/>
        <v>0</v>
      </c>
      <c r="Q122" s="149">
        <v>0</v>
      </c>
      <c r="R122" s="149">
        <f t="shared" si="2"/>
        <v>0</v>
      </c>
      <c r="S122" s="149">
        <v>0</v>
      </c>
      <c r="T122" s="150">
        <f t="shared" si="3"/>
        <v>0</v>
      </c>
      <c r="AR122" s="151" t="s">
        <v>157</v>
      </c>
      <c r="AT122" s="151" t="s">
        <v>153</v>
      </c>
      <c r="AU122" s="151" t="s">
        <v>74</v>
      </c>
      <c r="AY122" s="16" t="s">
        <v>150</v>
      </c>
      <c r="BE122" s="152">
        <f t="shared" si="4"/>
        <v>0</v>
      </c>
      <c r="BF122" s="152">
        <f t="shared" si="5"/>
        <v>0</v>
      </c>
      <c r="BG122" s="152">
        <f t="shared" si="6"/>
        <v>0</v>
      </c>
      <c r="BH122" s="152">
        <f t="shared" si="7"/>
        <v>0</v>
      </c>
      <c r="BI122" s="152">
        <f t="shared" si="8"/>
        <v>0</v>
      </c>
      <c r="BJ122" s="16" t="s">
        <v>86</v>
      </c>
      <c r="BK122" s="153">
        <f t="shared" si="9"/>
        <v>0</v>
      </c>
      <c r="BL122" s="16" t="s">
        <v>157</v>
      </c>
      <c r="BM122" s="151" t="s">
        <v>157</v>
      </c>
    </row>
    <row r="123" spans="2:65" s="1" customFormat="1" ht="16.5" customHeight="1">
      <c r="B123" s="139"/>
      <c r="C123" s="140" t="s">
        <v>151</v>
      </c>
      <c r="D123" s="140" t="s">
        <v>153</v>
      </c>
      <c r="E123" s="141" t="s">
        <v>563</v>
      </c>
      <c r="F123" s="142" t="s">
        <v>564</v>
      </c>
      <c r="G123" s="143" t="s">
        <v>305</v>
      </c>
      <c r="H123" s="144">
        <v>32</v>
      </c>
      <c r="I123" s="145"/>
      <c r="J123" s="144">
        <f t="shared" si="0"/>
        <v>0</v>
      </c>
      <c r="K123" s="146"/>
      <c r="L123" s="31"/>
      <c r="M123" s="147" t="s">
        <v>1</v>
      </c>
      <c r="N123" s="148" t="s">
        <v>40</v>
      </c>
      <c r="P123" s="149">
        <f t="shared" si="1"/>
        <v>0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AR123" s="151" t="s">
        <v>157</v>
      </c>
      <c r="AT123" s="151" t="s">
        <v>153</v>
      </c>
      <c r="AU123" s="151" t="s">
        <v>74</v>
      </c>
      <c r="AY123" s="16" t="s">
        <v>150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6" t="s">
        <v>86</v>
      </c>
      <c r="BK123" s="153">
        <f t="shared" si="9"/>
        <v>0</v>
      </c>
      <c r="BL123" s="16" t="s">
        <v>157</v>
      </c>
      <c r="BM123" s="151" t="s">
        <v>171</v>
      </c>
    </row>
    <row r="124" spans="2:65" s="1" customFormat="1" ht="24.2" customHeight="1">
      <c r="B124" s="139"/>
      <c r="C124" s="140" t="s">
        <v>157</v>
      </c>
      <c r="D124" s="140" t="s">
        <v>153</v>
      </c>
      <c r="E124" s="141" t="s">
        <v>474</v>
      </c>
      <c r="F124" s="142" t="s">
        <v>565</v>
      </c>
      <c r="G124" s="143" t="s">
        <v>167</v>
      </c>
      <c r="H124" s="144">
        <v>383</v>
      </c>
      <c r="I124" s="145"/>
      <c r="J124" s="144">
        <f t="shared" si="0"/>
        <v>0</v>
      </c>
      <c r="K124" s="146"/>
      <c r="L124" s="31"/>
      <c r="M124" s="147" t="s">
        <v>1</v>
      </c>
      <c r="N124" s="148" t="s">
        <v>40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157</v>
      </c>
      <c r="AT124" s="151" t="s">
        <v>153</v>
      </c>
      <c r="AU124" s="151" t="s">
        <v>74</v>
      </c>
      <c r="AY124" s="16" t="s">
        <v>150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6" t="s">
        <v>86</v>
      </c>
      <c r="BK124" s="153">
        <f t="shared" si="9"/>
        <v>0</v>
      </c>
      <c r="BL124" s="16" t="s">
        <v>157</v>
      </c>
      <c r="BM124" s="151" t="s">
        <v>164</v>
      </c>
    </row>
    <row r="125" spans="2:65" s="1" customFormat="1" ht="24.2" customHeight="1">
      <c r="B125" s="139"/>
      <c r="C125" s="140" t="s">
        <v>173</v>
      </c>
      <c r="D125" s="140" t="s">
        <v>153</v>
      </c>
      <c r="E125" s="141" t="s">
        <v>482</v>
      </c>
      <c r="F125" s="142" t="s">
        <v>566</v>
      </c>
      <c r="G125" s="143" t="s">
        <v>167</v>
      </c>
      <c r="H125" s="144">
        <v>286</v>
      </c>
      <c r="I125" s="145"/>
      <c r="J125" s="144">
        <f t="shared" si="0"/>
        <v>0</v>
      </c>
      <c r="K125" s="146"/>
      <c r="L125" s="31"/>
      <c r="M125" s="147" t="s">
        <v>1</v>
      </c>
      <c r="N125" s="148" t="s">
        <v>40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157</v>
      </c>
      <c r="AT125" s="151" t="s">
        <v>153</v>
      </c>
      <c r="AU125" s="151" t="s">
        <v>74</v>
      </c>
      <c r="AY125" s="16" t="s">
        <v>150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6" t="s">
        <v>86</v>
      </c>
      <c r="BK125" s="153">
        <f t="shared" si="9"/>
        <v>0</v>
      </c>
      <c r="BL125" s="16" t="s">
        <v>157</v>
      </c>
      <c r="BM125" s="151" t="s">
        <v>197</v>
      </c>
    </row>
    <row r="126" spans="2:65" s="1" customFormat="1" ht="16.5" customHeight="1">
      <c r="B126" s="139"/>
      <c r="C126" s="140" t="s">
        <v>171</v>
      </c>
      <c r="D126" s="140" t="s">
        <v>153</v>
      </c>
      <c r="E126" s="141" t="s">
        <v>476</v>
      </c>
      <c r="F126" s="142" t="s">
        <v>477</v>
      </c>
      <c r="G126" s="143" t="s">
        <v>163</v>
      </c>
      <c r="H126" s="144">
        <v>153.19999999999999</v>
      </c>
      <c r="I126" s="145"/>
      <c r="J126" s="144">
        <f t="shared" si="0"/>
        <v>0</v>
      </c>
      <c r="K126" s="146"/>
      <c r="L126" s="31"/>
      <c r="M126" s="147" t="s">
        <v>1</v>
      </c>
      <c r="N126" s="148" t="s">
        <v>40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157</v>
      </c>
      <c r="AT126" s="151" t="s">
        <v>153</v>
      </c>
      <c r="AU126" s="151" t="s">
        <v>74</v>
      </c>
      <c r="AY126" s="16" t="s">
        <v>150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6" t="s">
        <v>86</v>
      </c>
      <c r="BK126" s="153">
        <f t="shared" si="9"/>
        <v>0</v>
      </c>
      <c r="BL126" s="16" t="s">
        <v>157</v>
      </c>
      <c r="BM126" s="151" t="s">
        <v>207</v>
      </c>
    </row>
    <row r="127" spans="2:65" s="1" customFormat="1" ht="16.5" customHeight="1">
      <c r="B127" s="139"/>
      <c r="C127" s="140" t="s">
        <v>184</v>
      </c>
      <c r="D127" s="140" t="s">
        <v>153</v>
      </c>
      <c r="E127" s="141" t="s">
        <v>567</v>
      </c>
      <c r="F127" s="142" t="s">
        <v>568</v>
      </c>
      <c r="G127" s="143" t="s">
        <v>305</v>
      </c>
      <c r="H127" s="144">
        <v>117</v>
      </c>
      <c r="I127" s="145"/>
      <c r="J127" s="144">
        <f t="shared" si="0"/>
        <v>0</v>
      </c>
      <c r="K127" s="146"/>
      <c r="L127" s="31"/>
      <c r="M127" s="147" t="s">
        <v>1</v>
      </c>
      <c r="N127" s="148" t="s">
        <v>40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157</v>
      </c>
      <c r="AT127" s="151" t="s">
        <v>153</v>
      </c>
      <c r="AU127" s="151" t="s">
        <v>74</v>
      </c>
      <c r="AY127" s="16" t="s">
        <v>150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6" t="s">
        <v>86</v>
      </c>
      <c r="BK127" s="153">
        <f t="shared" si="9"/>
        <v>0</v>
      </c>
      <c r="BL127" s="16" t="s">
        <v>157</v>
      </c>
      <c r="BM127" s="151" t="s">
        <v>216</v>
      </c>
    </row>
    <row r="128" spans="2:65" s="1" customFormat="1" ht="21.75" customHeight="1">
      <c r="B128" s="139"/>
      <c r="C128" s="140" t="s">
        <v>164</v>
      </c>
      <c r="D128" s="140" t="s">
        <v>153</v>
      </c>
      <c r="E128" s="141" t="s">
        <v>569</v>
      </c>
      <c r="F128" s="142" t="s">
        <v>570</v>
      </c>
      <c r="G128" s="143" t="s">
        <v>461</v>
      </c>
      <c r="H128" s="144">
        <v>13</v>
      </c>
      <c r="I128" s="145"/>
      <c r="J128" s="144">
        <f t="shared" si="0"/>
        <v>0</v>
      </c>
      <c r="K128" s="146"/>
      <c r="L128" s="31"/>
      <c r="M128" s="147" t="s">
        <v>1</v>
      </c>
      <c r="N128" s="148" t="s">
        <v>40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157</v>
      </c>
      <c r="AT128" s="151" t="s">
        <v>153</v>
      </c>
      <c r="AU128" s="151" t="s">
        <v>74</v>
      </c>
      <c r="AY128" s="16" t="s">
        <v>150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6" t="s">
        <v>86</v>
      </c>
      <c r="BK128" s="153">
        <f t="shared" si="9"/>
        <v>0</v>
      </c>
      <c r="BL128" s="16" t="s">
        <v>157</v>
      </c>
      <c r="BM128" s="151" t="s">
        <v>227</v>
      </c>
    </row>
    <row r="129" spans="2:65" s="1" customFormat="1" ht="16.5" customHeight="1">
      <c r="B129" s="139"/>
      <c r="C129" s="140" t="s">
        <v>191</v>
      </c>
      <c r="D129" s="140" t="s">
        <v>153</v>
      </c>
      <c r="E129" s="141" t="s">
        <v>571</v>
      </c>
      <c r="F129" s="142" t="s">
        <v>572</v>
      </c>
      <c r="G129" s="143" t="s">
        <v>305</v>
      </c>
      <c r="H129" s="144">
        <v>26</v>
      </c>
      <c r="I129" s="145"/>
      <c r="J129" s="144">
        <f t="shared" si="0"/>
        <v>0</v>
      </c>
      <c r="K129" s="146"/>
      <c r="L129" s="31"/>
      <c r="M129" s="147" t="s">
        <v>1</v>
      </c>
      <c r="N129" s="148" t="s">
        <v>40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157</v>
      </c>
      <c r="AT129" s="151" t="s">
        <v>153</v>
      </c>
      <c r="AU129" s="151" t="s">
        <v>74</v>
      </c>
      <c r="AY129" s="16" t="s">
        <v>150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6" t="s">
        <v>86</v>
      </c>
      <c r="BK129" s="153">
        <f t="shared" si="9"/>
        <v>0</v>
      </c>
      <c r="BL129" s="16" t="s">
        <v>157</v>
      </c>
      <c r="BM129" s="151" t="s">
        <v>238</v>
      </c>
    </row>
    <row r="130" spans="2:65" s="1" customFormat="1" ht="16.5" customHeight="1">
      <c r="B130" s="139"/>
      <c r="C130" s="140" t="s">
        <v>197</v>
      </c>
      <c r="D130" s="140" t="s">
        <v>153</v>
      </c>
      <c r="E130" s="141" t="s">
        <v>573</v>
      </c>
      <c r="F130" s="142" t="s">
        <v>574</v>
      </c>
      <c r="G130" s="143" t="s">
        <v>305</v>
      </c>
      <c r="H130" s="144">
        <v>13</v>
      </c>
      <c r="I130" s="145"/>
      <c r="J130" s="144">
        <f t="shared" si="0"/>
        <v>0</v>
      </c>
      <c r="K130" s="146"/>
      <c r="L130" s="31"/>
      <c r="M130" s="147" t="s">
        <v>1</v>
      </c>
      <c r="N130" s="148" t="s">
        <v>40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157</v>
      </c>
      <c r="AT130" s="151" t="s">
        <v>153</v>
      </c>
      <c r="AU130" s="151" t="s">
        <v>74</v>
      </c>
      <c r="AY130" s="16" t="s">
        <v>150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6" t="s">
        <v>86</v>
      </c>
      <c r="BK130" s="153">
        <f t="shared" si="9"/>
        <v>0</v>
      </c>
      <c r="BL130" s="16" t="s">
        <v>157</v>
      </c>
      <c r="BM130" s="151" t="s">
        <v>7</v>
      </c>
    </row>
    <row r="131" spans="2:65" s="1" customFormat="1" ht="16.5" customHeight="1">
      <c r="B131" s="139"/>
      <c r="C131" s="140" t="s">
        <v>202</v>
      </c>
      <c r="D131" s="140" t="s">
        <v>153</v>
      </c>
      <c r="E131" s="141" t="s">
        <v>575</v>
      </c>
      <c r="F131" s="142" t="s">
        <v>576</v>
      </c>
      <c r="G131" s="143" t="s">
        <v>305</v>
      </c>
      <c r="H131" s="144">
        <v>13</v>
      </c>
      <c r="I131" s="145"/>
      <c r="J131" s="144">
        <f t="shared" si="0"/>
        <v>0</v>
      </c>
      <c r="K131" s="146"/>
      <c r="L131" s="31"/>
      <c r="M131" s="147" t="s">
        <v>1</v>
      </c>
      <c r="N131" s="148" t="s">
        <v>40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157</v>
      </c>
      <c r="AT131" s="151" t="s">
        <v>153</v>
      </c>
      <c r="AU131" s="151" t="s">
        <v>74</v>
      </c>
      <c r="AY131" s="16" t="s">
        <v>150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6" t="s">
        <v>86</v>
      </c>
      <c r="BK131" s="153">
        <f t="shared" si="9"/>
        <v>0</v>
      </c>
      <c r="BL131" s="16" t="s">
        <v>157</v>
      </c>
      <c r="BM131" s="151" t="s">
        <v>258</v>
      </c>
    </row>
    <row r="132" spans="2:65" s="1" customFormat="1" ht="16.5" customHeight="1">
      <c r="B132" s="139"/>
      <c r="C132" s="140" t="s">
        <v>207</v>
      </c>
      <c r="D132" s="140" t="s">
        <v>153</v>
      </c>
      <c r="E132" s="141" t="s">
        <v>577</v>
      </c>
      <c r="F132" s="142" t="s">
        <v>578</v>
      </c>
      <c r="G132" s="143" t="s">
        <v>461</v>
      </c>
      <c r="H132" s="144">
        <v>98</v>
      </c>
      <c r="I132" s="145"/>
      <c r="J132" s="144">
        <f t="shared" si="0"/>
        <v>0</v>
      </c>
      <c r="K132" s="146"/>
      <c r="L132" s="31"/>
      <c r="M132" s="147" t="s">
        <v>1</v>
      </c>
      <c r="N132" s="148" t="s">
        <v>40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157</v>
      </c>
      <c r="AT132" s="151" t="s">
        <v>153</v>
      </c>
      <c r="AU132" s="151" t="s">
        <v>74</v>
      </c>
      <c r="AY132" s="16" t="s">
        <v>150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6" t="s">
        <v>86</v>
      </c>
      <c r="BK132" s="153">
        <f t="shared" si="9"/>
        <v>0</v>
      </c>
      <c r="BL132" s="16" t="s">
        <v>157</v>
      </c>
      <c r="BM132" s="151" t="s">
        <v>272</v>
      </c>
    </row>
    <row r="133" spans="2:65" s="1" customFormat="1" ht="16.5" customHeight="1">
      <c r="B133" s="139"/>
      <c r="C133" s="140" t="s">
        <v>211</v>
      </c>
      <c r="D133" s="140" t="s">
        <v>153</v>
      </c>
      <c r="E133" s="141" t="s">
        <v>579</v>
      </c>
      <c r="F133" s="142" t="s">
        <v>580</v>
      </c>
      <c r="G133" s="143" t="s">
        <v>305</v>
      </c>
      <c r="H133" s="144">
        <v>95</v>
      </c>
      <c r="I133" s="145"/>
      <c r="J133" s="144">
        <f t="shared" si="0"/>
        <v>0</v>
      </c>
      <c r="K133" s="146"/>
      <c r="L133" s="31"/>
      <c r="M133" s="147" t="s">
        <v>1</v>
      </c>
      <c r="N133" s="148" t="s">
        <v>40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157</v>
      </c>
      <c r="AT133" s="151" t="s">
        <v>153</v>
      </c>
      <c r="AU133" s="151" t="s">
        <v>74</v>
      </c>
      <c r="AY133" s="16" t="s">
        <v>150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6" t="s">
        <v>86</v>
      </c>
      <c r="BK133" s="153">
        <f t="shared" si="9"/>
        <v>0</v>
      </c>
      <c r="BL133" s="16" t="s">
        <v>157</v>
      </c>
      <c r="BM133" s="151" t="s">
        <v>281</v>
      </c>
    </row>
    <row r="134" spans="2:65" s="1" customFormat="1" ht="24.2" customHeight="1">
      <c r="B134" s="139"/>
      <c r="C134" s="140" t="s">
        <v>216</v>
      </c>
      <c r="D134" s="140" t="s">
        <v>153</v>
      </c>
      <c r="E134" s="141" t="s">
        <v>478</v>
      </c>
      <c r="F134" s="142" t="s">
        <v>479</v>
      </c>
      <c r="G134" s="143" t="s">
        <v>461</v>
      </c>
      <c r="H134" s="144">
        <v>46</v>
      </c>
      <c r="I134" s="145"/>
      <c r="J134" s="144">
        <f t="shared" si="0"/>
        <v>0</v>
      </c>
      <c r="K134" s="146"/>
      <c r="L134" s="31"/>
      <c r="M134" s="147" t="s">
        <v>1</v>
      </c>
      <c r="N134" s="148" t="s">
        <v>40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157</v>
      </c>
      <c r="AT134" s="151" t="s">
        <v>153</v>
      </c>
      <c r="AU134" s="151" t="s">
        <v>74</v>
      </c>
      <c r="AY134" s="16" t="s">
        <v>150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86</v>
      </c>
      <c r="BK134" s="153">
        <f t="shared" si="9"/>
        <v>0</v>
      </c>
      <c r="BL134" s="16" t="s">
        <v>157</v>
      </c>
      <c r="BM134" s="151" t="s">
        <v>290</v>
      </c>
    </row>
    <row r="135" spans="2:65" s="1" customFormat="1" ht="16.5" customHeight="1">
      <c r="B135" s="139"/>
      <c r="C135" s="140" t="s">
        <v>221</v>
      </c>
      <c r="D135" s="140" t="s">
        <v>153</v>
      </c>
      <c r="E135" s="141" t="s">
        <v>581</v>
      </c>
      <c r="F135" s="142" t="s">
        <v>582</v>
      </c>
      <c r="G135" s="143" t="s">
        <v>305</v>
      </c>
      <c r="H135" s="144">
        <v>16</v>
      </c>
      <c r="I135" s="145"/>
      <c r="J135" s="144">
        <f t="shared" si="0"/>
        <v>0</v>
      </c>
      <c r="K135" s="146"/>
      <c r="L135" s="31"/>
      <c r="M135" s="147" t="s">
        <v>1</v>
      </c>
      <c r="N135" s="148" t="s">
        <v>40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157</v>
      </c>
      <c r="AT135" s="151" t="s">
        <v>153</v>
      </c>
      <c r="AU135" s="151" t="s">
        <v>74</v>
      </c>
      <c r="AY135" s="16" t="s">
        <v>150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86</v>
      </c>
      <c r="BK135" s="153">
        <f t="shared" si="9"/>
        <v>0</v>
      </c>
      <c r="BL135" s="16" t="s">
        <v>157</v>
      </c>
      <c r="BM135" s="151" t="s">
        <v>302</v>
      </c>
    </row>
    <row r="136" spans="2:65" s="1" customFormat="1" ht="16.5" customHeight="1">
      <c r="B136" s="139"/>
      <c r="C136" s="140" t="s">
        <v>227</v>
      </c>
      <c r="D136" s="140" t="s">
        <v>153</v>
      </c>
      <c r="E136" s="141" t="s">
        <v>480</v>
      </c>
      <c r="F136" s="142" t="s">
        <v>481</v>
      </c>
      <c r="G136" s="143" t="s">
        <v>305</v>
      </c>
      <c r="H136" s="144">
        <v>16</v>
      </c>
      <c r="I136" s="145"/>
      <c r="J136" s="144">
        <f t="shared" si="0"/>
        <v>0</v>
      </c>
      <c r="K136" s="146"/>
      <c r="L136" s="31"/>
      <c r="M136" s="147" t="s">
        <v>1</v>
      </c>
      <c r="N136" s="148" t="s">
        <v>40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157</v>
      </c>
      <c r="AT136" s="151" t="s">
        <v>153</v>
      </c>
      <c r="AU136" s="151" t="s">
        <v>74</v>
      </c>
      <c r="AY136" s="16" t="s">
        <v>150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6" t="s">
        <v>86</v>
      </c>
      <c r="BK136" s="153">
        <f t="shared" si="9"/>
        <v>0</v>
      </c>
      <c r="BL136" s="16" t="s">
        <v>157</v>
      </c>
      <c r="BM136" s="151" t="s">
        <v>284</v>
      </c>
    </row>
    <row r="137" spans="2:65" s="1" customFormat="1" ht="16.5" customHeight="1">
      <c r="B137" s="139"/>
      <c r="C137" s="140" t="s">
        <v>232</v>
      </c>
      <c r="D137" s="140" t="s">
        <v>153</v>
      </c>
      <c r="E137" s="141" t="s">
        <v>583</v>
      </c>
      <c r="F137" s="142" t="s">
        <v>584</v>
      </c>
      <c r="G137" s="143" t="s">
        <v>305</v>
      </c>
      <c r="H137" s="144">
        <v>6</v>
      </c>
      <c r="I137" s="145"/>
      <c r="J137" s="144">
        <f t="shared" si="0"/>
        <v>0</v>
      </c>
      <c r="K137" s="146"/>
      <c r="L137" s="31"/>
      <c r="M137" s="147" t="s">
        <v>1</v>
      </c>
      <c r="N137" s="148" t="s">
        <v>40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157</v>
      </c>
      <c r="AT137" s="151" t="s">
        <v>153</v>
      </c>
      <c r="AU137" s="151" t="s">
        <v>74</v>
      </c>
      <c r="AY137" s="16" t="s">
        <v>150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6" t="s">
        <v>86</v>
      </c>
      <c r="BK137" s="153">
        <f t="shared" si="9"/>
        <v>0</v>
      </c>
      <c r="BL137" s="16" t="s">
        <v>157</v>
      </c>
      <c r="BM137" s="151" t="s">
        <v>319</v>
      </c>
    </row>
    <row r="138" spans="2:65" s="1" customFormat="1" ht="16.5" customHeight="1">
      <c r="B138" s="139"/>
      <c r="C138" s="140" t="s">
        <v>238</v>
      </c>
      <c r="D138" s="140" t="s">
        <v>153</v>
      </c>
      <c r="E138" s="141" t="s">
        <v>585</v>
      </c>
      <c r="F138" s="142" t="s">
        <v>586</v>
      </c>
      <c r="G138" s="143" t="s">
        <v>305</v>
      </c>
      <c r="H138" s="144">
        <v>8</v>
      </c>
      <c r="I138" s="145"/>
      <c r="J138" s="144">
        <f t="shared" si="0"/>
        <v>0</v>
      </c>
      <c r="K138" s="146"/>
      <c r="L138" s="31"/>
      <c r="M138" s="147" t="s">
        <v>1</v>
      </c>
      <c r="N138" s="148" t="s">
        <v>40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157</v>
      </c>
      <c r="AT138" s="151" t="s">
        <v>153</v>
      </c>
      <c r="AU138" s="151" t="s">
        <v>74</v>
      </c>
      <c r="AY138" s="16" t="s">
        <v>150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6" t="s">
        <v>86</v>
      </c>
      <c r="BK138" s="153">
        <f t="shared" si="9"/>
        <v>0</v>
      </c>
      <c r="BL138" s="16" t="s">
        <v>157</v>
      </c>
      <c r="BM138" s="151" t="s">
        <v>328</v>
      </c>
    </row>
    <row r="139" spans="2:65" s="1" customFormat="1" ht="24.2" customHeight="1">
      <c r="B139" s="139"/>
      <c r="C139" s="140" t="s">
        <v>239</v>
      </c>
      <c r="D139" s="140" t="s">
        <v>153</v>
      </c>
      <c r="E139" s="141" t="s">
        <v>488</v>
      </c>
      <c r="F139" s="142" t="s">
        <v>489</v>
      </c>
      <c r="G139" s="143" t="s">
        <v>461</v>
      </c>
      <c r="H139" s="144">
        <v>16</v>
      </c>
      <c r="I139" s="145"/>
      <c r="J139" s="144">
        <f t="shared" si="0"/>
        <v>0</v>
      </c>
      <c r="K139" s="146"/>
      <c r="L139" s="31"/>
      <c r="M139" s="147" t="s">
        <v>1</v>
      </c>
      <c r="N139" s="148" t="s">
        <v>40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157</v>
      </c>
      <c r="AT139" s="151" t="s">
        <v>153</v>
      </c>
      <c r="AU139" s="151" t="s">
        <v>74</v>
      </c>
      <c r="AY139" s="16" t="s">
        <v>150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6" t="s">
        <v>86</v>
      </c>
      <c r="BK139" s="153">
        <f t="shared" si="9"/>
        <v>0</v>
      </c>
      <c r="BL139" s="16" t="s">
        <v>157</v>
      </c>
      <c r="BM139" s="151" t="s">
        <v>336</v>
      </c>
    </row>
    <row r="140" spans="2:65" s="1" customFormat="1" ht="16.5" customHeight="1">
      <c r="B140" s="139"/>
      <c r="C140" s="140" t="s">
        <v>7</v>
      </c>
      <c r="D140" s="140" t="s">
        <v>153</v>
      </c>
      <c r="E140" s="141" t="s">
        <v>490</v>
      </c>
      <c r="F140" s="142" t="s">
        <v>491</v>
      </c>
      <c r="G140" s="143" t="s">
        <v>305</v>
      </c>
      <c r="H140" s="144">
        <v>16</v>
      </c>
      <c r="I140" s="145"/>
      <c r="J140" s="144">
        <f t="shared" si="0"/>
        <v>0</v>
      </c>
      <c r="K140" s="146"/>
      <c r="L140" s="31"/>
      <c r="M140" s="147" t="s">
        <v>1</v>
      </c>
      <c r="N140" s="148" t="s">
        <v>40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157</v>
      </c>
      <c r="AT140" s="151" t="s">
        <v>153</v>
      </c>
      <c r="AU140" s="151" t="s">
        <v>74</v>
      </c>
      <c r="AY140" s="16" t="s">
        <v>150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6" t="s">
        <v>86</v>
      </c>
      <c r="BK140" s="153">
        <f t="shared" si="9"/>
        <v>0</v>
      </c>
      <c r="BL140" s="16" t="s">
        <v>157</v>
      </c>
      <c r="BM140" s="151" t="s">
        <v>345</v>
      </c>
    </row>
    <row r="141" spans="2:65" s="1" customFormat="1" ht="21.75" customHeight="1">
      <c r="B141" s="139"/>
      <c r="C141" s="140" t="s">
        <v>255</v>
      </c>
      <c r="D141" s="140" t="s">
        <v>153</v>
      </c>
      <c r="E141" s="141" t="s">
        <v>492</v>
      </c>
      <c r="F141" s="142" t="s">
        <v>493</v>
      </c>
      <c r="G141" s="143" t="s">
        <v>461</v>
      </c>
      <c r="H141" s="144">
        <v>16</v>
      </c>
      <c r="I141" s="145"/>
      <c r="J141" s="144">
        <f t="shared" si="0"/>
        <v>0</v>
      </c>
      <c r="K141" s="146"/>
      <c r="L141" s="31"/>
      <c r="M141" s="147" t="s">
        <v>1</v>
      </c>
      <c r="N141" s="148" t="s">
        <v>40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157</v>
      </c>
      <c r="AT141" s="151" t="s">
        <v>153</v>
      </c>
      <c r="AU141" s="151" t="s">
        <v>74</v>
      </c>
      <c r="AY141" s="16" t="s">
        <v>150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6" t="s">
        <v>86</v>
      </c>
      <c r="BK141" s="153">
        <f t="shared" si="9"/>
        <v>0</v>
      </c>
      <c r="BL141" s="16" t="s">
        <v>157</v>
      </c>
      <c r="BM141" s="151" t="s">
        <v>358</v>
      </c>
    </row>
    <row r="142" spans="2:65" s="1" customFormat="1" ht="16.5" customHeight="1">
      <c r="B142" s="139"/>
      <c r="C142" s="140" t="s">
        <v>258</v>
      </c>
      <c r="D142" s="140" t="s">
        <v>153</v>
      </c>
      <c r="E142" s="141" t="s">
        <v>494</v>
      </c>
      <c r="F142" s="142" t="s">
        <v>495</v>
      </c>
      <c r="G142" s="143" t="s">
        <v>496</v>
      </c>
      <c r="H142" s="144">
        <v>16</v>
      </c>
      <c r="I142" s="145"/>
      <c r="J142" s="144">
        <f t="shared" si="0"/>
        <v>0</v>
      </c>
      <c r="K142" s="146"/>
      <c r="L142" s="31"/>
      <c r="M142" s="147" t="s">
        <v>1</v>
      </c>
      <c r="N142" s="148" t="s">
        <v>40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157</v>
      </c>
      <c r="AT142" s="151" t="s">
        <v>153</v>
      </c>
      <c r="AU142" s="151" t="s">
        <v>74</v>
      </c>
      <c r="AY142" s="16" t="s">
        <v>150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6" t="s">
        <v>86</v>
      </c>
      <c r="BK142" s="153">
        <f t="shared" si="9"/>
        <v>0</v>
      </c>
      <c r="BL142" s="16" t="s">
        <v>157</v>
      </c>
      <c r="BM142" s="151" t="s">
        <v>366</v>
      </c>
    </row>
    <row r="143" spans="2:65" s="1" customFormat="1" ht="16.5" customHeight="1">
      <c r="B143" s="139"/>
      <c r="C143" s="140" t="s">
        <v>266</v>
      </c>
      <c r="D143" s="140" t="s">
        <v>153</v>
      </c>
      <c r="E143" s="141" t="s">
        <v>537</v>
      </c>
      <c r="F143" s="142" t="s">
        <v>538</v>
      </c>
      <c r="G143" s="143" t="s">
        <v>433</v>
      </c>
      <c r="H143" s="144">
        <v>35</v>
      </c>
      <c r="I143" s="145"/>
      <c r="J143" s="144">
        <f t="shared" si="0"/>
        <v>0</v>
      </c>
      <c r="K143" s="146"/>
      <c r="L143" s="31"/>
      <c r="M143" s="147" t="s">
        <v>1</v>
      </c>
      <c r="N143" s="148" t="s">
        <v>40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157</v>
      </c>
      <c r="AT143" s="151" t="s">
        <v>153</v>
      </c>
      <c r="AU143" s="151" t="s">
        <v>74</v>
      </c>
      <c r="AY143" s="16" t="s">
        <v>150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6" t="s">
        <v>86</v>
      </c>
      <c r="BK143" s="153">
        <f t="shared" si="9"/>
        <v>0</v>
      </c>
      <c r="BL143" s="16" t="s">
        <v>157</v>
      </c>
      <c r="BM143" s="151" t="s">
        <v>378</v>
      </c>
    </row>
    <row r="144" spans="2:65" s="1" customFormat="1" ht="16.5" customHeight="1">
      <c r="B144" s="139"/>
      <c r="C144" s="140" t="s">
        <v>272</v>
      </c>
      <c r="D144" s="140" t="s">
        <v>153</v>
      </c>
      <c r="E144" s="141" t="s">
        <v>587</v>
      </c>
      <c r="F144" s="142" t="s">
        <v>588</v>
      </c>
      <c r="G144" s="143" t="s">
        <v>293</v>
      </c>
      <c r="H144" s="145"/>
      <c r="I144" s="145"/>
      <c r="J144" s="144">
        <f t="shared" si="0"/>
        <v>0</v>
      </c>
      <c r="K144" s="146"/>
      <c r="L144" s="31"/>
      <c r="M144" s="147" t="s">
        <v>1</v>
      </c>
      <c r="N144" s="148" t="s">
        <v>40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157</v>
      </c>
      <c r="AT144" s="151" t="s">
        <v>153</v>
      </c>
      <c r="AU144" s="151" t="s">
        <v>74</v>
      </c>
      <c r="AY144" s="16" t="s">
        <v>150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6" t="s">
        <v>86</v>
      </c>
      <c r="BK144" s="153">
        <f t="shared" si="9"/>
        <v>0</v>
      </c>
      <c r="BL144" s="16" t="s">
        <v>157</v>
      </c>
      <c r="BM144" s="151" t="s">
        <v>386</v>
      </c>
    </row>
    <row r="145" spans="2:65" s="1" customFormat="1" ht="16.5" customHeight="1">
      <c r="B145" s="139"/>
      <c r="C145" s="140" t="s">
        <v>277</v>
      </c>
      <c r="D145" s="140" t="s">
        <v>153</v>
      </c>
      <c r="E145" s="141" t="s">
        <v>501</v>
      </c>
      <c r="F145" s="142" t="s">
        <v>589</v>
      </c>
      <c r="G145" s="143" t="s">
        <v>167</v>
      </c>
      <c r="H145" s="144">
        <v>250</v>
      </c>
      <c r="I145" s="145"/>
      <c r="J145" s="144">
        <f t="shared" si="0"/>
        <v>0</v>
      </c>
      <c r="K145" s="146"/>
      <c r="L145" s="31"/>
      <c r="M145" s="185" t="s">
        <v>1</v>
      </c>
      <c r="N145" s="186" t="s">
        <v>40</v>
      </c>
      <c r="O145" s="187"/>
      <c r="P145" s="188">
        <f t="shared" si="1"/>
        <v>0</v>
      </c>
      <c r="Q145" s="188">
        <v>0</v>
      </c>
      <c r="R145" s="188">
        <f t="shared" si="2"/>
        <v>0</v>
      </c>
      <c r="S145" s="188">
        <v>0</v>
      </c>
      <c r="T145" s="189">
        <f t="shared" si="3"/>
        <v>0</v>
      </c>
      <c r="AR145" s="151" t="s">
        <v>157</v>
      </c>
      <c r="AT145" s="151" t="s">
        <v>153</v>
      </c>
      <c r="AU145" s="151" t="s">
        <v>74</v>
      </c>
      <c r="AY145" s="16" t="s">
        <v>150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6" t="s">
        <v>86</v>
      </c>
      <c r="BK145" s="153">
        <f t="shared" si="9"/>
        <v>0</v>
      </c>
      <c r="BL145" s="16" t="s">
        <v>157</v>
      </c>
      <c r="BM145" s="151" t="s">
        <v>395</v>
      </c>
    </row>
    <row r="146" spans="2:65" s="1" customFormat="1" ht="6.95" customHeight="1">
      <c r="B146" s="46"/>
      <c r="C146" s="47"/>
      <c r="D146" s="47"/>
      <c r="E146" s="47"/>
      <c r="F146" s="47"/>
      <c r="G146" s="47"/>
      <c r="H146" s="47"/>
      <c r="I146" s="47"/>
      <c r="J146" s="47"/>
      <c r="K146" s="47"/>
      <c r="L146" s="31"/>
    </row>
  </sheetData>
  <autoFilter ref="C119:K145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31"/>
  <sheetViews>
    <sheetView showGridLines="0" topLeftCell="A97" workbookViewId="0">
      <selection activeCell="V129" sqref="V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 t="s">
        <v>5</v>
      </c>
      <c r="M2" s="253"/>
      <c r="N2" s="253"/>
      <c r="O2" s="253"/>
      <c r="P2" s="253"/>
      <c r="Q2" s="253"/>
      <c r="R2" s="253"/>
      <c r="S2" s="253"/>
      <c r="T2" s="253"/>
      <c r="U2" s="253"/>
      <c r="V2" s="253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101</v>
      </c>
      <c r="L4" s="19"/>
      <c r="M4" s="9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83" t="str">
        <f>'Rekapitulácia stavby'!K6</f>
        <v>Modernizácia ustajnenia HD</v>
      </c>
      <c r="F7" s="284"/>
      <c r="G7" s="284"/>
      <c r="H7" s="284"/>
      <c r="L7" s="19"/>
    </row>
    <row r="8" spans="2:46" ht="12" customHeight="1">
      <c r="B8" s="19"/>
      <c r="D8" s="26" t="s">
        <v>110</v>
      </c>
      <c r="L8" s="19"/>
    </row>
    <row r="9" spans="2:46" s="1" customFormat="1" ht="16.5" customHeight="1">
      <c r="B9" s="31"/>
      <c r="E9" s="283" t="s">
        <v>113</v>
      </c>
      <c r="F9" s="282"/>
      <c r="G9" s="282"/>
      <c r="H9" s="282"/>
      <c r="L9" s="31"/>
    </row>
    <row r="10" spans="2:46" s="1" customFormat="1" ht="12" customHeight="1">
      <c r="B10" s="31"/>
      <c r="D10" s="26" t="s">
        <v>114</v>
      </c>
      <c r="L10" s="31"/>
    </row>
    <row r="11" spans="2:46" s="1" customFormat="1" ht="16.5" customHeight="1">
      <c r="B11" s="31"/>
      <c r="E11" s="241" t="s">
        <v>590</v>
      </c>
      <c r="F11" s="282"/>
      <c r="G11" s="282"/>
      <c r="H11" s="28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>
      <c r="B14" s="31"/>
      <c r="D14" s="26" t="s">
        <v>18</v>
      </c>
      <c r="F14" s="24" t="s">
        <v>19</v>
      </c>
      <c r="I14" s="26" t="s">
        <v>20</v>
      </c>
      <c r="J14" s="54">
        <v>45240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25</v>
      </c>
      <c r="I19" s="26" t="s">
        <v>22</v>
      </c>
      <c r="J19" s="27">
        <f>'Rekapitulácia stavby'!AN13</f>
        <v>0</v>
      </c>
      <c r="L19" s="31"/>
    </row>
    <row r="20" spans="2:12" s="1" customFormat="1" ht="18" customHeight="1">
      <c r="B20" s="31"/>
      <c r="E20" s="285">
        <f>'Rekapitulácia stavby'!E14</f>
        <v>0</v>
      </c>
      <c r="F20" s="252"/>
      <c r="G20" s="252"/>
      <c r="H20" s="252"/>
      <c r="I20" s="26" t="s">
        <v>24</v>
      </c>
      <c r="J20" s="27">
        <f>'Rekapitulácia stavby'!AN14</f>
        <v>0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26</v>
      </c>
      <c r="I22" s="26" t="s">
        <v>22</v>
      </c>
      <c r="J22" s="24" t="s">
        <v>1</v>
      </c>
      <c r="L22" s="31"/>
    </row>
    <row r="23" spans="2:12" s="1" customFormat="1" ht="18" customHeight="1">
      <c r="B23" s="31"/>
      <c r="E23" s="24" t="s">
        <v>27</v>
      </c>
      <c r="I23" s="26" t="s">
        <v>24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30</v>
      </c>
      <c r="I25" s="26" t="s">
        <v>22</v>
      </c>
      <c r="J25" s="24" t="s">
        <v>1</v>
      </c>
      <c r="L25" s="31"/>
    </row>
    <row r="26" spans="2:12" s="1" customFormat="1" ht="18" customHeight="1">
      <c r="B26" s="31"/>
      <c r="E26" s="24" t="s">
        <v>31</v>
      </c>
      <c r="I26" s="26" t="s">
        <v>24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32</v>
      </c>
      <c r="L28" s="31"/>
    </row>
    <row r="29" spans="2:12" s="7" customFormat="1" ht="16.5" customHeight="1">
      <c r="B29" s="92"/>
      <c r="E29" s="257" t="s">
        <v>1</v>
      </c>
      <c r="F29" s="257"/>
      <c r="G29" s="257"/>
      <c r="H29" s="257"/>
      <c r="L29" s="92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3" t="s">
        <v>34</v>
      </c>
      <c r="J32" s="67">
        <f>ROUND(J123,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5" customHeight="1">
      <c r="B35" s="31"/>
      <c r="D35" s="94" t="s">
        <v>38</v>
      </c>
      <c r="E35" s="36" t="s">
        <v>39</v>
      </c>
      <c r="F35" s="95">
        <f>ROUND((SUM(BE123:BE130)),  2)</f>
        <v>0</v>
      </c>
      <c r="G35" s="96"/>
      <c r="H35" s="96"/>
      <c r="I35" s="97">
        <v>0.2</v>
      </c>
      <c r="J35" s="95">
        <f>ROUND(((SUM(BE123:BE130))*I35),  2)</f>
        <v>0</v>
      </c>
      <c r="L35" s="31"/>
    </row>
    <row r="36" spans="2:12" s="1" customFormat="1" ht="14.45" customHeight="1">
      <c r="B36" s="31"/>
      <c r="E36" s="36" t="s">
        <v>40</v>
      </c>
      <c r="F36" s="95">
        <f>ROUND((SUM(BF123:BF130)),  2)</f>
        <v>0</v>
      </c>
      <c r="G36" s="96"/>
      <c r="H36" s="96"/>
      <c r="I36" s="97">
        <v>0.2</v>
      </c>
      <c r="J36" s="95">
        <f>ROUND(((SUM(BF123:BF130))*I36),  2)</f>
        <v>0</v>
      </c>
      <c r="L36" s="31"/>
    </row>
    <row r="37" spans="2:12" s="1" customFormat="1" ht="14.45" hidden="1" customHeight="1">
      <c r="B37" s="31"/>
      <c r="E37" s="26" t="s">
        <v>41</v>
      </c>
      <c r="F37" s="87">
        <f>ROUND((SUM(BG123:BG130)),  2)</f>
        <v>0</v>
      </c>
      <c r="I37" s="98">
        <v>0.2</v>
      </c>
      <c r="J37" s="87">
        <f>0</f>
        <v>0</v>
      </c>
      <c r="L37" s="31"/>
    </row>
    <row r="38" spans="2:12" s="1" customFormat="1" ht="14.45" hidden="1" customHeight="1">
      <c r="B38" s="31"/>
      <c r="E38" s="26" t="s">
        <v>42</v>
      </c>
      <c r="F38" s="87">
        <f>ROUND((SUM(BH123:BH130)),  2)</f>
        <v>0</v>
      </c>
      <c r="I38" s="98">
        <v>0.2</v>
      </c>
      <c r="J38" s="87">
        <f>0</f>
        <v>0</v>
      </c>
      <c r="L38" s="31"/>
    </row>
    <row r="39" spans="2:12" s="1" customFormat="1" ht="14.45" hidden="1" customHeight="1">
      <c r="B39" s="31"/>
      <c r="E39" s="36" t="s">
        <v>43</v>
      </c>
      <c r="F39" s="95">
        <f>ROUND((SUM(BI123:BI130)),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9"/>
      <c r="D41" s="100" t="s">
        <v>44</v>
      </c>
      <c r="E41" s="58"/>
      <c r="F41" s="58"/>
      <c r="G41" s="101" t="s">
        <v>45</v>
      </c>
      <c r="H41" s="102" t="s">
        <v>46</v>
      </c>
      <c r="I41" s="58"/>
      <c r="J41" s="103">
        <f>SUM(J32:J39)</f>
        <v>0</v>
      </c>
      <c r="K41" s="104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49</v>
      </c>
      <c r="E61" s="33"/>
      <c r="F61" s="105" t="s">
        <v>50</v>
      </c>
      <c r="G61" s="45" t="s">
        <v>49</v>
      </c>
      <c r="H61" s="33"/>
      <c r="I61" s="33"/>
      <c r="J61" s="106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49</v>
      </c>
      <c r="E76" s="33"/>
      <c r="F76" s="105" t="s">
        <v>50</v>
      </c>
      <c r="G76" s="45" t="s">
        <v>49</v>
      </c>
      <c r="H76" s="33"/>
      <c r="I76" s="33"/>
      <c r="J76" s="106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116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14</v>
      </c>
      <c r="L84" s="31"/>
    </row>
    <row r="85" spans="2:12" s="1" customFormat="1" ht="16.5" customHeight="1">
      <c r="B85" s="31"/>
      <c r="E85" s="283" t="str">
        <f>E7</f>
        <v>Modernizácia ustajnenia HD</v>
      </c>
      <c r="F85" s="284"/>
      <c r="G85" s="284"/>
      <c r="H85" s="284"/>
      <c r="L85" s="31"/>
    </row>
    <row r="86" spans="2:12" ht="12" customHeight="1">
      <c r="B86" s="19"/>
      <c r="C86" s="26" t="s">
        <v>110</v>
      </c>
      <c r="L86" s="19"/>
    </row>
    <row r="87" spans="2:12" s="1" customFormat="1" ht="16.5" customHeight="1">
      <c r="B87" s="31"/>
      <c r="E87" s="283" t="s">
        <v>113</v>
      </c>
      <c r="F87" s="282"/>
      <c r="G87" s="282"/>
      <c r="H87" s="282"/>
      <c r="L87" s="31"/>
    </row>
    <row r="88" spans="2:12" s="1" customFormat="1" ht="12" customHeight="1">
      <c r="B88" s="31"/>
      <c r="C88" s="26" t="s">
        <v>114</v>
      </c>
      <c r="L88" s="31"/>
    </row>
    <row r="89" spans="2:12" s="1" customFormat="1" ht="16.5" customHeight="1">
      <c r="B89" s="31"/>
      <c r="E89" s="241" t="str">
        <f>E11</f>
        <v>004 - Technologické doplnky</v>
      </c>
      <c r="F89" s="282"/>
      <c r="G89" s="282"/>
      <c r="H89" s="28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45240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21</v>
      </c>
      <c r="F93" s="24" t="str">
        <f>E17</f>
        <v>PD Sokolce</v>
      </c>
      <c r="I93" s="26" t="s">
        <v>26</v>
      </c>
      <c r="J93" s="29" t="str">
        <f>E23</f>
        <v>Ing.Miroslav Balla</v>
      </c>
      <c r="L93" s="31"/>
    </row>
    <row r="94" spans="2:12" s="1" customFormat="1" ht="15.2" customHeight="1">
      <c r="B94" s="31"/>
      <c r="C94" s="26" t="s">
        <v>25</v>
      </c>
      <c r="F94" s="24">
        <f>IF(E20="","",E20)</f>
        <v>0</v>
      </c>
      <c r="I94" s="26" t="s">
        <v>30</v>
      </c>
      <c r="J94" s="29" t="str">
        <f>E26</f>
        <v>Ing.Igor Janečka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7" t="s">
        <v>117</v>
      </c>
      <c r="D96" s="99"/>
      <c r="E96" s="99"/>
      <c r="F96" s="99"/>
      <c r="G96" s="99"/>
      <c r="H96" s="99"/>
      <c r="I96" s="99"/>
      <c r="J96" s="108" t="s">
        <v>118</v>
      </c>
      <c r="K96" s="99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9" t="s">
        <v>119</v>
      </c>
      <c r="J98" s="67">
        <f>J123</f>
        <v>0</v>
      </c>
      <c r="L98" s="31"/>
      <c r="AU98" s="16" t="s">
        <v>120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J124</f>
        <v>0</v>
      </c>
      <c r="L99" s="110"/>
    </row>
    <row r="100" spans="2:47" s="9" customFormat="1" ht="19.899999999999999" customHeight="1">
      <c r="B100" s="114"/>
      <c r="D100" s="115" t="s">
        <v>591</v>
      </c>
      <c r="E100" s="116"/>
      <c r="F100" s="116"/>
      <c r="G100" s="116"/>
      <c r="H100" s="116"/>
      <c r="I100" s="116"/>
      <c r="J100" s="117">
        <f>J125</f>
        <v>0</v>
      </c>
      <c r="L100" s="114"/>
    </row>
    <row r="101" spans="2:47" s="9" customFormat="1" ht="19.899999999999999" customHeight="1">
      <c r="B101" s="114"/>
      <c r="D101" s="115" t="s">
        <v>592</v>
      </c>
      <c r="E101" s="116"/>
      <c r="F101" s="116"/>
      <c r="G101" s="116"/>
      <c r="H101" s="116"/>
      <c r="I101" s="116"/>
      <c r="J101" s="117">
        <f>J128</f>
        <v>0</v>
      </c>
      <c r="L101" s="114"/>
    </row>
    <row r="102" spans="2:47" s="1" customFormat="1" ht="21.75" customHeight="1">
      <c r="B102" s="31"/>
      <c r="L102" s="31"/>
    </row>
    <row r="103" spans="2:47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47" s="1" customFormat="1" ht="6.95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47" s="1" customFormat="1" ht="24.95" customHeight="1">
      <c r="B108" s="31"/>
      <c r="C108" s="20" t="s">
        <v>136</v>
      </c>
      <c r="L108" s="31"/>
    </row>
    <row r="109" spans="2:47" s="1" customFormat="1" ht="6.95" customHeight="1">
      <c r="B109" s="31"/>
      <c r="L109" s="31"/>
    </row>
    <row r="110" spans="2:47" s="1" customFormat="1" ht="12" customHeight="1">
      <c r="B110" s="31"/>
      <c r="C110" s="26" t="s">
        <v>14</v>
      </c>
      <c r="L110" s="31"/>
    </row>
    <row r="111" spans="2:47" s="1" customFormat="1" ht="16.5" customHeight="1">
      <c r="B111" s="31"/>
      <c r="E111" s="283" t="str">
        <f>E7</f>
        <v>Modernizácia ustajnenia HD</v>
      </c>
      <c r="F111" s="284"/>
      <c r="G111" s="284"/>
      <c r="H111" s="284"/>
      <c r="L111" s="31"/>
    </row>
    <row r="112" spans="2:47" ht="12" customHeight="1">
      <c r="B112" s="19"/>
      <c r="C112" s="26" t="s">
        <v>110</v>
      </c>
      <c r="L112" s="19"/>
    </row>
    <row r="113" spans="2:65" s="1" customFormat="1" ht="16.5" customHeight="1">
      <c r="B113" s="31"/>
      <c r="E113" s="283" t="s">
        <v>113</v>
      </c>
      <c r="F113" s="282"/>
      <c r="G113" s="282"/>
      <c r="H113" s="282"/>
      <c r="L113" s="31"/>
    </row>
    <row r="114" spans="2:65" s="1" customFormat="1" ht="12" customHeight="1">
      <c r="B114" s="31"/>
      <c r="C114" s="26" t="s">
        <v>114</v>
      </c>
      <c r="L114" s="31"/>
    </row>
    <row r="115" spans="2:65" s="1" customFormat="1" ht="16.5" customHeight="1">
      <c r="B115" s="31"/>
      <c r="E115" s="241" t="str">
        <f>E11</f>
        <v>004 - Technologické doplnky</v>
      </c>
      <c r="F115" s="282"/>
      <c r="G115" s="282"/>
      <c r="H115" s="282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18</v>
      </c>
      <c r="F117" s="24" t="str">
        <f>F14</f>
        <v>hosp.dvor Sokolce</v>
      </c>
      <c r="I117" s="26" t="s">
        <v>20</v>
      </c>
      <c r="J117" s="54">
        <f>IF(J14="","",J14)</f>
        <v>45240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21</v>
      </c>
      <c r="F119" s="24" t="str">
        <f>E17</f>
        <v>PD Sokolce</v>
      </c>
      <c r="I119" s="26" t="s">
        <v>26</v>
      </c>
      <c r="J119" s="29" t="str">
        <f>E23</f>
        <v>Ing.Miroslav Balla</v>
      </c>
      <c r="L119" s="31"/>
    </row>
    <row r="120" spans="2:65" s="1" customFormat="1" ht="15.2" customHeight="1">
      <c r="B120" s="31"/>
      <c r="C120" s="26" t="s">
        <v>25</v>
      </c>
      <c r="F120" s="24">
        <f>IF(E20="","",E20)</f>
        <v>0</v>
      </c>
      <c r="I120" s="26" t="s">
        <v>30</v>
      </c>
      <c r="J120" s="29" t="str">
        <f>E26</f>
        <v>Ing.Igor Janečka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8"/>
      <c r="C122" s="119" t="s">
        <v>137</v>
      </c>
      <c r="D122" s="120" t="s">
        <v>59</v>
      </c>
      <c r="E122" s="120" t="s">
        <v>55</v>
      </c>
      <c r="F122" s="120" t="s">
        <v>56</v>
      </c>
      <c r="G122" s="120" t="s">
        <v>138</v>
      </c>
      <c r="H122" s="120" t="s">
        <v>139</v>
      </c>
      <c r="I122" s="120" t="s">
        <v>140</v>
      </c>
      <c r="J122" s="121" t="s">
        <v>118</v>
      </c>
      <c r="K122" s="122" t="s">
        <v>141</v>
      </c>
      <c r="L122" s="118"/>
      <c r="M122" s="60" t="s">
        <v>1</v>
      </c>
      <c r="N122" s="61" t="s">
        <v>38</v>
      </c>
      <c r="O122" s="61" t="s">
        <v>142</v>
      </c>
      <c r="P122" s="61" t="s">
        <v>143</v>
      </c>
      <c r="Q122" s="61" t="s">
        <v>144</v>
      </c>
      <c r="R122" s="61" t="s">
        <v>145</v>
      </c>
      <c r="S122" s="61" t="s">
        <v>146</v>
      </c>
      <c r="T122" s="62" t="s">
        <v>147</v>
      </c>
    </row>
    <row r="123" spans="2:65" s="1" customFormat="1" ht="22.9" customHeight="1">
      <c r="B123" s="31"/>
      <c r="C123" s="65" t="s">
        <v>119</v>
      </c>
      <c r="J123" s="123">
        <f>BK123</f>
        <v>0</v>
      </c>
      <c r="L123" s="31"/>
      <c r="M123" s="63"/>
      <c r="N123" s="55"/>
      <c r="O123" s="55"/>
      <c r="P123" s="124">
        <f>P124</f>
        <v>0</v>
      </c>
      <c r="Q123" s="55"/>
      <c r="R123" s="124">
        <f>R124</f>
        <v>0</v>
      </c>
      <c r="S123" s="55"/>
      <c r="T123" s="125">
        <f>T124</f>
        <v>0</v>
      </c>
      <c r="AT123" s="16" t="s">
        <v>73</v>
      </c>
      <c r="AU123" s="16" t="s">
        <v>120</v>
      </c>
      <c r="BK123" s="126">
        <f>BK124</f>
        <v>0</v>
      </c>
    </row>
    <row r="124" spans="2:65" s="11" customFormat="1" ht="25.9" customHeight="1">
      <c r="B124" s="127"/>
      <c r="D124" s="128" t="s">
        <v>73</v>
      </c>
      <c r="E124" s="129" t="s">
        <v>262</v>
      </c>
      <c r="F124" s="129" t="s">
        <v>263</v>
      </c>
      <c r="I124" s="130"/>
      <c r="J124" s="131">
        <f>BK124</f>
        <v>0</v>
      </c>
      <c r="L124" s="127"/>
      <c r="M124" s="132"/>
      <c r="P124" s="133">
        <f>P125+P128</f>
        <v>0</v>
      </c>
      <c r="R124" s="133">
        <f>R125+R128</f>
        <v>0</v>
      </c>
      <c r="T124" s="134">
        <f>T125+T128</f>
        <v>0</v>
      </c>
      <c r="AR124" s="128" t="s">
        <v>86</v>
      </c>
      <c r="AT124" s="135" t="s">
        <v>73</v>
      </c>
      <c r="AU124" s="135" t="s">
        <v>74</v>
      </c>
      <c r="AY124" s="128" t="s">
        <v>150</v>
      </c>
      <c r="BK124" s="136">
        <f>BK125+BK128</f>
        <v>0</v>
      </c>
    </row>
    <row r="125" spans="2:65" s="11" customFormat="1" ht="22.9" customHeight="1">
      <c r="B125" s="127"/>
      <c r="D125" s="128" t="s">
        <v>73</v>
      </c>
      <c r="E125" s="137" t="s">
        <v>593</v>
      </c>
      <c r="F125" s="137" t="s">
        <v>594</v>
      </c>
      <c r="I125" s="130"/>
      <c r="J125" s="138">
        <f>BK125</f>
        <v>0</v>
      </c>
      <c r="L125" s="127"/>
      <c r="M125" s="132"/>
      <c r="P125" s="133">
        <f>SUM(P126:P127)</f>
        <v>0</v>
      </c>
      <c r="R125" s="133">
        <f>SUM(R126:R127)</f>
        <v>0</v>
      </c>
      <c r="T125" s="134">
        <f>SUM(T126:T127)</f>
        <v>0</v>
      </c>
      <c r="AR125" s="128" t="s">
        <v>86</v>
      </c>
      <c r="AT125" s="135" t="s">
        <v>73</v>
      </c>
      <c r="AU125" s="135" t="s">
        <v>81</v>
      </c>
      <c r="AY125" s="128" t="s">
        <v>150</v>
      </c>
      <c r="BK125" s="136">
        <f>SUM(BK126:BK127)</f>
        <v>0</v>
      </c>
    </row>
    <row r="126" spans="2:65" s="1" customFormat="1" ht="24.2" customHeight="1">
      <c r="B126" s="139"/>
      <c r="C126" s="140" t="s">
        <v>86</v>
      </c>
      <c r="D126" s="140" t="s">
        <v>153</v>
      </c>
      <c r="E126" s="141" t="s">
        <v>595</v>
      </c>
      <c r="F126" s="142" t="s">
        <v>596</v>
      </c>
      <c r="G126" s="143" t="s">
        <v>305</v>
      </c>
      <c r="H126" s="144">
        <v>8</v>
      </c>
      <c r="I126" s="145"/>
      <c r="J126" s="144">
        <f>ROUND(I126*H126,3)</f>
        <v>0</v>
      </c>
      <c r="K126" s="146"/>
      <c r="L126" s="31"/>
      <c r="M126" s="147" t="s">
        <v>1</v>
      </c>
      <c r="N126" s="148" t="s">
        <v>40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227</v>
      </c>
      <c r="AT126" s="151" t="s">
        <v>153</v>
      </c>
      <c r="AU126" s="151" t="s">
        <v>86</v>
      </c>
      <c r="AY126" s="16" t="s">
        <v>150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86</v>
      </c>
      <c r="BK126" s="153">
        <f>ROUND(I126*H126,3)</f>
        <v>0</v>
      </c>
      <c r="BL126" s="16" t="s">
        <v>227</v>
      </c>
      <c r="BM126" s="151" t="s">
        <v>597</v>
      </c>
    </row>
    <row r="127" spans="2:65" s="12" customFormat="1">
      <c r="B127" s="154"/>
      <c r="D127" s="155" t="s">
        <v>159</v>
      </c>
      <c r="E127" s="156" t="s">
        <v>1</v>
      </c>
      <c r="F127" s="157" t="s">
        <v>164</v>
      </c>
      <c r="H127" s="158">
        <v>8</v>
      </c>
      <c r="I127" s="159"/>
      <c r="L127" s="154"/>
      <c r="M127" s="160"/>
      <c r="T127" s="161"/>
      <c r="AT127" s="156" t="s">
        <v>159</v>
      </c>
      <c r="AU127" s="156" t="s">
        <v>86</v>
      </c>
      <c r="AV127" s="12" t="s">
        <v>86</v>
      </c>
      <c r="AW127" s="12" t="s">
        <v>28</v>
      </c>
      <c r="AX127" s="12" t="s">
        <v>81</v>
      </c>
      <c r="AY127" s="156" t="s">
        <v>150</v>
      </c>
    </row>
    <row r="128" spans="2:65" s="11" customFormat="1" ht="22.9" customHeight="1">
      <c r="B128" s="127"/>
      <c r="D128" s="128" t="s">
        <v>73</v>
      </c>
      <c r="E128" s="137" t="s">
        <v>598</v>
      </c>
      <c r="F128" s="137" t="s">
        <v>599</v>
      </c>
      <c r="I128" s="130"/>
      <c r="J128" s="138">
        <f>BK128</f>
        <v>0</v>
      </c>
      <c r="L128" s="127"/>
      <c r="M128" s="132"/>
      <c r="P128" s="133">
        <f>SUM(P129:P130)</f>
        <v>0</v>
      </c>
      <c r="R128" s="133">
        <f>SUM(R129:R130)</f>
        <v>0</v>
      </c>
      <c r="T128" s="134">
        <f>SUM(T129:T130)</f>
        <v>0</v>
      </c>
      <c r="AR128" s="128" t="s">
        <v>86</v>
      </c>
      <c r="AT128" s="135" t="s">
        <v>73</v>
      </c>
      <c r="AU128" s="135" t="s">
        <v>81</v>
      </c>
      <c r="AY128" s="128" t="s">
        <v>150</v>
      </c>
      <c r="BK128" s="136">
        <f>SUM(BK129:BK130)</f>
        <v>0</v>
      </c>
    </row>
    <row r="129" spans="2:65" s="1" customFormat="1" ht="24.2" customHeight="1">
      <c r="B129" s="139"/>
      <c r="C129" s="140" t="s">
        <v>81</v>
      </c>
      <c r="D129" s="140" t="s">
        <v>153</v>
      </c>
      <c r="E129" s="141" t="s">
        <v>600</v>
      </c>
      <c r="F129" s="142" t="s">
        <v>601</v>
      </c>
      <c r="G129" s="143" t="s">
        <v>305</v>
      </c>
      <c r="H129" s="144">
        <v>14</v>
      </c>
      <c r="I129" s="145"/>
      <c r="J129" s="144">
        <f>ROUND(I129*H129,3)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227</v>
      </c>
      <c r="AT129" s="151" t="s">
        <v>153</v>
      </c>
      <c r="AU129" s="151" t="s">
        <v>86</v>
      </c>
      <c r="AY129" s="16" t="s">
        <v>150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86</v>
      </c>
      <c r="BK129" s="153">
        <f>ROUND(I129*H129,3)</f>
        <v>0</v>
      </c>
      <c r="BL129" s="16" t="s">
        <v>227</v>
      </c>
      <c r="BM129" s="151" t="s">
        <v>602</v>
      </c>
    </row>
    <row r="130" spans="2:65" s="12" customFormat="1">
      <c r="B130" s="154"/>
      <c r="D130" s="155" t="s">
        <v>159</v>
      </c>
      <c r="E130" s="156" t="s">
        <v>1</v>
      </c>
      <c r="F130" s="157" t="s">
        <v>216</v>
      </c>
      <c r="H130" s="158">
        <v>14</v>
      </c>
      <c r="I130" s="159"/>
      <c r="L130" s="154"/>
      <c r="M130" s="190"/>
      <c r="N130" s="191"/>
      <c r="O130" s="191"/>
      <c r="P130" s="191"/>
      <c r="Q130" s="191"/>
      <c r="R130" s="191"/>
      <c r="S130" s="191"/>
      <c r="T130" s="192"/>
      <c r="AT130" s="156" t="s">
        <v>159</v>
      </c>
      <c r="AU130" s="156" t="s">
        <v>86</v>
      </c>
      <c r="AV130" s="12" t="s">
        <v>86</v>
      </c>
      <c r="AW130" s="12" t="s">
        <v>28</v>
      </c>
      <c r="AX130" s="12" t="s">
        <v>81</v>
      </c>
      <c r="AY130" s="156" t="s">
        <v>150</v>
      </c>
    </row>
    <row r="131" spans="2:65" s="1" customFormat="1" ht="6.95" customHeight="1">
      <c r="B131" s="46"/>
      <c r="C131" s="47"/>
      <c r="D131" s="47"/>
      <c r="E131" s="47"/>
      <c r="F131" s="47"/>
      <c r="G131" s="47"/>
      <c r="H131" s="47"/>
      <c r="I131" s="47"/>
      <c r="J131" s="47"/>
      <c r="K131" s="47"/>
      <c r="L131" s="31"/>
    </row>
  </sheetData>
  <autoFilter ref="C122:K130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001 - Stavebné konštrukci...</vt:lpstr>
      <vt:lpstr>002 - Elektroinštalácia</vt:lpstr>
      <vt:lpstr>003 - Bleskozvod</vt:lpstr>
      <vt:lpstr>004 - Technologické doplnky</vt:lpstr>
      <vt:lpstr>'001 - Stavebné konštrukci...'!Názvy_tlače</vt:lpstr>
      <vt:lpstr>'002 - Elektroinštalácia'!Názvy_tlače</vt:lpstr>
      <vt:lpstr>'003 - Bleskozvod'!Názvy_tlače</vt:lpstr>
      <vt:lpstr>'004 - Technologické doplnky'!Názvy_tlače</vt:lpstr>
      <vt:lpstr>'Rekapitulácia stavby'!Názvy_tlače</vt:lpstr>
      <vt:lpstr>'001 - Stavebné konštrukci...'!Oblasť_tlače</vt:lpstr>
      <vt:lpstr>'002 - Elektroinštalácia'!Oblasť_tlače</vt:lpstr>
      <vt:lpstr>'003 - Bleskozvod'!Oblasť_tlače</vt:lpstr>
      <vt:lpstr>'004 - Technologické doplnky'!Oblasť_tlače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Eco</dc:creator>
  <cp:lastModifiedBy>tibor.kacz</cp:lastModifiedBy>
  <dcterms:created xsi:type="dcterms:W3CDTF">2022-06-03T06:24:04Z</dcterms:created>
  <dcterms:modified xsi:type="dcterms:W3CDTF">2023-11-14T08:15:43Z</dcterms:modified>
</cp:coreProperties>
</file>