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di\Documents\Súťaže\MČB-Rača\ZŠ Plickova II. etapa\SP\po_vysvetlovani SP 1\"/>
    </mc:Choice>
  </mc:AlternateContent>
  <bookViews>
    <workbookView xWindow="-110" yWindow="-110" windowWidth="23260" windowHeight="12580" firstSheet="9" activeTab="12"/>
  </bookViews>
  <sheets>
    <sheet name="Rekapitulácia stavby" sheetId="1" r:id="rId1"/>
    <sheet name="SO 01-00A - SO 01-00 Príp..." sheetId="2" r:id="rId2"/>
    <sheet name="SO01_22A - SO01-02 Skleník" sheetId="3" r:id="rId3"/>
    <sheet name="SO01_32A - SO01-03 Vinič" sheetId="4" r:id="rId4"/>
    <sheet name="SO01_42A - SO01-04 Vyvýše..." sheetId="5" r:id="rId5"/>
    <sheet name="SO01_92A - SO01-09 Bicykl..." sheetId="6" r:id="rId6"/>
    <sheet name="SO01_102A - SO01-10 Pítko" sheetId="7" r:id="rId7"/>
    <sheet name="II.A - D1.3 - Zdravotechnika" sheetId="8" r:id="rId8"/>
    <sheet name="ZTI2etapaA - D1.3 Areálov..." sheetId="9" r:id="rId9"/>
    <sheet name="D1.4A - D1.4 Elektroinšta..." sheetId="10" r:id="rId10"/>
    <sheet name="SO02A - SO 02 Areálové os..." sheetId="11" r:id="rId11"/>
    <sheet name="SO032A - SO 03 Oplotenie" sheetId="12" r:id="rId12"/>
    <sheet name="SO 04ZA - SO 04 Exteriér ..." sheetId="13" r:id="rId13"/>
    <sheet name="SO 04_1A - SO 04.1 Zavlaž..." sheetId="14" r:id="rId14"/>
    <sheet name="SO06A - SO 06 Prípojka sl..." sheetId="15" r:id="rId15"/>
    <sheet name="SO07A - SO 07 Prípojka NN" sheetId="16" r:id="rId16"/>
  </sheets>
  <definedNames>
    <definedName name="_xlnm._FilterDatabase" localSheetId="9" hidden="1">'D1.4A - D1.4 Elektroinšta...'!$C$134:$K$189</definedName>
    <definedName name="_xlnm._FilterDatabase" localSheetId="7" hidden="1">'II.A - D1.3 - Zdravotechnika'!$C$137:$K$215</definedName>
    <definedName name="_xlnm._FilterDatabase" localSheetId="1" hidden="1">'SO 01-00A - SO 01-00 Príp...'!$C$131:$K$157</definedName>
    <definedName name="_xlnm._FilterDatabase" localSheetId="13" hidden="1">'SO 04_1A - SO 04.1 Zavlaž...'!$C$142:$K$219</definedName>
    <definedName name="_xlnm._FilterDatabase" localSheetId="12" hidden="1">'SO 04ZA - SO 04 Exteriér ...'!$C$138:$K$536</definedName>
    <definedName name="_xlnm._FilterDatabase" localSheetId="6" hidden="1">'SO01_102A - SO01-10 Pítko'!$C$133:$K$142</definedName>
    <definedName name="_xlnm._FilterDatabase" localSheetId="2" hidden="1">'SO01_22A - SO01-02 Skleník'!$C$145:$K$378</definedName>
    <definedName name="_xlnm._FilterDatabase" localSheetId="3" hidden="1">'SO01_32A - SO01-03 Vinič'!$C$132:$K$167</definedName>
    <definedName name="_xlnm._FilterDatabase" localSheetId="4" hidden="1">'SO01_42A - SO01-04 Vyvýše...'!$C$142:$K$327</definedName>
    <definedName name="_xlnm._FilterDatabase" localSheetId="5" hidden="1">'SO01_92A - SO01-09 Bicykl...'!$C$131:$K$139</definedName>
    <definedName name="_xlnm._FilterDatabase" localSheetId="10" hidden="1">'SO02A - SO 02 Areálové os...'!$C$136:$K$177</definedName>
    <definedName name="_xlnm._FilterDatabase" localSheetId="11" hidden="1">'SO032A - SO 03 Oplotenie'!$C$138:$K$226</definedName>
    <definedName name="_xlnm._FilterDatabase" localSheetId="14" hidden="1">'SO06A - SO 06 Prípojka sl...'!$C$136:$K$176</definedName>
    <definedName name="_xlnm._FilterDatabase" localSheetId="15" hidden="1">'SO07A - SO 07 Prípojka NN'!$C$134:$K$157</definedName>
    <definedName name="_xlnm._FilterDatabase" localSheetId="8" hidden="1">'ZTI2etapaA - D1.3 Areálov...'!$C$136:$K$187</definedName>
    <definedName name="_xlnm.Print_Titles" localSheetId="9">'D1.4A - D1.4 Elektroinšta...'!$134:$134</definedName>
    <definedName name="_xlnm.Print_Titles" localSheetId="7">'II.A - D1.3 - Zdravotechnika'!$137:$137</definedName>
    <definedName name="_xlnm.Print_Titles" localSheetId="0">'Rekapitulácia stavby'!$92:$92</definedName>
    <definedName name="_xlnm.Print_Titles" localSheetId="1">'SO 01-00A - SO 01-00 Príp...'!$131:$131</definedName>
    <definedName name="_xlnm.Print_Titles" localSheetId="13">'SO 04_1A - SO 04.1 Zavlaž...'!$142:$142</definedName>
    <definedName name="_xlnm.Print_Titles" localSheetId="12">'SO 04ZA - SO 04 Exteriér ...'!$138:$138</definedName>
    <definedName name="_xlnm.Print_Titles" localSheetId="6">'SO01_102A - SO01-10 Pítko'!$133:$133</definedName>
    <definedName name="_xlnm.Print_Titles" localSheetId="2">'SO01_22A - SO01-02 Skleník'!$145:$145</definedName>
    <definedName name="_xlnm.Print_Titles" localSheetId="3">'SO01_32A - SO01-03 Vinič'!$132:$132</definedName>
    <definedName name="_xlnm.Print_Titles" localSheetId="4">'SO01_42A - SO01-04 Vyvýše...'!$142:$142</definedName>
    <definedName name="_xlnm.Print_Titles" localSheetId="5">'SO01_92A - SO01-09 Bicykl...'!$131:$131</definedName>
    <definedName name="_xlnm.Print_Titles" localSheetId="10">'SO02A - SO 02 Areálové os...'!$136:$136</definedName>
    <definedName name="_xlnm.Print_Titles" localSheetId="11">'SO032A - SO 03 Oplotenie'!$138:$138</definedName>
    <definedName name="_xlnm.Print_Titles" localSheetId="14">'SO06A - SO 06 Prípojka sl...'!$136:$136</definedName>
    <definedName name="_xlnm.Print_Titles" localSheetId="15">'SO07A - SO 07 Prípojka NN'!$134:$134</definedName>
    <definedName name="_xlnm.Print_Titles" localSheetId="8">'ZTI2etapaA - D1.3 Areálov...'!$136:$136</definedName>
    <definedName name="_xlnm.Print_Area" localSheetId="9">'D1.4A - D1.4 Elektroinšta...'!$C$4:$J$76,'D1.4A - D1.4 Elektroinšta...'!$C$82:$J$114,'D1.4A - D1.4 Elektroinšta...'!$C$120:$J$189</definedName>
    <definedName name="_xlnm.Print_Area" localSheetId="7">'II.A - D1.3 - Zdravotechnika'!$C$4:$J$76,'II.A - D1.3 - Zdravotechnika'!$C$82:$J$117,'II.A - D1.3 - Zdravotechnika'!$C$123:$J$215</definedName>
    <definedName name="_xlnm.Print_Area" localSheetId="0">'Rekapitulácia stavby'!$D$4:$AO$76,'Rekapitulácia stavby'!$C$82:$AQ$118</definedName>
    <definedName name="_xlnm.Print_Area" localSheetId="1">'SO 01-00A - SO 01-00 Príp...'!$C$4:$J$76,'SO 01-00A - SO 01-00 Príp...'!$C$82:$J$111,'SO 01-00A - SO 01-00 Príp...'!$C$117:$J$157</definedName>
    <definedName name="_xlnm.Print_Area" localSheetId="13">'SO 04_1A - SO 04.1 Zavlaž...'!$C$4:$J$76,'SO 04_1A - SO 04.1 Zavlaž...'!$C$82:$J$122,'SO 04_1A - SO 04.1 Zavlaž...'!$C$128:$J$219</definedName>
    <definedName name="_xlnm.Print_Area" localSheetId="12">'SO 04ZA - SO 04 Exteriér ...'!$C$4:$J$76,'SO 04ZA - SO 04 Exteriér ...'!$C$82:$J$118,'SO 04ZA - SO 04 Exteriér ...'!$C$124:$J$536</definedName>
    <definedName name="_xlnm.Print_Area" localSheetId="6">'SO01_102A - SO01-10 Pítko'!$C$4:$J$76,'SO01_102A - SO01-10 Pítko'!$C$82:$J$113,'SO01_102A - SO01-10 Pítko'!$C$119:$J$142</definedName>
    <definedName name="_xlnm.Print_Area" localSheetId="2">'SO01_22A - SO01-02 Skleník'!$C$4:$J$76,'SO01_22A - SO01-02 Skleník'!$C$82:$J$125,'SO01_22A - SO01-02 Skleník'!$C$131:$J$378</definedName>
    <definedName name="_xlnm.Print_Area" localSheetId="3">'SO01_32A - SO01-03 Vinič'!$C$4:$J$76,'SO01_32A - SO01-03 Vinič'!$C$82:$J$112,'SO01_32A - SO01-03 Vinič'!$C$118:$J$167</definedName>
    <definedName name="_xlnm.Print_Area" localSheetId="4">'SO01_42A - SO01-04 Vyvýše...'!$C$4:$J$76,'SO01_42A - SO01-04 Vyvýše...'!$C$82:$J$122,'SO01_42A - SO01-04 Vyvýše...'!$C$128:$J$327</definedName>
    <definedName name="_xlnm.Print_Area" localSheetId="5">'SO01_92A - SO01-09 Bicykl...'!$C$4:$J$76,'SO01_92A - SO01-09 Bicykl...'!$C$82:$J$111,'SO01_92A - SO01-09 Bicykl...'!$C$117:$J$139</definedName>
    <definedName name="_xlnm.Print_Area" localSheetId="10">'SO02A - SO 02 Areálové os...'!$C$4:$J$76,'SO02A - SO 02 Areálové os...'!$C$82:$J$116,'SO02A - SO 02 Areálové os...'!$C$122:$J$177</definedName>
    <definedName name="_xlnm.Print_Area" localSheetId="11">'SO032A - SO 03 Oplotenie'!$C$4:$J$76,'SO032A - SO 03 Oplotenie'!$C$82:$J$118,'SO032A - SO 03 Oplotenie'!$C$124:$J$226</definedName>
    <definedName name="_xlnm.Print_Area" localSheetId="14">'SO06A - SO 06 Prípojka sl...'!$C$4:$J$76,'SO06A - SO 06 Prípojka sl...'!$C$82:$J$116,'SO06A - SO 06 Prípojka sl...'!$C$122:$J$176</definedName>
    <definedName name="_xlnm.Print_Area" localSheetId="15">'SO07A - SO 07 Prípojka NN'!$C$4:$J$76,'SO07A - SO 07 Prípojka NN'!$C$82:$J$114,'SO07A - SO 07 Prípojka NN'!$C$120:$J$157</definedName>
    <definedName name="_xlnm.Print_Area" localSheetId="8">'ZTI2etapaA - D1.3 Areálov...'!$C$4:$J$76,'ZTI2etapaA - D1.3 Areálov...'!$C$82:$J$116,'ZTI2etapaA - D1.3 Areálov...'!$C$122:$J$187</definedName>
  </definedNames>
  <calcPr calcId="152511"/>
</workbook>
</file>

<file path=xl/calcChain.xml><?xml version="1.0" encoding="utf-8"?>
<calcChain xmlns="http://schemas.openxmlformats.org/spreadsheetml/2006/main">
  <c r="J41" i="16" l="1"/>
  <c r="J40" i="16"/>
  <c r="AY110" i="1" s="1"/>
  <c r="J39" i="16"/>
  <c r="AX110" i="1" s="1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3" i="16"/>
  <c r="BH153" i="16"/>
  <c r="BG153" i="16"/>
  <c r="BE153" i="16"/>
  <c r="T153" i="16"/>
  <c r="T152" i="16" s="1"/>
  <c r="R153" i="16"/>
  <c r="R152" i="16" s="1"/>
  <c r="P153" i="16"/>
  <c r="P152" i="16" s="1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J132" i="16"/>
  <c r="J131" i="16"/>
  <c r="F131" i="16"/>
  <c r="F129" i="16"/>
  <c r="E127" i="16"/>
  <c r="BI112" i="16"/>
  <c r="BH112" i="16"/>
  <c r="BG112" i="16"/>
  <c r="BE112" i="16"/>
  <c r="BI111" i="16"/>
  <c r="BH111" i="16"/>
  <c r="BG111" i="16"/>
  <c r="BF111" i="16"/>
  <c r="BE111" i="16"/>
  <c r="BI110" i="16"/>
  <c r="BH110" i="16"/>
  <c r="BG110" i="16"/>
  <c r="BF110" i="16"/>
  <c r="BE110" i="16"/>
  <c r="BI109" i="16"/>
  <c r="BH109" i="16"/>
  <c r="BG109" i="16"/>
  <c r="BF109" i="16"/>
  <c r="BE109" i="16"/>
  <c r="BI108" i="16"/>
  <c r="BH108" i="16"/>
  <c r="BG108" i="16"/>
  <c r="BF108" i="16"/>
  <c r="BE108" i="16"/>
  <c r="BI107" i="16"/>
  <c r="BH107" i="16"/>
  <c r="BG107" i="16"/>
  <c r="BF107" i="16"/>
  <c r="BE107" i="16"/>
  <c r="J94" i="16"/>
  <c r="J93" i="16"/>
  <c r="F93" i="16"/>
  <c r="F91" i="16"/>
  <c r="E89" i="16"/>
  <c r="J20" i="16"/>
  <c r="E20" i="16"/>
  <c r="F132" i="16" s="1"/>
  <c r="J19" i="16"/>
  <c r="J14" i="16"/>
  <c r="J129" i="16" s="1"/>
  <c r="E7" i="16"/>
  <c r="E123" i="16" s="1"/>
  <c r="J138" i="15"/>
  <c r="J99" i="15" s="1"/>
  <c r="J41" i="15"/>
  <c r="J40" i="15"/>
  <c r="AY109" i="1"/>
  <c r="J39" i="15"/>
  <c r="AX109" i="1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2" i="15"/>
  <c r="BH172" i="15"/>
  <c r="BG172" i="15"/>
  <c r="BE172" i="15"/>
  <c r="T172" i="15"/>
  <c r="T171" i="15" s="1"/>
  <c r="R172" i="15"/>
  <c r="R171" i="15" s="1"/>
  <c r="P172" i="15"/>
  <c r="P171" i="15" s="1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J134" i="15"/>
  <c r="J133" i="15"/>
  <c r="F133" i="15"/>
  <c r="F131" i="15"/>
  <c r="E129" i="15"/>
  <c r="BI114" i="15"/>
  <c r="BH114" i="15"/>
  <c r="BG114" i="15"/>
  <c r="BE114" i="15"/>
  <c r="BI113" i="15"/>
  <c r="BH113" i="15"/>
  <c r="BG113" i="15"/>
  <c r="BF113" i="15"/>
  <c r="BE113" i="15"/>
  <c r="BI112" i="15"/>
  <c r="BH112" i="15"/>
  <c r="BG112" i="15"/>
  <c r="BF112" i="15"/>
  <c r="BE112" i="15"/>
  <c r="BI111" i="15"/>
  <c r="BH111" i="15"/>
  <c r="BG111" i="15"/>
  <c r="BF111" i="15"/>
  <c r="BE111" i="15"/>
  <c r="BI110" i="15"/>
  <c r="BH110" i="15"/>
  <c r="BG110" i="15"/>
  <c r="BF110" i="15"/>
  <c r="BE110" i="15"/>
  <c r="BI109" i="15"/>
  <c r="BH109" i="15"/>
  <c r="BG109" i="15"/>
  <c r="BF109" i="15"/>
  <c r="BE109" i="15"/>
  <c r="J94" i="15"/>
  <c r="J93" i="15"/>
  <c r="F93" i="15"/>
  <c r="F91" i="15"/>
  <c r="E89" i="15"/>
  <c r="J20" i="15"/>
  <c r="E20" i="15"/>
  <c r="F134" i="15" s="1"/>
  <c r="J19" i="15"/>
  <c r="J14" i="15"/>
  <c r="J131" i="15" s="1"/>
  <c r="E7" i="15"/>
  <c r="E125" i="15" s="1"/>
  <c r="J41" i="14"/>
  <c r="J40" i="14"/>
  <c r="AY108" i="1" s="1"/>
  <c r="J39" i="14"/>
  <c r="AX108" i="1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6" i="14"/>
  <c r="BH216" i="14"/>
  <c r="BG216" i="14"/>
  <c r="BE216" i="14"/>
  <c r="T216" i="14"/>
  <c r="R216" i="14"/>
  <c r="P216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J140" i="14"/>
  <c r="J139" i="14"/>
  <c r="F139" i="14"/>
  <c r="F137" i="14"/>
  <c r="E135" i="14"/>
  <c r="BI120" i="14"/>
  <c r="BH120" i="14"/>
  <c r="BG120" i="14"/>
  <c r="BE120" i="14"/>
  <c r="BI119" i="14"/>
  <c r="BH119" i="14"/>
  <c r="BG119" i="14"/>
  <c r="BF119" i="14"/>
  <c r="BE119" i="14"/>
  <c r="BI118" i="14"/>
  <c r="BH118" i="14"/>
  <c r="BG118" i="14"/>
  <c r="BF118" i="14"/>
  <c r="BE118" i="14"/>
  <c r="BI117" i="14"/>
  <c r="BH117" i="14"/>
  <c r="BG117" i="14"/>
  <c r="BF117" i="14"/>
  <c r="BE117" i="14"/>
  <c r="BI116" i="14"/>
  <c r="BH116" i="14"/>
  <c r="BG116" i="14"/>
  <c r="BF116" i="14"/>
  <c r="BE116" i="14"/>
  <c r="BI115" i="14"/>
  <c r="BH115" i="14"/>
  <c r="BG115" i="14"/>
  <c r="BF115" i="14"/>
  <c r="BE115" i="14"/>
  <c r="J94" i="14"/>
  <c r="J93" i="14"/>
  <c r="F93" i="14"/>
  <c r="F91" i="14"/>
  <c r="E89" i="14"/>
  <c r="J20" i="14"/>
  <c r="E20" i="14"/>
  <c r="F94" i="14" s="1"/>
  <c r="J19" i="14"/>
  <c r="J14" i="14"/>
  <c r="J137" i="14" s="1"/>
  <c r="E7" i="14"/>
  <c r="E131" i="14" s="1"/>
  <c r="J41" i="13"/>
  <c r="J40" i="13"/>
  <c r="AY107" i="1" s="1"/>
  <c r="J39" i="13"/>
  <c r="AX107" i="1" s="1"/>
  <c r="BI536" i="13"/>
  <c r="BH536" i="13"/>
  <c r="BG536" i="13"/>
  <c r="BE536" i="13"/>
  <c r="T536" i="13"/>
  <c r="R536" i="13"/>
  <c r="P536" i="13"/>
  <c r="BI534" i="13"/>
  <c r="BH534" i="13"/>
  <c r="BG534" i="13"/>
  <c r="BE534" i="13"/>
  <c r="T534" i="13"/>
  <c r="R534" i="13"/>
  <c r="P534" i="13"/>
  <c r="BI532" i="13"/>
  <c r="BH532" i="13"/>
  <c r="BG532" i="13"/>
  <c r="BE532" i="13"/>
  <c r="T532" i="13"/>
  <c r="R532" i="13"/>
  <c r="P532" i="13"/>
  <c r="BI530" i="13"/>
  <c r="BH530" i="13"/>
  <c r="BG530" i="13"/>
  <c r="BE530" i="13"/>
  <c r="T530" i="13"/>
  <c r="R530" i="13"/>
  <c r="P530" i="13"/>
  <c r="BI528" i="13"/>
  <c r="BH528" i="13"/>
  <c r="BG528" i="13"/>
  <c r="BE528" i="13"/>
  <c r="T528" i="13"/>
  <c r="R528" i="13"/>
  <c r="P528" i="13"/>
  <c r="BI522" i="13"/>
  <c r="BH522" i="13"/>
  <c r="BG522" i="13"/>
  <c r="BE522" i="13"/>
  <c r="T522" i="13"/>
  <c r="R522" i="13"/>
  <c r="P522" i="13"/>
  <c r="BI521" i="13"/>
  <c r="BH521" i="13"/>
  <c r="BG521" i="13"/>
  <c r="BE521" i="13"/>
  <c r="T521" i="13"/>
  <c r="R521" i="13"/>
  <c r="P521" i="13"/>
  <c r="BI519" i="13"/>
  <c r="BH519" i="13"/>
  <c r="BG519" i="13"/>
  <c r="BE519" i="13"/>
  <c r="T519" i="13"/>
  <c r="R519" i="13"/>
  <c r="P519" i="13"/>
  <c r="BI517" i="13"/>
  <c r="BH517" i="13"/>
  <c r="BG517" i="13"/>
  <c r="BE517" i="13"/>
  <c r="T517" i="13"/>
  <c r="R517" i="13"/>
  <c r="P517" i="13"/>
  <c r="BI514" i="13"/>
  <c r="BH514" i="13"/>
  <c r="BG514" i="13"/>
  <c r="BE514" i="13"/>
  <c r="T514" i="13"/>
  <c r="R514" i="13"/>
  <c r="P514" i="13"/>
  <c r="BI512" i="13"/>
  <c r="BH512" i="13"/>
  <c r="BG512" i="13"/>
  <c r="BE512" i="13"/>
  <c r="T512" i="13"/>
  <c r="R512" i="13"/>
  <c r="P512" i="13"/>
  <c r="BI509" i="13"/>
  <c r="BH509" i="13"/>
  <c r="BG509" i="13"/>
  <c r="BE509" i="13"/>
  <c r="T509" i="13"/>
  <c r="T508" i="13" s="1"/>
  <c r="R509" i="13"/>
  <c r="R508" i="13" s="1"/>
  <c r="P509" i="13"/>
  <c r="P508" i="13" s="1"/>
  <c r="BI504" i="13"/>
  <c r="BH504" i="13"/>
  <c r="BG504" i="13"/>
  <c r="BE504" i="13"/>
  <c r="T504" i="13"/>
  <c r="R504" i="13"/>
  <c r="P504" i="13"/>
  <c r="BI500" i="13"/>
  <c r="BH500" i="13"/>
  <c r="BG500" i="13"/>
  <c r="BE500" i="13"/>
  <c r="T500" i="13"/>
  <c r="R500" i="13"/>
  <c r="P500" i="13"/>
  <c r="BI498" i="13"/>
  <c r="BH498" i="13"/>
  <c r="BG498" i="13"/>
  <c r="BE498" i="13"/>
  <c r="T498" i="13"/>
  <c r="R498" i="13"/>
  <c r="P498" i="13"/>
  <c r="BI494" i="13"/>
  <c r="BH494" i="13"/>
  <c r="BG494" i="13"/>
  <c r="BE494" i="13"/>
  <c r="T494" i="13"/>
  <c r="R494" i="13"/>
  <c r="P494" i="13"/>
  <c r="BI490" i="13"/>
  <c r="BH490" i="13"/>
  <c r="BG490" i="13"/>
  <c r="BE490" i="13"/>
  <c r="T490" i="13"/>
  <c r="R490" i="13"/>
  <c r="P490" i="13"/>
  <c r="BI486" i="13"/>
  <c r="BH486" i="13"/>
  <c r="BG486" i="13"/>
  <c r="BE486" i="13"/>
  <c r="T486" i="13"/>
  <c r="R486" i="13"/>
  <c r="P486" i="13"/>
  <c r="BI482" i="13"/>
  <c r="BH482" i="13"/>
  <c r="BG482" i="13"/>
  <c r="BE482" i="13"/>
  <c r="T482" i="13"/>
  <c r="R482" i="13"/>
  <c r="P482" i="13"/>
  <c r="BI479" i="13"/>
  <c r="BH479" i="13"/>
  <c r="BG479" i="13"/>
  <c r="BE479" i="13"/>
  <c r="T479" i="13"/>
  <c r="R479" i="13"/>
  <c r="P479" i="13"/>
  <c r="BI478" i="13"/>
  <c r="BH478" i="13"/>
  <c r="BG478" i="13"/>
  <c r="BE478" i="13"/>
  <c r="T478" i="13"/>
  <c r="R478" i="13"/>
  <c r="P478" i="13"/>
  <c r="BI474" i="13"/>
  <c r="BH474" i="13"/>
  <c r="BG474" i="13"/>
  <c r="BE474" i="13"/>
  <c r="T474" i="13"/>
  <c r="R474" i="13"/>
  <c r="P474" i="13"/>
  <c r="BI470" i="13"/>
  <c r="BH470" i="13"/>
  <c r="BG470" i="13"/>
  <c r="BE470" i="13"/>
  <c r="T470" i="13"/>
  <c r="R470" i="13"/>
  <c r="P470" i="13"/>
  <c r="BI466" i="13"/>
  <c r="BH466" i="13"/>
  <c r="BG466" i="13"/>
  <c r="BE466" i="13"/>
  <c r="T466" i="13"/>
  <c r="R466" i="13"/>
  <c r="P466" i="13"/>
  <c r="BI464" i="13"/>
  <c r="BH464" i="13"/>
  <c r="BG464" i="13"/>
  <c r="BE464" i="13"/>
  <c r="T464" i="13"/>
  <c r="R464" i="13"/>
  <c r="P464" i="13"/>
  <c r="BI454" i="13"/>
  <c r="BH454" i="13"/>
  <c r="BG454" i="13"/>
  <c r="BE454" i="13"/>
  <c r="T454" i="13"/>
  <c r="R454" i="13"/>
  <c r="P454" i="13"/>
  <c r="BI447" i="13"/>
  <c r="BH447" i="13"/>
  <c r="BG447" i="13"/>
  <c r="BE447" i="13"/>
  <c r="T447" i="13"/>
  <c r="R447" i="13"/>
  <c r="P447" i="13"/>
  <c r="BI444" i="13"/>
  <c r="BH444" i="13"/>
  <c r="BG444" i="13"/>
  <c r="BE444" i="13"/>
  <c r="T444" i="13"/>
  <c r="R444" i="13"/>
  <c r="P444" i="13"/>
  <c r="BI438" i="13"/>
  <c r="BH438" i="13"/>
  <c r="BG438" i="13"/>
  <c r="BE438" i="13"/>
  <c r="T438" i="13"/>
  <c r="R438" i="13"/>
  <c r="P438" i="13"/>
  <c r="BI432" i="13"/>
  <c r="BH432" i="13"/>
  <c r="BG432" i="13"/>
  <c r="BE432" i="13"/>
  <c r="T432" i="13"/>
  <c r="R432" i="13"/>
  <c r="P432" i="13"/>
  <c r="BI428" i="13"/>
  <c r="BH428" i="13"/>
  <c r="BG428" i="13"/>
  <c r="BE428" i="13"/>
  <c r="T428" i="13"/>
  <c r="R428" i="13"/>
  <c r="P428" i="13"/>
  <c r="BI427" i="13"/>
  <c r="BH427" i="13"/>
  <c r="BG427" i="13"/>
  <c r="BE427" i="13"/>
  <c r="T427" i="13"/>
  <c r="R427" i="13"/>
  <c r="P427" i="13"/>
  <c r="BI423" i="13"/>
  <c r="BH423" i="13"/>
  <c r="BG423" i="13"/>
  <c r="BE423" i="13"/>
  <c r="T423" i="13"/>
  <c r="R423" i="13"/>
  <c r="P423" i="13"/>
  <c r="BI420" i="13"/>
  <c r="BH420" i="13"/>
  <c r="BG420" i="13"/>
  <c r="BE420" i="13"/>
  <c r="T420" i="13"/>
  <c r="R420" i="13"/>
  <c r="P420" i="13"/>
  <c r="BI417" i="13"/>
  <c r="BH417" i="13"/>
  <c r="BG417" i="13"/>
  <c r="BE417" i="13"/>
  <c r="T417" i="13"/>
  <c r="R417" i="13"/>
  <c r="P417" i="13"/>
  <c r="BI406" i="13"/>
  <c r="BH406" i="13"/>
  <c r="BG406" i="13"/>
  <c r="BE406" i="13"/>
  <c r="T406" i="13"/>
  <c r="R406" i="13"/>
  <c r="P406" i="13"/>
  <c r="BI394" i="13"/>
  <c r="BH394" i="13"/>
  <c r="BG394" i="13"/>
  <c r="BE394" i="13"/>
  <c r="T394" i="13"/>
  <c r="R394" i="13"/>
  <c r="P394" i="13"/>
  <c r="BI384" i="13"/>
  <c r="BH384" i="13"/>
  <c r="BG384" i="13"/>
  <c r="BE384" i="13"/>
  <c r="T384" i="13"/>
  <c r="R384" i="13"/>
  <c r="P384" i="13"/>
  <c r="BI382" i="13"/>
  <c r="BH382" i="13"/>
  <c r="BG382" i="13"/>
  <c r="BE382" i="13"/>
  <c r="T382" i="13"/>
  <c r="R382" i="13"/>
  <c r="P382" i="13"/>
  <c r="BI372" i="13"/>
  <c r="BH372" i="13"/>
  <c r="BG372" i="13"/>
  <c r="BE372" i="13"/>
  <c r="T372" i="13"/>
  <c r="R372" i="13"/>
  <c r="P372" i="13"/>
  <c r="BI364" i="13"/>
  <c r="BH364" i="13"/>
  <c r="BG364" i="13"/>
  <c r="BE364" i="13"/>
  <c r="T364" i="13"/>
  <c r="R364" i="13"/>
  <c r="P364" i="13"/>
  <c r="BI361" i="13"/>
  <c r="BH361" i="13"/>
  <c r="BG361" i="13"/>
  <c r="BE361" i="13"/>
  <c r="T361" i="13"/>
  <c r="R361" i="13"/>
  <c r="P361" i="13"/>
  <c r="BI359" i="13"/>
  <c r="BH359" i="13"/>
  <c r="BG359" i="13"/>
  <c r="BE359" i="13"/>
  <c r="T359" i="13"/>
  <c r="R359" i="13"/>
  <c r="P359" i="13"/>
  <c r="BI358" i="13"/>
  <c r="BH358" i="13"/>
  <c r="BG358" i="13"/>
  <c r="BE358" i="13"/>
  <c r="T358" i="13"/>
  <c r="R358" i="13"/>
  <c r="P358" i="13"/>
  <c r="BI356" i="13"/>
  <c r="BH356" i="13"/>
  <c r="BG356" i="13"/>
  <c r="BE356" i="13"/>
  <c r="T356" i="13"/>
  <c r="R356" i="13"/>
  <c r="P356" i="13"/>
  <c r="BI348" i="13"/>
  <c r="BH348" i="13"/>
  <c r="BG348" i="13"/>
  <c r="BE348" i="13"/>
  <c r="T348" i="13"/>
  <c r="R348" i="13"/>
  <c r="P348" i="13"/>
  <c r="BI344" i="13"/>
  <c r="BH344" i="13"/>
  <c r="BG344" i="13"/>
  <c r="BE344" i="13"/>
  <c r="T344" i="13"/>
  <c r="R344" i="13"/>
  <c r="P344" i="13"/>
  <c r="BI338" i="13"/>
  <c r="BH338" i="13"/>
  <c r="BG338" i="13"/>
  <c r="BE338" i="13"/>
  <c r="T338" i="13"/>
  <c r="R338" i="13"/>
  <c r="P338" i="13"/>
  <c r="BI330" i="13"/>
  <c r="BH330" i="13"/>
  <c r="BG330" i="13"/>
  <c r="BE330" i="13"/>
  <c r="T330" i="13"/>
  <c r="R330" i="13"/>
  <c r="P330" i="13"/>
  <c r="BI326" i="13"/>
  <c r="BH326" i="13"/>
  <c r="BG326" i="13"/>
  <c r="BE326" i="13"/>
  <c r="T326" i="13"/>
  <c r="R326" i="13"/>
  <c r="P326" i="13"/>
  <c r="BI324" i="13"/>
  <c r="BH324" i="13"/>
  <c r="BG324" i="13"/>
  <c r="BE324" i="13"/>
  <c r="T324" i="13"/>
  <c r="R324" i="13"/>
  <c r="P324" i="13"/>
  <c r="BI323" i="13"/>
  <c r="BH323" i="13"/>
  <c r="BG323" i="13"/>
  <c r="BE323" i="13"/>
  <c r="T323" i="13"/>
  <c r="R323" i="13"/>
  <c r="P323" i="13"/>
  <c r="BI319" i="13"/>
  <c r="BH319" i="13"/>
  <c r="BG319" i="13"/>
  <c r="BE319" i="13"/>
  <c r="T319" i="13"/>
  <c r="R319" i="13"/>
  <c r="P319" i="13"/>
  <c r="BI317" i="13"/>
  <c r="BH317" i="13"/>
  <c r="BG317" i="13"/>
  <c r="BE317" i="13"/>
  <c r="T317" i="13"/>
  <c r="R317" i="13"/>
  <c r="P317" i="13"/>
  <c r="BI316" i="13"/>
  <c r="BH316" i="13"/>
  <c r="BG316" i="13"/>
  <c r="BE316" i="13"/>
  <c r="T316" i="13"/>
  <c r="R316" i="13"/>
  <c r="P316" i="13"/>
  <c r="BI315" i="13"/>
  <c r="BH315" i="13"/>
  <c r="BG315" i="13"/>
  <c r="BE315" i="13"/>
  <c r="T315" i="13"/>
  <c r="R315" i="13"/>
  <c r="P315" i="13"/>
  <c r="BI314" i="13"/>
  <c r="BH314" i="13"/>
  <c r="BG314" i="13"/>
  <c r="BE314" i="13"/>
  <c r="T314" i="13"/>
  <c r="R314" i="13"/>
  <c r="P314" i="13"/>
  <c r="BI313" i="13"/>
  <c r="BH313" i="13"/>
  <c r="BG313" i="13"/>
  <c r="BE313" i="13"/>
  <c r="T313" i="13"/>
  <c r="R313" i="13"/>
  <c r="P313" i="13"/>
  <c r="BI312" i="13"/>
  <c r="BH312" i="13"/>
  <c r="BG312" i="13"/>
  <c r="BE312" i="13"/>
  <c r="T312" i="13"/>
  <c r="R312" i="13"/>
  <c r="P312" i="13"/>
  <c r="BI311" i="13"/>
  <c r="BH311" i="13"/>
  <c r="BG311" i="13"/>
  <c r="BE311" i="13"/>
  <c r="T311" i="13"/>
  <c r="R311" i="13"/>
  <c r="P311" i="13"/>
  <c r="BI310" i="13"/>
  <c r="BH310" i="13"/>
  <c r="BG310" i="13"/>
  <c r="BE310" i="13"/>
  <c r="T310" i="13"/>
  <c r="R310" i="13"/>
  <c r="P310" i="13"/>
  <c r="BI309" i="13"/>
  <c r="BH309" i="13"/>
  <c r="BG309" i="13"/>
  <c r="BE309" i="13"/>
  <c r="T309" i="13"/>
  <c r="R309" i="13"/>
  <c r="P309" i="13"/>
  <c r="BI308" i="13"/>
  <c r="BH308" i="13"/>
  <c r="BG308" i="13"/>
  <c r="BE308" i="13"/>
  <c r="T308" i="13"/>
  <c r="R308" i="13"/>
  <c r="P308" i="13"/>
  <c r="BI307" i="13"/>
  <c r="BH307" i="13"/>
  <c r="BG307" i="13"/>
  <c r="BE307" i="13"/>
  <c r="T307" i="13"/>
  <c r="R307" i="13"/>
  <c r="P307" i="13"/>
  <c r="BI306" i="13"/>
  <c r="BH306" i="13"/>
  <c r="BG306" i="13"/>
  <c r="BE306" i="13"/>
  <c r="T306" i="13"/>
  <c r="R306" i="13"/>
  <c r="P306" i="13"/>
  <c r="BI305" i="13"/>
  <c r="BH305" i="13"/>
  <c r="BG305" i="13"/>
  <c r="BE305" i="13"/>
  <c r="T305" i="13"/>
  <c r="R305" i="13"/>
  <c r="P305" i="13"/>
  <c r="BI304" i="13"/>
  <c r="BH304" i="13"/>
  <c r="BG304" i="13"/>
  <c r="BE304" i="13"/>
  <c r="T304" i="13"/>
  <c r="R304" i="13"/>
  <c r="P304" i="13"/>
  <c r="BI303" i="13"/>
  <c r="BH303" i="13"/>
  <c r="BG303" i="13"/>
  <c r="BE303" i="13"/>
  <c r="T303" i="13"/>
  <c r="R303" i="13"/>
  <c r="P303" i="13"/>
  <c r="BI302" i="13"/>
  <c r="BH302" i="13"/>
  <c r="BG302" i="13"/>
  <c r="BE302" i="13"/>
  <c r="T302" i="13"/>
  <c r="R302" i="13"/>
  <c r="P302" i="13"/>
  <c r="BI300" i="13"/>
  <c r="BH300" i="13"/>
  <c r="BG300" i="13"/>
  <c r="BE300" i="13"/>
  <c r="T300" i="13"/>
  <c r="R300" i="13"/>
  <c r="P300" i="13"/>
  <c r="BI298" i="13"/>
  <c r="BH298" i="13"/>
  <c r="BG298" i="13"/>
  <c r="BE298" i="13"/>
  <c r="T298" i="13"/>
  <c r="R298" i="13"/>
  <c r="P298" i="13"/>
  <c r="BI297" i="13"/>
  <c r="BH297" i="13"/>
  <c r="BG297" i="13"/>
  <c r="BE297" i="13"/>
  <c r="T297" i="13"/>
  <c r="R297" i="13"/>
  <c r="P297" i="13"/>
  <c r="BI296" i="13"/>
  <c r="BH296" i="13"/>
  <c r="BG296" i="13"/>
  <c r="BE296" i="13"/>
  <c r="T296" i="13"/>
  <c r="R296" i="13"/>
  <c r="P296" i="13"/>
  <c r="BI295" i="13"/>
  <c r="BH295" i="13"/>
  <c r="BG295" i="13"/>
  <c r="BE295" i="13"/>
  <c r="T295" i="13"/>
  <c r="R295" i="13"/>
  <c r="P295" i="13"/>
  <c r="BI294" i="13"/>
  <c r="BH294" i="13"/>
  <c r="BG294" i="13"/>
  <c r="BE294" i="13"/>
  <c r="T294" i="13"/>
  <c r="R294" i="13"/>
  <c r="P294" i="13"/>
  <c r="BI293" i="13"/>
  <c r="BH293" i="13"/>
  <c r="BG293" i="13"/>
  <c r="BE293" i="13"/>
  <c r="T293" i="13"/>
  <c r="R293" i="13"/>
  <c r="P293" i="13"/>
  <c r="BI292" i="13"/>
  <c r="BH292" i="13"/>
  <c r="BG292" i="13"/>
  <c r="BE292" i="13"/>
  <c r="T292" i="13"/>
  <c r="R292" i="13"/>
  <c r="P292" i="13"/>
  <c r="BI291" i="13"/>
  <c r="BH291" i="13"/>
  <c r="BG291" i="13"/>
  <c r="BE291" i="13"/>
  <c r="T291" i="13"/>
  <c r="R291" i="13"/>
  <c r="P291" i="13"/>
  <c r="BI290" i="13"/>
  <c r="BH290" i="13"/>
  <c r="BG290" i="13"/>
  <c r="BE290" i="13"/>
  <c r="T290" i="13"/>
  <c r="R290" i="13"/>
  <c r="P290" i="13"/>
  <c r="BI289" i="13"/>
  <c r="BH289" i="13"/>
  <c r="BG289" i="13"/>
  <c r="BE289" i="13"/>
  <c r="T289" i="13"/>
  <c r="R289" i="13"/>
  <c r="P289" i="13"/>
  <c r="BI287" i="13"/>
  <c r="BH287" i="13"/>
  <c r="BG287" i="13"/>
  <c r="BE287" i="13"/>
  <c r="T287" i="13"/>
  <c r="R287" i="13"/>
  <c r="P287" i="13"/>
  <c r="BI286" i="13"/>
  <c r="BH286" i="13"/>
  <c r="BG286" i="13"/>
  <c r="BE286" i="13"/>
  <c r="T286" i="13"/>
  <c r="R286" i="13"/>
  <c r="P286" i="13"/>
  <c r="BI285" i="13"/>
  <c r="BH285" i="13"/>
  <c r="BG285" i="13"/>
  <c r="BE285" i="13"/>
  <c r="T285" i="13"/>
  <c r="R285" i="13"/>
  <c r="P285" i="13"/>
  <c r="BI281" i="13"/>
  <c r="BH281" i="13"/>
  <c r="BG281" i="13"/>
  <c r="BE281" i="13"/>
  <c r="T281" i="13"/>
  <c r="R281" i="13"/>
  <c r="P281" i="13"/>
  <c r="BI280" i="13"/>
  <c r="BH280" i="13"/>
  <c r="BG280" i="13"/>
  <c r="BE280" i="13"/>
  <c r="T280" i="13"/>
  <c r="R280" i="13"/>
  <c r="P280" i="13"/>
  <c r="BI279" i="13"/>
  <c r="BH279" i="13"/>
  <c r="BG279" i="13"/>
  <c r="BE279" i="13"/>
  <c r="T279" i="13"/>
  <c r="R279" i="13"/>
  <c r="P279" i="13"/>
  <c r="BI278" i="13"/>
  <c r="BH278" i="13"/>
  <c r="BG278" i="13"/>
  <c r="BE278" i="13"/>
  <c r="T278" i="13"/>
  <c r="R278" i="13"/>
  <c r="P278" i="13"/>
  <c r="BI277" i="13"/>
  <c r="BH277" i="13"/>
  <c r="BG277" i="13"/>
  <c r="BE277" i="13"/>
  <c r="T277" i="13"/>
  <c r="R277" i="13"/>
  <c r="P277" i="13"/>
  <c r="BI276" i="13"/>
  <c r="BH276" i="13"/>
  <c r="BG276" i="13"/>
  <c r="BE276" i="13"/>
  <c r="T276" i="13"/>
  <c r="R276" i="13"/>
  <c r="P276" i="13"/>
  <c r="BI269" i="13"/>
  <c r="BH269" i="13"/>
  <c r="BG269" i="13"/>
  <c r="BE269" i="13"/>
  <c r="T269" i="13"/>
  <c r="R269" i="13"/>
  <c r="P269" i="13"/>
  <c r="BI266" i="13"/>
  <c r="BH266" i="13"/>
  <c r="BG266" i="13"/>
  <c r="BE266" i="13"/>
  <c r="T266" i="13"/>
  <c r="R266" i="13"/>
  <c r="P266" i="13"/>
  <c r="BI263" i="13"/>
  <c r="BH263" i="13"/>
  <c r="BG263" i="13"/>
  <c r="BE263" i="13"/>
  <c r="T263" i="13"/>
  <c r="R263" i="13"/>
  <c r="P263" i="13"/>
  <c r="BI258" i="13"/>
  <c r="BH258" i="13"/>
  <c r="BG258" i="13"/>
  <c r="BE258" i="13"/>
  <c r="T258" i="13"/>
  <c r="R258" i="13"/>
  <c r="P258" i="13"/>
  <c r="BI253" i="13"/>
  <c r="BH253" i="13"/>
  <c r="BG253" i="13"/>
  <c r="BE253" i="13"/>
  <c r="T253" i="13"/>
  <c r="R253" i="13"/>
  <c r="P253" i="13"/>
  <c r="BI249" i="13"/>
  <c r="BH249" i="13"/>
  <c r="BG249" i="13"/>
  <c r="BE249" i="13"/>
  <c r="T249" i="13"/>
  <c r="R249" i="13"/>
  <c r="P249" i="13"/>
  <c r="BI242" i="13"/>
  <c r="BH242" i="13"/>
  <c r="BG242" i="13"/>
  <c r="BE242" i="13"/>
  <c r="T242" i="13"/>
  <c r="R242" i="13"/>
  <c r="P242" i="13"/>
  <c r="BI241" i="13"/>
  <c r="BH241" i="13"/>
  <c r="BG241" i="13"/>
  <c r="BE241" i="13"/>
  <c r="T241" i="13"/>
  <c r="R241" i="13"/>
  <c r="P241" i="13"/>
  <c r="BI240" i="13"/>
  <c r="BH240" i="13"/>
  <c r="BG240" i="13"/>
  <c r="BE240" i="13"/>
  <c r="T240" i="13"/>
  <c r="R240" i="13"/>
  <c r="P240" i="13"/>
  <c r="BI239" i="13"/>
  <c r="BH239" i="13"/>
  <c r="BG239" i="13"/>
  <c r="BE239" i="13"/>
  <c r="T239" i="13"/>
  <c r="R239" i="13"/>
  <c r="P239" i="13"/>
  <c r="BI238" i="13"/>
  <c r="BH238" i="13"/>
  <c r="BG238" i="13"/>
  <c r="BE238" i="13"/>
  <c r="T238" i="13"/>
  <c r="R238" i="13"/>
  <c r="P238" i="13"/>
  <c r="BI237" i="13"/>
  <c r="BH237" i="13"/>
  <c r="BG237" i="13"/>
  <c r="BE237" i="13"/>
  <c r="T237" i="13"/>
  <c r="R237" i="13"/>
  <c r="P237" i="13"/>
  <c r="BI236" i="13"/>
  <c r="BH236" i="13"/>
  <c r="BG236" i="13"/>
  <c r="BE236" i="13"/>
  <c r="T236" i="13"/>
  <c r="R236" i="13"/>
  <c r="P236" i="13"/>
  <c r="BI235" i="13"/>
  <c r="BH235" i="13"/>
  <c r="BG235" i="13"/>
  <c r="BE235" i="13"/>
  <c r="T235" i="13"/>
  <c r="R235" i="13"/>
  <c r="P235" i="13"/>
  <c r="BI234" i="13"/>
  <c r="BH234" i="13"/>
  <c r="BG234" i="13"/>
  <c r="BE234" i="13"/>
  <c r="T234" i="13"/>
  <c r="R234" i="13"/>
  <c r="P234" i="13"/>
  <c r="BI233" i="13"/>
  <c r="BH233" i="13"/>
  <c r="BG233" i="13"/>
  <c r="BE233" i="13"/>
  <c r="T233" i="13"/>
  <c r="R233" i="13"/>
  <c r="P233" i="13"/>
  <c r="BI232" i="13"/>
  <c r="BH232" i="13"/>
  <c r="BG232" i="13"/>
  <c r="BE232" i="13"/>
  <c r="T232" i="13"/>
  <c r="R232" i="13"/>
  <c r="P232" i="13"/>
  <c r="BI231" i="13"/>
  <c r="BH231" i="13"/>
  <c r="BG231" i="13"/>
  <c r="BE231" i="13"/>
  <c r="T231" i="13"/>
  <c r="R231" i="13"/>
  <c r="P231" i="13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08" i="13"/>
  <c r="BH208" i="13"/>
  <c r="BG208" i="13"/>
  <c r="BE208" i="13"/>
  <c r="T208" i="13"/>
  <c r="R208" i="13"/>
  <c r="P208" i="13"/>
  <c r="BI205" i="13"/>
  <c r="BH205" i="13"/>
  <c r="BG205" i="13"/>
  <c r="BE205" i="13"/>
  <c r="T205" i="13"/>
  <c r="R205" i="13"/>
  <c r="P205" i="13"/>
  <c r="BI201" i="13"/>
  <c r="BH201" i="13"/>
  <c r="BG201" i="13"/>
  <c r="BE201" i="13"/>
  <c r="T201" i="13"/>
  <c r="R201" i="13"/>
  <c r="P201" i="13"/>
  <c r="BI197" i="13"/>
  <c r="BH197" i="13"/>
  <c r="BG197" i="13"/>
  <c r="BE197" i="13"/>
  <c r="T197" i="13"/>
  <c r="R197" i="13"/>
  <c r="P197" i="13"/>
  <c r="BI192" i="13"/>
  <c r="BH192" i="13"/>
  <c r="BG192" i="13"/>
  <c r="BE192" i="13"/>
  <c r="T192" i="13"/>
  <c r="R192" i="13"/>
  <c r="P192" i="13"/>
  <c r="BI188" i="13"/>
  <c r="BH188" i="13"/>
  <c r="BG188" i="13"/>
  <c r="BE188" i="13"/>
  <c r="T188" i="13"/>
  <c r="R188" i="13"/>
  <c r="P188" i="13"/>
  <c r="BI175" i="13"/>
  <c r="BH175" i="13"/>
  <c r="BG175" i="13"/>
  <c r="BE175" i="13"/>
  <c r="T175" i="13"/>
  <c r="R175" i="13"/>
  <c r="P175" i="13"/>
  <c r="BI170" i="13"/>
  <c r="BH170" i="13"/>
  <c r="BG170" i="13"/>
  <c r="BE170" i="13"/>
  <c r="T170" i="13"/>
  <c r="R170" i="13"/>
  <c r="P170" i="13"/>
  <c r="BI164" i="13"/>
  <c r="BH164" i="13"/>
  <c r="BG164" i="13"/>
  <c r="BE164" i="13"/>
  <c r="T164" i="13"/>
  <c r="R164" i="13"/>
  <c r="P164" i="13"/>
  <c r="BI157" i="13"/>
  <c r="BH157" i="13"/>
  <c r="BG157" i="13"/>
  <c r="BE157" i="13"/>
  <c r="T157" i="13"/>
  <c r="R157" i="13"/>
  <c r="P157" i="13"/>
  <c r="BI153" i="13"/>
  <c r="BH153" i="13"/>
  <c r="BG153" i="13"/>
  <c r="BE153" i="13"/>
  <c r="T153" i="13"/>
  <c r="R153" i="13"/>
  <c r="P153" i="13"/>
  <c r="BI149" i="13"/>
  <c r="BH149" i="13"/>
  <c r="BG149" i="13"/>
  <c r="BE149" i="13"/>
  <c r="T149" i="13"/>
  <c r="R149" i="13"/>
  <c r="P149" i="13"/>
  <c r="BI147" i="13"/>
  <c r="BH147" i="13"/>
  <c r="BG147" i="13"/>
  <c r="BE147" i="13"/>
  <c r="T147" i="13"/>
  <c r="R147" i="13"/>
  <c r="P147" i="13"/>
  <c r="BI142" i="13"/>
  <c r="BH142" i="13"/>
  <c r="BG142" i="13"/>
  <c r="BE142" i="13"/>
  <c r="T142" i="13"/>
  <c r="R142" i="13"/>
  <c r="P142" i="13"/>
  <c r="J136" i="13"/>
  <c r="J135" i="13"/>
  <c r="F135" i="13"/>
  <c r="F133" i="13"/>
  <c r="E131" i="13"/>
  <c r="BI116" i="13"/>
  <c r="BH116" i="13"/>
  <c r="BG116" i="13"/>
  <c r="BE116" i="13"/>
  <c r="BI115" i="13"/>
  <c r="BH115" i="13"/>
  <c r="BG115" i="13"/>
  <c r="BF115" i="13"/>
  <c r="BE115" i="13"/>
  <c r="BI114" i="13"/>
  <c r="BH114" i="13"/>
  <c r="BG114" i="13"/>
  <c r="BF114" i="13"/>
  <c r="BE114" i="13"/>
  <c r="BI113" i="13"/>
  <c r="BH113" i="13"/>
  <c r="BG113" i="13"/>
  <c r="BF113" i="13"/>
  <c r="BE113" i="13"/>
  <c r="BI112" i="13"/>
  <c r="BH112" i="13"/>
  <c r="BG112" i="13"/>
  <c r="BF112" i="13"/>
  <c r="BE112" i="13"/>
  <c r="BI111" i="13"/>
  <c r="BH111" i="13"/>
  <c r="BG111" i="13"/>
  <c r="BF111" i="13"/>
  <c r="BE111" i="13"/>
  <c r="J94" i="13"/>
  <c r="J93" i="13"/>
  <c r="F93" i="13"/>
  <c r="F91" i="13"/>
  <c r="E89" i="13"/>
  <c r="J20" i="13"/>
  <c r="E20" i="13"/>
  <c r="F94" i="13" s="1"/>
  <c r="J19" i="13"/>
  <c r="J14" i="13"/>
  <c r="J133" i="13" s="1"/>
  <c r="E7" i="13"/>
  <c r="E127" i="13" s="1"/>
  <c r="J41" i="12"/>
  <c r="J40" i="12"/>
  <c r="AY106" i="1"/>
  <c r="J39" i="12"/>
  <c r="AX106" i="1" s="1"/>
  <c r="BI221" i="12"/>
  <c r="BH221" i="12"/>
  <c r="BG221" i="12"/>
  <c r="BE221" i="12"/>
  <c r="T221" i="12"/>
  <c r="R221" i="12"/>
  <c r="P221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T211" i="12" s="1"/>
  <c r="R213" i="12"/>
  <c r="P213" i="12"/>
  <c r="BI212" i="12"/>
  <c r="BH212" i="12"/>
  <c r="BG212" i="12"/>
  <c r="BE212" i="12"/>
  <c r="T212" i="12"/>
  <c r="R212" i="12"/>
  <c r="R211" i="12" s="1"/>
  <c r="P212" i="12"/>
  <c r="P211" i="12" s="1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4" i="12"/>
  <c r="BH204" i="12"/>
  <c r="BG204" i="12"/>
  <c r="BE204" i="12"/>
  <c r="T204" i="12"/>
  <c r="R204" i="12"/>
  <c r="P204" i="12"/>
  <c r="BI201" i="12"/>
  <c r="BH201" i="12"/>
  <c r="BG201" i="12"/>
  <c r="BE201" i="12"/>
  <c r="T201" i="12"/>
  <c r="R201" i="12"/>
  <c r="P201" i="12"/>
  <c r="BI198" i="12"/>
  <c r="BH198" i="12"/>
  <c r="BG198" i="12"/>
  <c r="BE198" i="12"/>
  <c r="T198" i="12"/>
  <c r="T197" i="12" s="1"/>
  <c r="R198" i="12"/>
  <c r="R197" i="12" s="1"/>
  <c r="P198" i="12"/>
  <c r="P197" i="12" s="1"/>
  <c r="BI194" i="12"/>
  <c r="BH194" i="12"/>
  <c r="BG194" i="12"/>
  <c r="BE194" i="12"/>
  <c r="T194" i="12"/>
  <c r="T193" i="12" s="1"/>
  <c r="R194" i="12"/>
  <c r="R193" i="12" s="1"/>
  <c r="P194" i="12"/>
  <c r="P193" i="12" s="1"/>
  <c r="BI192" i="12"/>
  <c r="BH192" i="12"/>
  <c r="BG192" i="12"/>
  <c r="BE192" i="12"/>
  <c r="T192" i="12"/>
  <c r="R192" i="12"/>
  <c r="P192" i="12"/>
  <c r="BI189" i="12"/>
  <c r="BH189" i="12"/>
  <c r="BG189" i="12"/>
  <c r="BE189" i="12"/>
  <c r="T189" i="12"/>
  <c r="R189" i="12"/>
  <c r="P189" i="12"/>
  <c r="BI187" i="12"/>
  <c r="BH187" i="12"/>
  <c r="BG187" i="12"/>
  <c r="BE187" i="12"/>
  <c r="T187" i="12"/>
  <c r="R187" i="12"/>
  <c r="P187" i="12"/>
  <c r="BI181" i="12"/>
  <c r="BH181" i="12"/>
  <c r="BG181" i="12"/>
  <c r="BE181" i="12"/>
  <c r="T181" i="12"/>
  <c r="R181" i="12"/>
  <c r="P181" i="12"/>
  <c r="BI179" i="12"/>
  <c r="BH179" i="12"/>
  <c r="BG179" i="12"/>
  <c r="BE179" i="12"/>
  <c r="T179" i="12"/>
  <c r="R179" i="12"/>
  <c r="P179" i="12"/>
  <c r="BI174" i="12"/>
  <c r="BH174" i="12"/>
  <c r="BG174" i="12"/>
  <c r="BE174" i="12"/>
  <c r="T174" i="12"/>
  <c r="R174" i="12"/>
  <c r="P174" i="12"/>
  <c r="BI172" i="12"/>
  <c r="BH172" i="12"/>
  <c r="BG172" i="12"/>
  <c r="BE172" i="12"/>
  <c r="T172" i="12"/>
  <c r="R172" i="12"/>
  <c r="P172" i="12"/>
  <c r="BI167" i="12"/>
  <c r="BH167" i="12"/>
  <c r="BG167" i="12"/>
  <c r="BE167" i="12"/>
  <c r="T167" i="12"/>
  <c r="R167" i="12"/>
  <c r="P167" i="12"/>
  <c r="BI160" i="12"/>
  <c r="BH160" i="12"/>
  <c r="BG160" i="12"/>
  <c r="BE160" i="12"/>
  <c r="T160" i="12"/>
  <c r="R160" i="12"/>
  <c r="P160" i="12"/>
  <c r="BI156" i="12"/>
  <c r="BH156" i="12"/>
  <c r="BG156" i="12"/>
  <c r="BE156" i="12"/>
  <c r="T156" i="12"/>
  <c r="R156" i="12"/>
  <c r="P156" i="12"/>
  <c r="BI152" i="12"/>
  <c r="BH152" i="12"/>
  <c r="BG152" i="12"/>
  <c r="BE152" i="12"/>
  <c r="T152" i="12"/>
  <c r="R152" i="12"/>
  <c r="P152" i="12"/>
  <c r="BI149" i="12"/>
  <c r="BH149" i="12"/>
  <c r="BG149" i="12"/>
  <c r="BE149" i="12"/>
  <c r="T149" i="12"/>
  <c r="R149" i="12"/>
  <c r="P149" i="12"/>
  <c r="BI142" i="12"/>
  <c r="BH142" i="12"/>
  <c r="BG142" i="12"/>
  <c r="BE142" i="12"/>
  <c r="T142" i="12"/>
  <c r="R142" i="12"/>
  <c r="P142" i="12"/>
  <c r="J136" i="12"/>
  <c r="J135" i="12"/>
  <c r="F135" i="12"/>
  <c r="F133" i="12"/>
  <c r="E131" i="12"/>
  <c r="BI116" i="12"/>
  <c r="BH116" i="12"/>
  <c r="BG116" i="12"/>
  <c r="BE116" i="12"/>
  <c r="BI115" i="12"/>
  <c r="BH115" i="12"/>
  <c r="BG115" i="12"/>
  <c r="BF115" i="12"/>
  <c r="BE115" i="12"/>
  <c r="BI114" i="12"/>
  <c r="BH114" i="12"/>
  <c r="BG114" i="12"/>
  <c r="BF114" i="12"/>
  <c r="BE114" i="12"/>
  <c r="BI113" i="12"/>
  <c r="BH113" i="12"/>
  <c r="BG113" i="12"/>
  <c r="BF113" i="12"/>
  <c r="BE113" i="12"/>
  <c r="BI112" i="12"/>
  <c r="BH112" i="12"/>
  <c r="BG112" i="12"/>
  <c r="BF112" i="12"/>
  <c r="BE112" i="12"/>
  <c r="BI111" i="12"/>
  <c r="BH111" i="12"/>
  <c r="BG111" i="12"/>
  <c r="BF111" i="12"/>
  <c r="BE111" i="12"/>
  <c r="J94" i="12"/>
  <c r="J93" i="12"/>
  <c r="F93" i="12"/>
  <c r="F91" i="12"/>
  <c r="E89" i="12"/>
  <c r="J20" i="12"/>
  <c r="E20" i="12"/>
  <c r="F136" i="12" s="1"/>
  <c r="J19" i="12"/>
  <c r="J14" i="12"/>
  <c r="J91" i="12" s="1"/>
  <c r="E7" i="12"/>
  <c r="E85" i="12" s="1"/>
  <c r="J41" i="11"/>
  <c r="J40" i="11"/>
  <c r="AY105" i="1" s="1"/>
  <c r="J39" i="11"/>
  <c r="AX105" i="1" s="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J134" i="11"/>
  <c r="J133" i="11"/>
  <c r="F133" i="11"/>
  <c r="F131" i="11"/>
  <c r="E129" i="11"/>
  <c r="BI114" i="11"/>
  <c r="BH114" i="11"/>
  <c r="BG114" i="11"/>
  <c r="BE114" i="11"/>
  <c r="BI113" i="11"/>
  <c r="BH113" i="11"/>
  <c r="BG113" i="11"/>
  <c r="BF113" i="11"/>
  <c r="BE113" i="11"/>
  <c r="BI112" i="11"/>
  <c r="BH112" i="11"/>
  <c r="BG112" i="11"/>
  <c r="BF112" i="11"/>
  <c r="BE112" i="11"/>
  <c r="BI111" i="11"/>
  <c r="BH111" i="11"/>
  <c r="BG111" i="11"/>
  <c r="BF111" i="11"/>
  <c r="BE111" i="11"/>
  <c r="BI110" i="11"/>
  <c r="BH110" i="11"/>
  <c r="BG110" i="11"/>
  <c r="BF110" i="11"/>
  <c r="BE110" i="11"/>
  <c r="BI109" i="11"/>
  <c r="BH109" i="11"/>
  <c r="BG109" i="11"/>
  <c r="BF109" i="11"/>
  <c r="BE109" i="11"/>
  <c r="J94" i="11"/>
  <c r="J93" i="11"/>
  <c r="F93" i="11"/>
  <c r="F91" i="11"/>
  <c r="E89" i="11"/>
  <c r="J20" i="11"/>
  <c r="E20" i="11"/>
  <c r="F134" i="11" s="1"/>
  <c r="J19" i="11"/>
  <c r="J14" i="11"/>
  <c r="J131" i="11" s="1"/>
  <c r="E7" i="11"/>
  <c r="E125" i="11" s="1"/>
  <c r="J183" i="10"/>
  <c r="J41" i="10"/>
  <c r="J40" i="10"/>
  <c r="AY104" i="1" s="1"/>
  <c r="J39" i="10"/>
  <c r="AX104" i="1" s="1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J101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J132" i="10"/>
  <c r="J131" i="10"/>
  <c r="F131" i="10"/>
  <c r="F129" i="10"/>
  <c r="E127" i="10"/>
  <c r="BI112" i="10"/>
  <c r="BH112" i="10"/>
  <c r="BG112" i="10"/>
  <c r="BE112" i="10"/>
  <c r="BI111" i="10"/>
  <c r="BH111" i="10"/>
  <c r="BG111" i="10"/>
  <c r="BF111" i="10"/>
  <c r="BE111" i="10"/>
  <c r="BI110" i="10"/>
  <c r="BH110" i="10"/>
  <c r="BG110" i="10"/>
  <c r="BF110" i="10"/>
  <c r="BE110" i="10"/>
  <c r="BI109" i="10"/>
  <c r="BH109" i="10"/>
  <c r="BG109" i="10"/>
  <c r="BF109" i="10"/>
  <c r="BE109" i="10"/>
  <c r="BI108" i="10"/>
  <c r="BH108" i="10"/>
  <c r="BG108" i="10"/>
  <c r="BF108" i="10"/>
  <c r="BE108" i="10"/>
  <c r="BI107" i="10"/>
  <c r="BH107" i="10"/>
  <c r="BG107" i="10"/>
  <c r="BF107" i="10"/>
  <c r="BE107" i="10"/>
  <c r="J94" i="10"/>
  <c r="J93" i="10"/>
  <c r="F93" i="10"/>
  <c r="F91" i="10"/>
  <c r="E89" i="10"/>
  <c r="J20" i="10"/>
  <c r="E20" i="10"/>
  <c r="F132" i="10" s="1"/>
  <c r="J19" i="10"/>
  <c r="J14" i="10"/>
  <c r="J129" i="10" s="1"/>
  <c r="E7" i="10"/>
  <c r="E123" i="10" s="1"/>
  <c r="J41" i="9"/>
  <c r="J40" i="9"/>
  <c r="AY103" i="1"/>
  <c r="J39" i="9"/>
  <c r="AX103" i="1" s="1"/>
  <c r="BI187" i="9"/>
  <c r="BH187" i="9"/>
  <c r="BG187" i="9"/>
  <c r="BE187" i="9"/>
  <c r="T187" i="9"/>
  <c r="T186" i="9" s="1"/>
  <c r="R187" i="9"/>
  <c r="R186" i="9" s="1"/>
  <c r="P187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6" i="9"/>
  <c r="BH146" i="9"/>
  <c r="BG146" i="9"/>
  <c r="BE146" i="9"/>
  <c r="T146" i="9"/>
  <c r="T145" i="9" s="1"/>
  <c r="R146" i="9"/>
  <c r="R145" i="9" s="1"/>
  <c r="P146" i="9"/>
  <c r="P145" i="9" s="1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J134" i="9"/>
  <c r="J133" i="9"/>
  <c r="F133" i="9"/>
  <c r="F131" i="9"/>
  <c r="E129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J94" i="9"/>
  <c r="J93" i="9"/>
  <c r="F93" i="9"/>
  <c r="F91" i="9"/>
  <c r="E89" i="9"/>
  <c r="J20" i="9"/>
  <c r="E20" i="9"/>
  <c r="F134" i="9" s="1"/>
  <c r="J19" i="9"/>
  <c r="J14" i="9"/>
  <c r="J131" i="9" s="1"/>
  <c r="E7" i="9"/>
  <c r="E85" i="9" s="1"/>
  <c r="J41" i="8"/>
  <c r="J40" i="8"/>
  <c r="AY102" i="1" s="1"/>
  <c r="J39" i="8"/>
  <c r="AX102" i="1" s="1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8" i="8"/>
  <c r="BH208" i="8"/>
  <c r="BG208" i="8"/>
  <c r="BE208" i="8"/>
  <c r="T208" i="8"/>
  <c r="T207" i="8" s="1"/>
  <c r="R208" i="8"/>
  <c r="R207" i="8"/>
  <c r="P208" i="8"/>
  <c r="P207" i="8" s="1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J135" i="8"/>
  <c r="J134" i="8"/>
  <c r="F134" i="8"/>
  <c r="F132" i="8"/>
  <c r="E130" i="8"/>
  <c r="BI115" i="8"/>
  <c r="BH115" i="8"/>
  <c r="BG115" i="8"/>
  <c r="BE115" i="8"/>
  <c r="BI114" i="8"/>
  <c r="BH114" i="8"/>
  <c r="BG114" i="8"/>
  <c r="BF114" i="8"/>
  <c r="BE114" i="8"/>
  <c r="BI113" i="8"/>
  <c r="BH113" i="8"/>
  <c r="BG113" i="8"/>
  <c r="BF113" i="8"/>
  <c r="BE113" i="8"/>
  <c r="BI112" i="8"/>
  <c r="BH112" i="8"/>
  <c r="BG112" i="8"/>
  <c r="BF112" i="8"/>
  <c r="BE112" i="8"/>
  <c r="BI111" i="8"/>
  <c r="BH111" i="8"/>
  <c r="BG111" i="8"/>
  <c r="BF111" i="8"/>
  <c r="BE111" i="8"/>
  <c r="BI110" i="8"/>
  <c r="BH110" i="8"/>
  <c r="BG110" i="8"/>
  <c r="BF110" i="8"/>
  <c r="BE110" i="8"/>
  <c r="J94" i="8"/>
  <c r="J93" i="8"/>
  <c r="F93" i="8"/>
  <c r="F91" i="8"/>
  <c r="E89" i="8"/>
  <c r="J20" i="8"/>
  <c r="E20" i="8"/>
  <c r="F135" i="8" s="1"/>
  <c r="J19" i="8"/>
  <c r="J14" i="8"/>
  <c r="J132" i="8" s="1"/>
  <c r="E7" i="8"/>
  <c r="E85" i="8" s="1"/>
  <c r="J41" i="7"/>
  <c r="J40" i="7"/>
  <c r="AY101" i="1" s="1"/>
  <c r="J39" i="7"/>
  <c r="AX101" i="1" s="1"/>
  <c r="BI142" i="7"/>
  <c r="BH142" i="7"/>
  <c r="BG142" i="7"/>
  <c r="BE142" i="7"/>
  <c r="T142" i="7"/>
  <c r="T141" i="7" s="1"/>
  <c r="R142" i="7"/>
  <c r="R141" i="7" s="1"/>
  <c r="P142" i="7"/>
  <c r="P141" i="7" s="1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7" i="7"/>
  <c r="BH137" i="7"/>
  <c r="BG137" i="7"/>
  <c r="BE137" i="7"/>
  <c r="T137" i="7"/>
  <c r="T136" i="7" s="1"/>
  <c r="R137" i="7"/>
  <c r="R136" i="7" s="1"/>
  <c r="P137" i="7"/>
  <c r="P136" i="7" s="1"/>
  <c r="J131" i="7"/>
  <c r="J130" i="7"/>
  <c r="F130" i="7"/>
  <c r="F128" i="7"/>
  <c r="E126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J94" i="7"/>
  <c r="J93" i="7"/>
  <c r="F93" i="7"/>
  <c r="F91" i="7"/>
  <c r="E89" i="7"/>
  <c r="J20" i="7"/>
  <c r="E20" i="7"/>
  <c r="F131" i="7" s="1"/>
  <c r="J19" i="7"/>
  <c r="J14" i="7"/>
  <c r="J91" i="7" s="1"/>
  <c r="E7" i="7"/>
  <c r="E122" i="7" s="1"/>
  <c r="J41" i="6"/>
  <c r="J40" i="6"/>
  <c r="AY100" i="1" s="1"/>
  <c r="J39" i="6"/>
  <c r="AX100" i="1" s="1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J129" i="6"/>
  <c r="J128" i="6"/>
  <c r="F128" i="6"/>
  <c r="F126" i="6"/>
  <c r="E124" i="6"/>
  <c r="BI109" i="6"/>
  <c r="BH109" i="6"/>
  <c r="BG109" i="6"/>
  <c r="BE109" i="6"/>
  <c r="BI108" i="6"/>
  <c r="BH108" i="6"/>
  <c r="BG108" i="6"/>
  <c r="BF108" i="6"/>
  <c r="BE108" i="6"/>
  <c r="BI107" i="6"/>
  <c r="BH107" i="6"/>
  <c r="BG107" i="6"/>
  <c r="BF107" i="6"/>
  <c r="BE107" i="6"/>
  <c r="BI106" i="6"/>
  <c r="BH106" i="6"/>
  <c r="BG106" i="6"/>
  <c r="BF106" i="6"/>
  <c r="BE106" i="6"/>
  <c r="BI105" i="6"/>
  <c r="BH105" i="6"/>
  <c r="BG105" i="6"/>
  <c r="BF105" i="6"/>
  <c r="BE105" i="6"/>
  <c r="BI104" i="6"/>
  <c r="BH104" i="6"/>
  <c r="BG104" i="6"/>
  <c r="BF104" i="6"/>
  <c r="BE104" i="6"/>
  <c r="J94" i="6"/>
  <c r="J93" i="6"/>
  <c r="F93" i="6"/>
  <c r="F91" i="6"/>
  <c r="E89" i="6"/>
  <c r="J20" i="6"/>
  <c r="E20" i="6"/>
  <c r="F129" i="6" s="1"/>
  <c r="J19" i="6"/>
  <c r="J14" i="6"/>
  <c r="J91" i="6" s="1"/>
  <c r="E7" i="6"/>
  <c r="E120" i="6"/>
  <c r="J41" i="5"/>
  <c r="J40" i="5"/>
  <c r="AY99" i="1" s="1"/>
  <c r="J39" i="5"/>
  <c r="AX99" i="1" s="1"/>
  <c r="BI327" i="5"/>
  <c r="BH327" i="5"/>
  <c r="BG327" i="5"/>
  <c r="BE327" i="5"/>
  <c r="T327" i="5"/>
  <c r="R327" i="5"/>
  <c r="P327" i="5"/>
  <c r="BI323" i="5"/>
  <c r="BH323" i="5"/>
  <c r="BG323" i="5"/>
  <c r="BE323" i="5"/>
  <c r="T323" i="5"/>
  <c r="R323" i="5"/>
  <c r="P323" i="5"/>
  <c r="BI319" i="5"/>
  <c r="BH319" i="5"/>
  <c r="BG319" i="5"/>
  <c r="BE319" i="5"/>
  <c r="T319" i="5"/>
  <c r="R319" i="5"/>
  <c r="P319" i="5"/>
  <c r="BI289" i="5"/>
  <c r="BH289" i="5"/>
  <c r="BG289" i="5"/>
  <c r="BE289" i="5"/>
  <c r="T289" i="5"/>
  <c r="R289" i="5"/>
  <c r="P289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1" i="5"/>
  <c r="BH281" i="5"/>
  <c r="BG281" i="5"/>
  <c r="BE281" i="5"/>
  <c r="T281" i="5"/>
  <c r="R281" i="5"/>
  <c r="P281" i="5"/>
  <c r="BI279" i="5"/>
  <c r="BH279" i="5"/>
  <c r="BG279" i="5"/>
  <c r="BE279" i="5"/>
  <c r="T279" i="5"/>
  <c r="R279" i="5"/>
  <c r="P279" i="5"/>
  <c r="BI276" i="5"/>
  <c r="BH276" i="5"/>
  <c r="BG276" i="5"/>
  <c r="BE276" i="5"/>
  <c r="T276" i="5"/>
  <c r="T275" i="5"/>
  <c r="R276" i="5"/>
  <c r="R275" i="5" s="1"/>
  <c r="P276" i="5"/>
  <c r="P275" i="5"/>
  <c r="BI273" i="5"/>
  <c r="BH273" i="5"/>
  <c r="BG273" i="5"/>
  <c r="BE273" i="5"/>
  <c r="T273" i="5"/>
  <c r="R273" i="5"/>
  <c r="P273" i="5"/>
  <c r="BI270" i="5"/>
  <c r="BH270" i="5"/>
  <c r="BG270" i="5"/>
  <c r="BE270" i="5"/>
  <c r="T270" i="5"/>
  <c r="R270" i="5"/>
  <c r="P270" i="5"/>
  <c r="BI265" i="5"/>
  <c r="BH265" i="5"/>
  <c r="BG265" i="5"/>
  <c r="BE265" i="5"/>
  <c r="T265" i="5"/>
  <c r="T264" i="5" s="1"/>
  <c r="R265" i="5"/>
  <c r="R264" i="5" s="1"/>
  <c r="P265" i="5"/>
  <c r="P264" i="5" s="1"/>
  <c r="BI262" i="5"/>
  <c r="BH262" i="5"/>
  <c r="BG262" i="5"/>
  <c r="BE262" i="5"/>
  <c r="T262" i="5"/>
  <c r="T261" i="5" s="1"/>
  <c r="R262" i="5"/>
  <c r="R261" i="5" s="1"/>
  <c r="P262" i="5"/>
  <c r="P261" i="5" s="1"/>
  <c r="BI259" i="5"/>
  <c r="BH259" i="5"/>
  <c r="BG259" i="5"/>
  <c r="BE259" i="5"/>
  <c r="T259" i="5"/>
  <c r="R259" i="5"/>
  <c r="P259" i="5"/>
  <c r="BI255" i="5"/>
  <c r="BH255" i="5"/>
  <c r="BG255" i="5"/>
  <c r="BE255" i="5"/>
  <c r="T255" i="5"/>
  <c r="R255" i="5"/>
  <c r="P255" i="5"/>
  <c r="BI251" i="5"/>
  <c r="BH251" i="5"/>
  <c r="BG251" i="5"/>
  <c r="BE251" i="5"/>
  <c r="T251" i="5"/>
  <c r="R251" i="5"/>
  <c r="P251" i="5"/>
  <c r="BI247" i="5"/>
  <c r="BH247" i="5"/>
  <c r="BG247" i="5"/>
  <c r="BE247" i="5"/>
  <c r="T247" i="5"/>
  <c r="R247" i="5"/>
  <c r="P247" i="5"/>
  <c r="BI241" i="5"/>
  <c r="BH241" i="5"/>
  <c r="BG241" i="5"/>
  <c r="BE241" i="5"/>
  <c r="T241" i="5"/>
  <c r="R241" i="5"/>
  <c r="P241" i="5"/>
  <c r="BI236" i="5"/>
  <c r="BH236" i="5"/>
  <c r="BG236" i="5"/>
  <c r="BE236" i="5"/>
  <c r="T236" i="5"/>
  <c r="R236" i="5"/>
  <c r="P236" i="5"/>
  <c r="BI230" i="5"/>
  <c r="BH230" i="5"/>
  <c r="BG230" i="5"/>
  <c r="BE230" i="5"/>
  <c r="T230" i="5"/>
  <c r="R230" i="5"/>
  <c r="P230" i="5"/>
  <c r="BI212" i="5"/>
  <c r="BH212" i="5"/>
  <c r="BG212" i="5"/>
  <c r="BE212" i="5"/>
  <c r="T212" i="5"/>
  <c r="R212" i="5"/>
  <c r="P212" i="5"/>
  <c r="BI209" i="5"/>
  <c r="BH209" i="5"/>
  <c r="BG209" i="5"/>
  <c r="BE209" i="5"/>
  <c r="T209" i="5"/>
  <c r="R209" i="5"/>
  <c r="P209" i="5"/>
  <c r="BI207" i="5"/>
  <c r="BH207" i="5"/>
  <c r="BG207" i="5"/>
  <c r="BE207" i="5"/>
  <c r="T207" i="5"/>
  <c r="R207" i="5"/>
  <c r="P207" i="5"/>
  <c r="BI188" i="5"/>
  <c r="BH188" i="5"/>
  <c r="BG188" i="5"/>
  <c r="BE188" i="5"/>
  <c r="T188" i="5"/>
  <c r="R188" i="5"/>
  <c r="P188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1" i="5"/>
  <c r="BH161" i="5"/>
  <c r="BG161" i="5"/>
  <c r="BE161" i="5"/>
  <c r="T161" i="5"/>
  <c r="R161" i="5"/>
  <c r="P161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R146" i="5"/>
  <c r="P146" i="5"/>
  <c r="J140" i="5"/>
  <c r="J139" i="5"/>
  <c r="F139" i="5"/>
  <c r="F137" i="5"/>
  <c r="E135" i="5"/>
  <c r="BI120" i="5"/>
  <c r="BH120" i="5"/>
  <c r="BG120" i="5"/>
  <c r="BE120" i="5"/>
  <c r="BI119" i="5"/>
  <c r="BH119" i="5"/>
  <c r="BG119" i="5"/>
  <c r="BF119" i="5"/>
  <c r="BE119" i="5"/>
  <c r="BI118" i="5"/>
  <c r="BH118" i="5"/>
  <c r="BG118" i="5"/>
  <c r="BF118" i="5"/>
  <c r="BE118" i="5"/>
  <c r="BI117" i="5"/>
  <c r="BH117" i="5"/>
  <c r="BG117" i="5"/>
  <c r="BF117" i="5"/>
  <c r="BE117" i="5"/>
  <c r="BI116" i="5"/>
  <c r="BH116" i="5"/>
  <c r="BG116" i="5"/>
  <c r="BF116" i="5"/>
  <c r="BE116" i="5"/>
  <c r="BI115" i="5"/>
  <c r="BH115" i="5"/>
  <c r="BG115" i="5"/>
  <c r="BF115" i="5"/>
  <c r="BE115" i="5"/>
  <c r="J94" i="5"/>
  <c r="J93" i="5"/>
  <c r="F93" i="5"/>
  <c r="F91" i="5"/>
  <c r="E89" i="5"/>
  <c r="J20" i="5"/>
  <c r="E20" i="5"/>
  <c r="F140" i="5" s="1"/>
  <c r="J19" i="5"/>
  <c r="J14" i="5"/>
  <c r="J137" i="5" s="1"/>
  <c r="E7" i="5"/>
  <c r="E85" i="5" s="1"/>
  <c r="J41" i="4"/>
  <c r="J40" i="4"/>
  <c r="AY98" i="1" s="1"/>
  <c r="J39" i="4"/>
  <c r="AX98" i="1" s="1"/>
  <c r="BI167" i="4"/>
  <c r="BH167" i="4"/>
  <c r="BG167" i="4"/>
  <c r="BE167" i="4"/>
  <c r="T167" i="4"/>
  <c r="T166" i="4" s="1"/>
  <c r="R167" i="4"/>
  <c r="R166" i="4" s="1"/>
  <c r="P167" i="4"/>
  <c r="P166" i="4" s="1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R142" i="4"/>
  <c r="P142" i="4"/>
  <c r="BI139" i="4"/>
  <c r="BH139" i="4"/>
  <c r="BG139" i="4"/>
  <c r="BE139" i="4"/>
  <c r="T139" i="4"/>
  <c r="R139" i="4"/>
  <c r="P139" i="4"/>
  <c r="BI136" i="4"/>
  <c r="BH136" i="4"/>
  <c r="BG136" i="4"/>
  <c r="BE136" i="4"/>
  <c r="T136" i="4"/>
  <c r="R136" i="4"/>
  <c r="P136" i="4"/>
  <c r="J130" i="4"/>
  <c r="J129" i="4"/>
  <c r="F129" i="4"/>
  <c r="F127" i="4"/>
  <c r="E125" i="4"/>
  <c r="BI110" i="4"/>
  <c r="BH110" i="4"/>
  <c r="BG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BI105" i="4"/>
  <c r="BH105" i="4"/>
  <c r="BG105" i="4"/>
  <c r="BF105" i="4"/>
  <c r="BE105" i="4"/>
  <c r="J94" i="4"/>
  <c r="J93" i="4"/>
  <c r="F93" i="4"/>
  <c r="F91" i="4"/>
  <c r="E89" i="4"/>
  <c r="J20" i="4"/>
  <c r="E20" i="4"/>
  <c r="F130" i="4"/>
  <c r="J19" i="4"/>
  <c r="J14" i="4"/>
  <c r="J127" i="4" s="1"/>
  <c r="E7" i="4"/>
  <c r="E85" i="4" s="1"/>
  <c r="J41" i="3"/>
  <c r="J40" i="3"/>
  <c r="AY97" i="1"/>
  <c r="J39" i="3"/>
  <c r="AX97" i="1" s="1"/>
  <c r="BI378" i="3"/>
  <c r="BH378" i="3"/>
  <c r="BG378" i="3"/>
  <c r="BE378" i="3"/>
  <c r="T378" i="3"/>
  <c r="R378" i="3"/>
  <c r="P378" i="3"/>
  <c r="BI375" i="3"/>
  <c r="BH375" i="3"/>
  <c r="BG375" i="3"/>
  <c r="BE375" i="3"/>
  <c r="T375" i="3"/>
  <c r="R375" i="3"/>
  <c r="P375" i="3"/>
  <c r="BI372" i="3"/>
  <c r="BH372" i="3"/>
  <c r="BG372" i="3"/>
  <c r="BE372" i="3"/>
  <c r="T372" i="3"/>
  <c r="R372" i="3"/>
  <c r="P372" i="3"/>
  <c r="BI370" i="3"/>
  <c r="BH370" i="3"/>
  <c r="BG370" i="3"/>
  <c r="BE370" i="3"/>
  <c r="T370" i="3"/>
  <c r="R370" i="3"/>
  <c r="P370" i="3"/>
  <c r="BI367" i="3"/>
  <c r="BH367" i="3"/>
  <c r="BG367" i="3"/>
  <c r="BE367" i="3"/>
  <c r="T367" i="3"/>
  <c r="R367" i="3"/>
  <c r="P367" i="3"/>
  <c r="BI364" i="3"/>
  <c r="BH364" i="3"/>
  <c r="BG364" i="3"/>
  <c r="BE364" i="3"/>
  <c r="T364" i="3"/>
  <c r="R364" i="3"/>
  <c r="P364" i="3"/>
  <c r="BI362" i="3"/>
  <c r="BH362" i="3"/>
  <c r="BG362" i="3"/>
  <c r="BE362" i="3"/>
  <c r="T362" i="3"/>
  <c r="R362" i="3"/>
  <c r="P362" i="3"/>
  <c r="BI359" i="3"/>
  <c r="BH359" i="3"/>
  <c r="BG359" i="3"/>
  <c r="BE359" i="3"/>
  <c r="T359" i="3"/>
  <c r="R359" i="3"/>
  <c r="P359" i="3"/>
  <c r="BI356" i="3"/>
  <c r="BH356" i="3"/>
  <c r="BG356" i="3"/>
  <c r="BE356" i="3"/>
  <c r="T356" i="3"/>
  <c r="R356" i="3"/>
  <c r="P356" i="3"/>
  <c r="BI353" i="3"/>
  <c r="BH353" i="3"/>
  <c r="BG353" i="3"/>
  <c r="BE353" i="3"/>
  <c r="T353" i="3"/>
  <c r="R353" i="3"/>
  <c r="P353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4" i="3"/>
  <c r="BH344" i="3"/>
  <c r="BG344" i="3"/>
  <c r="BE344" i="3"/>
  <c r="T344" i="3"/>
  <c r="R344" i="3"/>
  <c r="P344" i="3"/>
  <c r="BI339" i="3"/>
  <c r="BH339" i="3"/>
  <c r="BG339" i="3"/>
  <c r="BE339" i="3"/>
  <c r="T339" i="3"/>
  <c r="R339" i="3"/>
  <c r="P339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6" i="3"/>
  <c r="BH316" i="3"/>
  <c r="BG316" i="3"/>
  <c r="BE316" i="3"/>
  <c r="T316" i="3"/>
  <c r="R316" i="3"/>
  <c r="P316" i="3"/>
  <c r="BI313" i="3"/>
  <c r="BH313" i="3"/>
  <c r="BG313" i="3"/>
  <c r="BE313" i="3"/>
  <c r="T313" i="3"/>
  <c r="R313" i="3"/>
  <c r="P313" i="3"/>
  <c r="BI304" i="3"/>
  <c r="BH304" i="3"/>
  <c r="BG304" i="3"/>
  <c r="BE304" i="3"/>
  <c r="T304" i="3"/>
  <c r="R304" i="3"/>
  <c r="P304" i="3"/>
  <c r="BI300" i="3"/>
  <c r="BH300" i="3"/>
  <c r="BG300" i="3"/>
  <c r="BE300" i="3"/>
  <c r="T300" i="3"/>
  <c r="R300" i="3"/>
  <c r="P300" i="3"/>
  <c r="BI295" i="3"/>
  <c r="BH295" i="3"/>
  <c r="BG295" i="3"/>
  <c r="BE295" i="3"/>
  <c r="T295" i="3"/>
  <c r="R295" i="3"/>
  <c r="P295" i="3"/>
  <c r="BI292" i="3"/>
  <c r="BH292" i="3"/>
  <c r="BG292" i="3"/>
  <c r="BE292" i="3"/>
  <c r="T292" i="3"/>
  <c r="R292" i="3"/>
  <c r="P292" i="3"/>
  <c r="BI287" i="3"/>
  <c r="BH287" i="3"/>
  <c r="BG287" i="3"/>
  <c r="BE287" i="3"/>
  <c r="T287" i="3"/>
  <c r="R287" i="3"/>
  <c r="P287" i="3"/>
  <c r="BI284" i="3"/>
  <c r="BH284" i="3"/>
  <c r="BG284" i="3"/>
  <c r="BE284" i="3"/>
  <c r="T284" i="3"/>
  <c r="R284" i="3"/>
  <c r="P284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6" i="3"/>
  <c r="BH276" i="3"/>
  <c r="BG276" i="3"/>
  <c r="BE276" i="3"/>
  <c r="T276" i="3"/>
  <c r="R276" i="3"/>
  <c r="P276" i="3"/>
  <c r="BI273" i="3"/>
  <c r="BH273" i="3"/>
  <c r="BG273" i="3"/>
  <c r="BE273" i="3"/>
  <c r="T273" i="3"/>
  <c r="R273" i="3"/>
  <c r="P273" i="3"/>
  <c r="BI270" i="3"/>
  <c r="BH270" i="3"/>
  <c r="BG270" i="3"/>
  <c r="BE270" i="3"/>
  <c r="T270" i="3"/>
  <c r="R270" i="3"/>
  <c r="P270" i="3"/>
  <c r="BI266" i="3"/>
  <c r="BH266" i="3"/>
  <c r="BG266" i="3"/>
  <c r="BE266" i="3"/>
  <c r="T266" i="3"/>
  <c r="R266" i="3"/>
  <c r="P266" i="3"/>
  <c r="BI263" i="3"/>
  <c r="BH263" i="3"/>
  <c r="BG263" i="3"/>
  <c r="BE263" i="3"/>
  <c r="T263" i="3"/>
  <c r="R263" i="3"/>
  <c r="P263" i="3"/>
  <c r="BI260" i="3"/>
  <c r="BH260" i="3"/>
  <c r="BG260" i="3"/>
  <c r="BE260" i="3"/>
  <c r="T260" i="3"/>
  <c r="R260" i="3"/>
  <c r="P260" i="3"/>
  <c r="BI257" i="3"/>
  <c r="BH257" i="3"/>
  <c r="BG257" i="3"/>
  <c r="BE257" i="3"/>
  <c r="T257" i="3"/>
  <c r="R257" i="3"/>
  <c r="P257" i="3"/>
  <c r="BI254" i="3"/>
  <c r="BH254" i="3"/>
  <c r="BG254" i="3"/>
  <c r="BE254" i="3"/>
  <c r="T254" i="3"/>
  <c r="R254" i="3"/>
  <c r="P254" i="3"/>
  <c r="BI246" i="3"/>
  <c r="BH246" i="3"/>
  <c r="BG246" i="3"/>
  <c r="BE246" i="3"/>
  <c r="T246" i="3"/>
  <c r="R246" i="3"/>
  <c r="P246" i="3"/>
  <c r="BI242" i="3"/>
  <c r="BH242" i="3"/>
  <c r="BG242" i="3"/>
  <c r="BE242" i="3"/>
  <c r="T242" i="3"/>
  <c r="R242" i="3"/>
  <c r="P242" i="3"/>
  <c r="BI239" i="3"/>
  <c r="BH239" i="3"/>
  <c r="BG239" i="3"/>
  <c r="BE239" i="3"/>
  <c r="T239" i="3"/>
  <c r="T238" i="3" s="1"/>
  <c r="R239" i="3"/>
  <c r="R238" i="3" s="1"/>
  <c r="P239" i="3"/>
  <c r="P238" i="3"/>
  <c r="BI235" i="3"/>
  <c r="BH235" i="3"/>
  <c r="BG235" i="3"/>
  <c r="BE235" i="3"/>
  <c r="T235" i="3"/>
  <c r="T234" i="3" s="1"/>
  <c r="R235" i="3"/>
  <c r="R234" i="3"/>
  <c r="P235" i="3"/>
  <c r="P234" i="3" s="1"/>
  <c r="BI231" i="3"/>
  <c r="BH231" i="3"/>
  <c r="BG231" i="3"/>
  <c r="BE231" i="3"/>
  <c r="T231" i="3"/>
  <c r="T230" i="3" s="1"/>
  <c r="R231" i="3"/>
  <c r="R230" i="3" s="1"/>
  <c r="P231" i="3"/>
  <c r="P230" i="3" s="1"/>
  <c r="BI226" i="3"/>
  <c r="BH226" i="3"/>
  <c r="BG226" i="3"/>
  <c r="BE226" i="3"/>
  <c r="T226" i="3"/>
  <c r="T225" i="3" s="1"/>
  <c r="R226" i="3"/>
  <c r="R225" i="3" s="1"/>
  <c r="P226" i="3"/>
  <c r="P225" i="3" s="1"/>
  <c r="BI221" i="3"/>
  <c r="BH221" i="3"/>
  <c r="BG221" i="3"/>
  <c r="BE221" i="3"/>
  <c r="T221" i="3"/>
  <c r="R221" i="3"/>
  <c r="P221" i="3"/>
  <c r="BI217" i="3"/>
  <c r="BH217" i="3"/>
  <c r="BG217" i="3"/>
  <c r="BE217" i="3"/>
  <c r="T217" i="3"/>
  <c r="R217" i="3"/>
  <c r="P217" i="3"/>
  <c r="BI215" i="3"/>
  <c r="BH215" i="3"/>
  <c r="BG215" i="3"/>
  <c r="BE215" i="3"/>
  <c r="T215" i="3"/>
  <c r="R215" i="3"/>
  <c r="P215" i="3"/>
  <c r="BI211" i="3"/>
  <c r="BH211" i="3"/>
  <c r="BG211" i="3"/>
  <c r="BE211" i="3"/>
  <c r="T211" i="3"/>
  <c r="R211" i="3"/>
  <c r="P211" i="3"/>
  <c r="BI206" i="3"/>
  <c r="BH206" i="3"/>
  <c r="BG206" i="3"/>
  <c r="BE206" i="3"/>
  <c r="T206" i="3"/>
  <c r="R206" i="3"/>
  <c r="P206" i="3"/>
  <c r="BI203" i="3"/>
  <c r="BH203" i="3"/>
  <c r="BG203" i="3"/>
  <c r="BE203" i="3"/>
  <c r="T203" i="3"/>
  <c r="R203" i="3"/>
  <c r="P203" i="3"/>
  <c r="BI200" i="3"/>
  <c r="BH200" i="3"/>
  <c r="BG200" i="3"/>
  <c r="BE200" i="3"/>
  <c r="T200" i="3"/>
  <c r="R200" i="3"/>
  <c r="P200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2" i="3"/>
  <c r="BH192" i="3"/>
  <c r="BG192" i="3"/>
  <c r="BE192" i="3"/>
  <c r="T192" i="3"/>
  <c r="R192" i="3"/>
  <c r="P192" i="3"/>
  <c r="BI187" i="3"/>
  <c r="BH187" i="3"/>
  <c r="BG187" i="3"/>
  <c r="BE187" i="3"/>
  <c r="T187" i="3"/>
  <c r="R187" i="3"/>
  <c r="P187" i="3"/>
  <c r="BI183" i="3"/>
  <c r="BH183" i="3"/>
  <c r="BG183" i="3"/>
  <c r="BE183" i="3"/>
  <c r="T183" i="3"/>
  <c r="R183" i="3"/>
  <c r="P183" i="3"/>
  <c r="BI177" i="3"/>
  <c r="BH177" i="3"/>
  <c r="BG177" i="3"/>
  <c r="BE177" i="3"/>
  <c r="T177" i="3"/>
  <c r="R177" i="3"/>
  <c r="P177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0" i="3"/>
  <c r="BH170" i="3"/>
  <c r="BG170" i="3"/>
  <c r="BE170" i="3"/>
  <c r="T170" i="3"/>
  <c r="R170" i="3"/>
  <c r="P170" i="3"/>
  <c r="BI166" i="3"/>
  <c r="BH166" i="3"/>
  <c r="BG166" i="3"/>
  <c r="BE166" i="3"/>
  <c r="T166" i="3"/>
  <c r="R166" i="3"/>
  <c r="P166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R160" i="3"/>
  <c r="P160" i="3"/>
  <c r="BI157" i="3"/>
  <c r="BH157" i="3"/>
  <c r="BG157" i="3"/>
  <c r="BE157" i="3"/>
  <c r="T157" i="3"/>
  <c r="R157" i="3"/>
  <c r="P157" i="3"/>
  <c r="BI149" i="3"/>
  <c r="BH149" i="3"/>
  <c r="BG149" i="3"/>
  <c r="BE149" i="3"/>
  <c r="T149" i="3"/>
  <c r="R149" i="3"/>
  <c r="P149" i="3"/>
  <c r="J143" i="3"/>
  <c r="J142" i="3"/>
  <c r="F142" i="3"/>
  <c r="F140" i="3"/>
  <c r="E138" i="3"/>
  <c r="BI123" i="3"/>
  <c r="BH123" i="3"/>
  <c r="BG123" i="3"/>
  <c r="BE123" i="3"/>
  <c r="BI122" i="3"/>
  <c r="BH122" i="3"/>
  <c r="BG122" i="3"/>
  <c r="BF122" i="3"/>
  <c r="BE122" i="3"/>
  <c r="BI121" i="3"/>
  <c r="BH121" i="3"/>
  <c r="BG121" i="3"/>
  <c r="BF121" i="3"/>
  <c r="BE121" i="3"/>
  <c r="BI120" i="3"/>
  <c r="BH120" i="3"/>
  <c r="BG120" i="3"/>
  <c r="BF120" i="3"/>
  <c r="BE120" i="3"/>
  <c r="BI119" i="3"/>
  <c r="BH119" i="3"/>
  <c r="BG119" i="3"/>
  <c r="BF119" i="3"/>
  <c r="BE119" i="3"/>
  <c r="BI118" i="3"/>
  <c r="BH118" i="3"/>
  <c r="BG118" i="3"/>
  <c r="BF118" i="3"/>
  <c r="BE118" i="3"/>
  <c r="J94" i="3"/>
  <c r="J93" i="3"/>
  <c r="F93" i="3"/>
  <c r="F91" i="3"/>
  <c r="E89" i="3"/>
  <c r="J20" i="3"/>
  <c r="E20" i="3"/>
  <c r="F94" i="3" s="1"/>
  <c r="J19" i="3"/>
  <c r="J14" i="3"/>
  <c r="J140" i="3" s="1"/>
  <c r="E7" i="3"/>
  <c r="E85" i="3" s="1"/>
  <c r="J41" i="2"/>
  <c r="J40" i="2"/>
  <c r="AY96" i="1" s="1"/>
  <c r="J39" i="2"/>
  <c r="AX96" i="1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1" i="2"/>
  <c r="BH151" i="2"/>
  <c r="BG151" i="2"/>
  <c r="F39" i="2" s="1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J129" i="2"/>
  <c r="J128" i="2"/>
  <c r="F128" i="2"/>
  <c r="F126" i="2"/>
  <c r="E124" i="2"/>
  <c r="BI109" i="2"/>
  <c r="BH109" i="2"/>
  <c r="BG109" i="2"/>
  <c r="BE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BI105" i="2"/>
  <c r="BH105" i="2"/>
  <c r="BG105" i="2"/>
  <c r="BF105" i="2"/>
  <c r="BE105" i="2"/>
  <c r="BI104" i="2"/>
  <c r="BH104" i="2"/>
  <c r="BG104" i="2"/>
  <c r="BF104" i="2"/>
  <c r="BE104" i="2"/>
  <c r="J94" i="2"/>
  <c r="J93" i="2"/>
  <c r="F93" i="2"/>
  <c r="F91" i="2"/>
  <c r="E89" i="2"/>
  <c r="J20" i="2"/>
  <c r="E20" i="2"/>
  <c r="F129" i="2" s="1"/>
  <c r="J19" i="2"/>
  <c r="J14" i="2"/>
  <c r="J126" i="2" s="1"/>
  <c r="E7" i="2"/>
  <c r="E120" i="2" s="1"/>
  <c r="CK116" i="1"/>
  <c r="CJ116" i="1"/>
  <c r="CI116" i="1"/>
  <c r="CH116" i="1"/>
  <c r="CG116" i="1"/>
  <c r="CF116" i="1"/>
  <c r="BZ116" i="1"/>
  <c r="CE116" i="1"/>
  <c r="CK115" i="1"/>
  <c r="CJ115" i="1"/>
  <c r="CI115" i="1"/>
  <c r="CH115" i="1"/>
  <c r="CG115" i="1"/>
  <c r="CF115" i="1"/>
  <c r="BZ115" i="1"/>
  <c r="CE115" i="1"/>
  <c r="CK114" i="1"/>
  <c r="CJ114" i="1"/>
  <c r="CI114" i="1"/>
  <c r="CH114" i="1"/>
  <c r="CG114" i="1"/>
  <c r="CF114" i="1"/>
  <c r="BZ114" i="1"/>
  <c r="CE114" i="1"/>
  <c r="CK113" i="1"/>
  <c r="CJ113" i="1"/>
  <c r="CI113" i="1"/>
  <c r="CH113" i="1"/>
  <c r="CG113" i="1"/>
  <c r="CF113" i="1"/>
  <c r="BZ113" i="1"/>
  <c r="CE113" i="1"/>
  <c r="L90" i="1"/>
  <c r="AM90" i="1"/>
  <c r="AM89" i="1"/>
  <c r="L89" i="1"/>
  <c r="AM87" i="1"/>
  <c r="L87" i="1"/>
  <c r="L85" i="1"/>
  <c r="L84" i="1"/>
  <c r="BK375" i="3"/>
  <c r="BK327" i="3"/>
  <c r="J300" i="3"/>
  <c r="J215" i="3"/>
  <c r="BK356" i="3"/>
  <c r="BK323" i="3"/>
  <c r="J226" i="3"/>
  <c r="J172" i="3"/>
  <c r="J353" i="3"/>
  <c r="BK318" i="3"/>
  <c r="BK304" i="3"/>
  <c r="BK257" i="3"/>
  <c r="BK215" i="3"/>
  <c r="BK367" i="3"/>
  <c r="BK239" i="3"/>
  <c r="J217" i="3"/>
  <c r="J203" i="3"/>
  <c r="J164" i="4"/>
  <c r="BK164" i="4"/>
  <c r="BK139" i="4"/>
  <c r="BK319" i="5"/>
  <c r="BK273" i="5"/>
  <c r="BK151" i="5"/>
  <c r="J255" i="5"/>
  <c r="J149" i="5"/>
  <c r="J188" i="5"/>
  <c r="BK289" i="5"/>
  <c r="J207" i="5"/>
  <c r="J247" i="5"/>
  <c r="BK207" i="5"/>
  <c r="BK153" i="5"/>
  <c r="BK139" i="7"/>
  <c r="BK214" i="8"/>
  <c r="BK174" i="8"/>
  <c r="BK194" i="8"/>
  <c r="J170" i="8"/>
  <c r="J143" i="8"/>
  <c r="J169" i="8"/>
  <c r="J202" i="8"/>
  <c r="J171" i="8"/>
  <c r="BK152" i="8"/>
  <c r="BK212" i="8"/>
  <c r="BK192" i="8"/>
  <c r="BK159" i="8"/>
  <c r="BK141" i="8"/>
  <c r="BK197" i="8"/>
  <c r="BK210" i="8"/>
  <c r="BK191" i="8"/>
  <c r="BK173" i="8"/>
  <c r="J196" i="8"/>
  <c r="J181" i="8"/>
  <c r="J164" i="9"/>
  <c r="BK180" i="9"/>
  <c r="J179" i="9"/>
  <c r="BK159" i="9"/>
  <c r="J148" i="9"/>
  <c r="J161" i="9"/>
  <c r="BK140" i="9"/>
  <c r="BK146" i="9"/>
  <c r="J173" i="9"/>
  <c r="BK152" i="9"/>
  <c r="J186" i="10"/>
  <c r="J170" i="10"/>
  <c r="BK145" i="10"/>
  <c r="BK156" i="10"/>
  <c r="BK142" i="10"/>
  <c r="J173" i="10"/>
  <c r="J189" i="10"/>
  <c r="BK162" i="10"/>
  <c r="BK147" i="10"/>
  <c r="J169" i="10"/>
  <c r="BK167" i="10"/>
  <c r="BK181" i="10"/>
  <c r="J158" i="10"/>
  <c r="J170" i="11"/>
  <c r="J147" i="11"/>
  <c r="J157" i="11"/>
  <c r="J156" i="11"/>
  <c r="J149" i="11"/>
  <c r="BK150" i="11"/>
  <c r="J160" i="11"/>
  <c r="J145" i="11"/>
  <c r="BK158" i="11"/>
  <c r="BK210" i="12"/>
  <c r="J179" i="12"/>
  <c r="BK149" i="12"/>
  <c r="J210" i="12"/>
  <c r="BK209" i="12"/>
  <c r="J149" i="12"/>
  <c r="J517" i="13"/>
  <c r="J338" i="13"/>
  <c r="J292" i="13"/>
  <c r="J231" i="13"/>
  <c r="J192" i="13"/>
  <c r="BK423" i="13"/>
  <c r="BK300" i="13"/>
  <c r="J240" i="13"/>
  <c r="BK215" i="13"/>
  <c r="BK528" i="13"/>
  <c r="J314" i="13"/>
  <c r="BK289" i="13"/>
  <c r="J175" i="13"/>
  <c r="BK474" i="13"/>
  <c r="BK372" i="13"/>
  <c r="BK313" i="13"/>
  <c r="J232" i="13"/>
  <c r="J522" i="13"/>
  <c r="J478" i="13"/>
  <c r="BK394" i="13"/>
  <c r="J241" i="13"/>
  <c r="BK221" i="13"/>
  <c r="BK164" i="13"/>
  <c r="J432" i="13"/>
  <c r="BK296" i="13"/>
  <c r="J266" i="13"/>
  <c r="J164" i="13"/>
  <c r="BK427" i="13"/>
  <c r="J330" i="13"/>
  <c r="BK287" i="13"/>
  <c r="J235" i="13"/>
  <c r="J420" i="13"/>
  <c r="BK292" i="13"/>
  <c r="BK249" i="13"/>
  <c r="J190" i="14"/>
  <c r="BK218" i="14"/>
  <c r="J184" i="14"/>
  <c r="BK147" i="14"/>
  <c r="J194" i="14"/>
  <c r="J159" i="14"/>
  <c r="J169" i="14"/>
  <c r="J180" i="14"/>
  <c r="BK148" i="14"/>
  <c r="J200" i="14"/>
  <c r="J176" i="14"/>
  <c r="BK213" i="14"/>
  <c r="BK178" i="14"/>
  <c r="J149" i="14"/>
  <c r="J188" i="14"/>
  <c r="BK159" i="14"/>
  <c r="BK167" i="15"/>
  <c r="BK176" i="15"/>
  <c r="BK155" i="15"/>
  <c r="J170" i="15"/>
  <c r="BK141" i="15"/>
  <c r="J155" i="15"/>
  <c r="BK162" i="15"/>
  <c r="J156" i="15"/>
  <c r="J148" i="16"/>
  <c r="BK150" i="16"/>
  <c r="BK149" i="16"/>
  <c r="BK140" i="16"/>
  <c r="J156" i="2"/>
  <c r="J155" i="2"/>
  <c r="BK150" i="2"/>
  <c r="BK148" i="2"/>
  <c r="BK145" i="2"/>
  <c r="J139" i="2"/>
  <c r="BK135" i="2"/>
  <c r="BK364" i="3"/>
  <c r="BK347" i="3"/>
  <c r="BK326" i="3"/>
  <c r="BK320" i="3"/>
  <c r="BK319" i="3"/>
  <c r="J304" i="3"/>
  <c r="J287" i="3"/>
  <c r="BK226" i="3"/>
  <c r="BK174" i="3"/>
  <c r="BK157" i="3"/>
  <c r="BK362" i="3"/>
  <c r="BK316" i="3"/>
  <c r="BK276" i="3"/>
  <c r="J200" i="3"/>
  <c r="J160" i="3"/>
  <c r="BK339" i="3"/>
  <c r="J322" i="3"/>
  <c r="J231" i="3"/>
  <c r="J183" i="3"/>
  <c r="J367" i="3"/>
  <c r="BK348" i="3"/>
  <c r="BK313" i="3"/>
  <c r="J281" i="3"/>
  <c r="J254" i="3"/>
  <c r="BK136" i="4"/>
  <c r="J159" i="4"/>
  <c r="BK159" i="4"/>
  <c r="J286" i="5"/>
  <c r="J230" i="5"/>
  <c r="J251" i="5"/>
  <c r="J259" i="5"/>
  <c r="J164" i="5"/>
  <c r="BK247" i="5"/>
  <c r="BK157" i="5"/>
  <c r="BK161" i="5"/>
  <c r="J139" i="6"/>
  <c r="BK142" i="7"/>
  <c r="J210" i="8"/>
  <c r="BK167" i="8"/>
  <c r="J213" i="8"/>
  <c r="J177" i="8"/>
  <c r="BK190" i="8"/>
  <c r="J168" i="8"/>
  <c r="BK198" i="8"/>
  <c r="BK150" i="8"/>
  <c r="J204" i="8"/>
  <c r="J185" i="8"/>
  <c r="BK164" i="8"/>
  <c r="J144" i="8"/>
  <c r="J182" i="8"/>
  <c r="BK157" i="8"/>
  <c r="J200" i="8"/>
  <c r="J178" i="8"/>
  <c r="J147" i="8"/>
  <c r="J192" i="8"/>
  <c r="J165" i="8"/>
  <c r="BK143" i="8"/>
  <c r="BK175" i="9"/>
  <c r="BK158" i="9"/>
  <c r="J169" i="9"/>
  <c r="J151" i="9"/>
  <c r="J170" i="9"/>
  <c r="BK148" i="9"/>
  <c r="BK183" i="9"/>
  <c r="J180" i="9"/>
  <c r="J162" i="9"/>
  <c r="J142" i="9"/>
  <c r="J171" i="10"/>
  <c r="BK154" i="10"/>
  <c r="J178" i="10"/>
  <c r="J138" i="10"/>
  <c r="BK166" i="10"/>
  <c r="BK178" i="10"/>
  <c r="J156" i="10"/>
  <c r="BK140" i="10"/>
  <c r="BK160" i="10"/>
  <c r="BK164" i="10"/>
  <c r="BK144" i="10"/>
  <c r="BK175" i="10"/>
  <c r="J148" i="10"/>
  <c r="BK161" i="11"/>
  <c r="J173" i="11"/>
  <c r="BK166" i="11"/>
  <c r="J169" i="11"/>
  <c r="J176" i="11"/>
  <c r="BK177" i="11"/>
  <c r="J144" i="11"/>
  <c r="J171" i="11"/>
  <c r="J153" i="11"/>
  <c r="BK198" i="12"/>
  <c r="BK187" i="12"/>
  <c r="BK214" i="12"/>
  <c r="BK213" i="12"/>
  <c r="BK212" i="12"/>
  <c r="J152" i="12"/>
  <c r="BK486" i="13"/>
  <c r="BK297" i="13"/>
  <c r="J249" i="13"/>
  <c r="J217" i="13"/>
  <c r="BK482" i="13"/>
  <c r="BK312" i="13"/>
  <c r="BK266" i="13"/>
  <c r="BK217" i="13"/>
  <c r="J530" i="13"/>
  <c r="BK406" i="13"/>
  <c r="BK310" i="13"/>
  <c r="J277" i="13"/>
  <c r="J208" i="13"/>
  <c r="BK142" i="13"/>
  <c r="J464" i="13"/>
  <c r="BK324" i="13"/>
  <c r="J305" i="13"/>
  <c r="J225" i="13"/>
  <c r="BK532" i="13"/>
  <c r="J494" i="13"/>
  <c r="BK382" i="13"/>
  <c r="J297" i="13"/>
  <c r="BK226" i="13"/>
  <c r="BK175" i="13"/>
  <c r="BK521" i="13"/>
  <c r="J344" i="13"/>
  <c r="J298" i="13"/>
  <c r="BK286" i="13"/>
  <c r="BK241" i="13"/>
  <c r="J218" i="13"/>
  <c r="BK438" i="13"/>
  <c r="J359" i="13"/>
  <c r="J293" i="13"/>
  <c r="J238" i="13"/>
  <c r="BK319" i="13"/>
  <c r="BK294" i="13"/>
  <c r="BK281" i="13"/>
  <c r="J153" i="13"/>
  <c r="J152" i="14"/>
  <c r="J192" i="14"/>
  <c r="BK155" i="14"/>
  <c r="BK197" i="14"/>
  <c r="BK168" i="14"/>
  <c r="BK151" i="14"/>
  <c r="BK182" i="14"/>
  <c r="J209" i="14"/>
  <c r="BK171" i="14"/>
  <c r="BK208" i="14"/>
  <c r="J183" i="14"/>
  <c r="BK162" i="14"/>
  <c r="J204" i="14"/>
  <c r="BK177" i="14"/>
  <c r="BK194" i="14"/>
  <c r="BK146" i="14"/>
  <c r="J176" i="15"/>
  <c r="BK169" i="15"/>
  <c r="J162" i="15"/>
  <c r="BK153" i="15"/>
  <c r="J167" i="15"/>
  <c r="BK148" i="15"/>
  <c r="BK161" i="15"/>
  <c r="J145" i="15"/>
  <c r="BK147" i="16"/>
  <c r="BK139" i="16"/>
  <c r="J138" i="16"/>
  <c r="BK141" i="16"/>
  <c r="BK155" i="2"/>
  <c r="BK151" i="2"/>
  <c r="J150" i="2"/>
  <c r="J145" i="2"/>
  <c r="BK138" i="2"/>
  <c r="J135" i="2"/>
  <c r="BK349" i="3"/>
  <c r="J348" i="3"/>
  <c r="J339" i="3"/>
  <c r="BK324" i="3"/>
  <c r="J318" i="3"/>
  <c r="BK292" i="3"/>
  <c r="BK284" i="3"/>
  <c r="BK266" i="3"/>
  <c r="BK200" i="3"/>
  <c r="J177" i="3"/>
  <c r="BK160" i="3"/>
  <c r="J347" i="3"/>
  <c r="J313" i="3"/>
  <c r="J284" i="3"/>
  <c r="J260" i="3"/>
  <c r="J196" i="3"/>
  <c r="J149" i="3"/>
  <c r="BK344" i="3"/>
  <c r="J276" i="3"/>
  <c r="BK197" i="3"/>
  <c r="BK235" i="3"/>
  <c r="BK170" i="3"/>
  <c r="BK196" i="3"/>
  <c r="J165" i="4"/>
  <c r="BK157" i="4"/>
  <c r="J161" i="4"/>
  <c r="J270" i="5"/>
  <c r="J323" i="5"/>
  <c r="J281" i="5"/>
  <c r="BK265" i="5"/>
  <c r="BK168" i="5"/>
  <c r="BK287" i="5"/>
  <c r="J168" i="5"/>
  <c r="J151" i="5"/>
  <c r="BK188" i="5"/>
  <c r="J135" i="6"/>
  <c r="J139" i="7"/>
  <c r="J179" i="8"/>
  <c r="J141" i="8"/>
  <c r="BK185" i="8"/>
  <c r="BK168" i="8"/>
  <c r="J199" i="8"/>
  <c r="J160" i="8"/>
  <c r="BK183" i="8"/>
  <c r="J145" i="8"/>
  <c r="BK205" i="8"/>
  <c r="J173" i="8"/>
  <c r="BK215" i="8"/>
  <c r="BK196" i="8"/>
  <c r="J156" i="8"/>
  <c r="BK203" i="8"/>
  <c r="J188" i="8"/>
  <c r="J152" i="8"/>
  <c r="J195" i="8"/>
  <c r="BK176" i="8"/>
  <c r="BK165" i="9"/>
  <c r="J168" i="9"/>
  <c r="J177" i="9"/>
  <c r="BK156" i="9"/>
  <c r="J140" i="9"/>
  <c r="J160" i="9"/>
  <c r="BK141" i="9"/>
  <c r="J156" i="9"/>
  <c r="BK179" i="9"/>
  <c r="BK172" i="9"/>
  <c r="J165" i="9"/>
  <c r="J152" i="9"/>
  <c r="BK151" i="9"/>
  <c r="BK149" i="9"/>
  <c r="BK144" i="9"/>
  <c r="BK143" i="9"/>
  <c r="J141" i="9"/>
  <c r="BK174" i="10"/>
  <c r="BK141" i="10"/>
  <c r="BK153" i="10"/>
  <c r="BK157" i="10"/>
  <c r="J168" i="10"/>
  <c r="J149" i="10"/>
  <c r="J179" i="10"/>
  <c r="BK189" i="10"/>
  <c r="BK163" i="10"/>
  <c r="BK146" i="10"/>
  <c r="BK149" i="10"/>
  <c r="J165" i="11"/>
  <c r="BK169" i="11"/>
  <c r="BK170" i="11"/>
  <c r="J174" i="11"/>
  <c r="BK168" i="11"/>
  <c r="BK154" i="11"/>
  <c r="BK152" i="11"/>
  <c r="BK173" i="11"/>
  <c r="BK172" i="12"/>
  <c r="J142" i="12"/>
  <c r="J212" i="12"/>
  <c r="J207" i="12"/>
  <c r="J208" i="12"/>
  <c r="J204" i="12"/>
  <c r="BK479" i="13"/>
  <c r="BK305" i="13"/>
  <c r="J279" i="13"/>
  <c r="J223" i="13"/>
  <c r="J519" i="13"/>
  <c r="BK330" i="13"/>
  <c r="BK239" i="13"/>
  <c r="J197" i="13"/>
  <c r="J490" i="13"/>
  <c r="J304" i="13"/>
  <c r="BK269" i="13"/>
  <c r="J528" i="13"/>
  <c r="BK428" i="13"/>
  <c r="J319" i="13"/>
  <c r="J278" i="13"/>
  <c r="J170" i="13"/>
  <c r="BK498" i="13"/>
  <c r="BK464" i="13"/>
  <c r="BK356" i="13"/>
  <c r="J229" i="13"/>
  <c r="J215" i="13"/>
  <c r="J157" i="13"/>
  <c r="J438" i="13"/>
  <c r="BK302" i="13"/>
  <c r="J269" i="13"/>
  <c r="BK229" i="13"/>
  <c r="J479" i="13"/>
  <c r="J326" i="13"/>
  <c r="J276" i="13"/>
  <c r="BK234" i="13"/>
  <c r="J417" i="13"/>
  <c r="BK298" i="13"/>
  <c r="J239" i="13"/>
  <c r="BK201" i="13"/>
  <c r="BK188" i="14"/>
  <c r="J213" i="14"/>
  <c r="J189" i="14"/>
  <c r="J210" i="14"/>
  <c r="J177" i="14"/>
  <c r="J153" i="14"/>
  <c r="J197" i="14"/>
  <c r="J147" i="14"/>
  <c r="J193" i="14"/>
  <c r="BK161" i="14"/>
  <c r="BK210" i="14"/>
  <c r="BK186" i="14"/>
  <c r="J155" i="14"/>
  <c r="BK193" i="14"/>
  <c r="BK167" i="14"/>
  <c r="J185" i="14"/>
  <c r="J154" i="14"/>
  <c r="J148" i="15"/>
  <c r="BK145" i="15"/>
  <c r="J175" i="15"/>
  <c r="J158" i="15"/>
  <c r="BK143" i="15"/>
  <c r="BK174" i="15"/>
  <c r="J168" i="15"/>
  <c r="BK153" i="16"/>
  <c r="BK144" i="16"/>
  <c r="J147" i="16"/>
  <c r="J157" i="16"/>
  <c r="J153" i="16"/>
  <c r="BK359" i="3"/>
  <c r="J263" i="3"/>
  <c r="BK172" i="3"/>
  <c r="BK378" i="3"/>
  <c r="J327" i="3"/>
  <c r="J266" i="3"/>
  <c r="BK206" i="3"/>
  <c r="J372" i="3"/>
  <c r="J324" i="3"/>
  <c r="BK295" i="3"/>
  <c r="BK270" i="3"/>
  <c r="J166" i="3"/>
  <c r="J359" i="3"/>
  <c r="BK231" i="3"/>
  <c r="J174" i="3"/>
  <c r="J192" i="3"/>
  <c r="J136" i="4"/>
  <c r="BK144" i="4"/>
  <c r="BK281" i="5"/>
  <c r="BK327" i="5"/>
  <c r="BK209" i="5"/>
  <c r="J319" i="5"/>
  <c r="BK146" i="5"/>
  <c r="J276" i="5"/>
  <c r="J265" i="5"/>
  <c r="J166" i="5"/>
  <c r="BK139" i="6"/>
  <c r="BK138" i="6"/>
  <c r="BK140" i="7"/>
  <c r="BK204" i="8"/>
  <c r="J157" i="8"/>
  <c r="J186" i="8"/>
  <c r="BK169" i="8"/>
  <c r="J203" i="8"/>
  <c r="J167" i="8"/>
  <c r="BK200" i="8"/>
  <c r="BK156" i="8"/>
  <c r="J211" i="8"/>
  <c r="J176" i="8"/>
  <c r="BK145" i="8"/>
  <c r="BK202" i="8"/>
  <c r="BK154" i="8"/>
  <c r="J193" i="8"/>
  <c r="J159" i="8"/>
  <c r="J208" i="8"/>
  <c r="BK184" i="8"/>
  <c r="J154" i="8"/>
  <c r="J185" i="9"/>
  <c r="BK171" i="9"/>
  <c r="BK182" i="9"/>
  <c r="J167" i="9"/>
  <c r="BK173" i="9"/>
  <c r="J154" i="9"/>
  <c r="BK177" i="9"/>
  <c r="J183" i="9"/>
  <c r="BK161" i="9"/>
  <c r="BK181" i="9"/>
  <c r="J182" i="10"/>
  <c r="BK152" i="10"/>
  <c r="BK158" i="10"/>
  <c r="BK148" i="10"/>
  <c r="J176" i="10"/>
  <c r="J152" i="10"/>
  <c r="J160" i="10"/>
  <c r="J143" i="10"/>
  <c r="J151" i="10"/>
  <c r="J174" i="10"/>
  <c r="BK159" i="10"/>
  <c r="J140" i="10"/>
  <c r="J152" i="11"/>
  <c r="BK160" i="11"/>
  <c r="J164" i="11"/>
  <c r="BK162" i="11"/>
  <c r="J166" i="11"/>
  <c r="BK153" i="11"/>
  <c r="J154" i="11"/>
  <c r="BK159" i="11"/>
  <c r="J151" i="11"/>
  <c r="J189" i="12"/>
  <c r="J214" i="12"/>
  <c r="J213" i="12"/>
  <c r="BK221" i="12"/>
  <c r="J156" i="12"/>
  <c r="J174" i="12"/>
  <c r="BK530" i="13"/>
  <c r="J466" i="13"/>
  <c r="J364" i="13"/>
  <c r="BK285" i="13"/>
  <c r="BK225" i="13"/>
  <c r="BK517" i="13"/>
  <c r="BK348" i="13"/>
  <c r="BK278" i="13"/>
  <c r="BK230" i="13"/>
  <c r="BK157" i="13"/>
  <c r="BK444" i="13"/>
  <c r="BK311" i="13"/>
  <c r="BK240" i="13"/>
  <c r="BK534" i="13"/>
  <c r="BK454" i="13"/>
  <c r="BK317" i="13"/>
  <c r="BK280" i="13"/>
  <c r="BK222" i="13"/>
  <c r="BK512" i="13"/>
  <c r="J470" i="13"/>
  <c r="BK359" i="13"/>
  <c r="J228" i="13"/>
  <c r="BK188" i="13"/>
  <c r="BK466" i="13"/>
  <c r="BK308" i="13"/>
  <c r="BK279" i="13"/>
  <c r="BK236" i="13"/>
  <c r="J514" i="13"/>
  <c r="J406" i="13"/>
  <c r="J316" i="13"/>
  <c r="BK263" i="13"/>
  <c r="BK227" i="13"/>
  <c r="BK364" i="13"/>
  <c r="BK307" i="13"/>
  <c r="J290" i="13"/>
  <c r="J205" i="13"/>
  <c r="BK185" i="14"/>
  <c r="BK209" i="14"/>
  <c r="J170" i="14"/>
  <c r="BK202" i="14"/>
  <c r="BK170" i="14"/>
  <c r="BK154" i="14"/>
  <c r="BK198" i="14"/>
  <c r="BK152" i="14"/>
  <c r="BK200" i="14"/>
  <c r="J160" i="14"/>
  <c r="J196" i="14"/>
  <c r="J171" i="14"/>
  <c r="J151" i="14"/>
  <c r="J202" i="14"/>
  <c r="BK153" i="14"/>
  <c r="BK184" i="14"/>
  <c r="BK157" i="15"/>
  <c r="J174" i="15"/>
  <c r="BK170" i="15"/>
  <c r="BK142" i="15"/>
  <c r="BK152" i="15"/>
  <c r="J151" i="15"/>
  <c r="J166" i="15"/>
  <c r="BK166" i="15"/>
  <c r="J153" i="15"/>
  <c r="J155" i="16"/>
  <c r="J141" i="16"/>
  <c r="J142" i="16"/>
  <c r="BK151" i="16"/>
  <c r="BK187" i="3"/>
  <c r="J323" i="3"/>
  <c r="BK300" i="3"/>
  <c r="J246" i="3"/>
  <c r="J211" i="3"/>
  <c r="J356" i="3"/>
  <c r="BK217" i="3"/>
  <c r="J257" i="3"/>
  <c r="BK183" i="3"/>
  <c r="J142" i="4"/>
  <c r="J144" i="4"/>
  <c r="BK167" i="4"/>
  <c r="J285" i="5"/>
  <c r="J236" i="5"/>
  <c r="BK285" i="5"/>
  <c r="J153" i="5"/>
  <c r="BK255" i="5"/>
  <c r="BK149" i="5"/>
  <c r="BK284" i="5"/>
  <c r="J283" i="5"/>
  <c r="BK259" i="5"/>
  <c r="BK159" i="5"/>
  <c r="J136" i="6"/>
  <c r="J137" i="7"/>
  <c r="BK211" i="8"/>
  <c r="BK178" i="8"/>
  <c r="J215" i="8"/>
  <c r="BK181" i="8"/>
  <c r="BK155" i="8"/>
  <c r="J183" i="8"/>
  <c r="J164" i="8"/>
  <c r="J197" i="8"/>
  <c r="BK153" i="8"/>
  <c r="BK144" i="8"/>
  <c r="J189" i="8"/>
  <c r="BK161" i="8"/>
  <c r="BK213" i="8"/>
  <c r="J180" i="8"/>
  <c r="BK151" i="8"/>
  <c r="J190" i="8"/>
  <c r="J153" i="8"/>
  <c r="J187" i="8"/>
  <c r="BK148" i="8"/>
  <c r="BK187" i="9"/>
  <c r="J181" i="9"/>
  <c r="BK142" i="9"/>
  <c r="BK154" i="9"/>
  <c r="J174" i="9"/>
  <c r="BK157" i="9"/>
  <c r="BK176" i="9"/>
  <c r="J175" i="9"/>
  <c r="J159" i="9"/>
  <c r="J188" i="10"/>
  <c r="J164" i="10"/>
  <c r="J144" i="10"/>
  <c r="J155" i="10"/>
  <c r="BK179" i="10"/>
  <c r="J146" i="10"/>
  <c r="J167" i="10"/>
  <c r="J142" i="10"/>
  <c r="J165" i="10"/>
  <c r="BK168" i="10"/>
  <c r="BK155" i="10"/>
  <c r="BK139" i="10"/>
  <c r="BK171" i="10"/>
  <c r="J145" i="10"/>
  <c r="BK157" i="11"/>
  <c r="J177" i="11"/>
  <c r="J148" i="11"/>
  <c r="BK176" i="11"/>
  <c r="J150" i="11"/>
  <c r="BK156" i="11"/>
  <c r="BK155" i="11"/>
  <c r="J141" i="11"/>
  <c r="BK146" i="11"/>
  <c r="BK152" i="12"/>
  <c r="BK204" i="12"/>
  <c r="J192" i="12"/>
  <c r="BK201" i="12"/>
  <c r="J167" i="12"/>
  <c r="BK142" i="12"/>
  <c r="BK509" i="13"/>
  <c r="J384" i="13"/>
  <c r="J294" i="13"/>
  <c r="J258" i="13"/>
  <c r="J220" i="13"/>
  <c r="BK309" i="13"/>
  <c r="BK232" i="13"/>
  <c r="J534" i="13"/>
  <c r="BK316" i="13"/>
  <c r="J291" i="13"/>
  <c r="J216" i="13"/>
  <c r="BK147" i="13"/>
  <c r="J498" i="13"/>
  <c r="J361" i="13"/>
  <c r="J312" i="13"/>
  <c r="J237" i="13"/>
  <c r="BK216" i="13"/>
  <c r="J486" i="13"/>
  <c r="BK314" i="13"/>
  <c r="BK223" i="13"/>
  <c r="J149" i="13"/>
  <c r="J447" i="13"/>
  <c r="BK295" i="13"/>
  <c r="BK253" i="13"/>
  <c r="J226" i="13"/>
  <c r="BK470" i="13"/>
  <c r="BK361" i="13"/>
  <c r="BK291" i="13"/>
  <c r="J253" i="13"/>
  <c r="BK219" i="13"/>
  <c r="BK326" i="13"/>
  <c r="J300" i="13"/>
  <c r="J289" i="13"/>
  <c r="BK238" i="13"/>
  <c r="J167" i="14"/>
  <c r="J186" i="14"/>
  <c r="BK149" i="14"/>
  <c r="BK195" i="14"/>
  <c r="BK156" i="14"/>
  <c r="J203" i="14"/>
  <c r="J165" i="14"/>
  <c r="BK173" i="14"/>
  <c r="J216" i="14"/>
  <c r="BK190" i="14"/>
  <c r="J168" i="14"/>
  <c r="BK205" i="14"/>
  <c r="BK169" i="14"/>
  <c r="J195" i="14"/>
  <c r="J173" i="14"/>
  <c r="BK144" i="15"/>
  <c r="J146" i="15"/>
  <c r="BK165" i="15"/>
  <c r="J164" i="15"/>
  <c r="BK158" i="15"/>
  <c r="BK168" i="15"/>
  <c r="BK159" i="15"/>
  <c r="J150" i="16"/>
  <c r="J151" i="16"/>
  <c r="J140" i="16"/>
  <c r="J156" i="16"/>
  <c r="J146" i="16"/>
  <c r="BK260" i="3"/>
  <c r="BK192" i="3"/>
  <c r="J157" i="3"/>
  <c r="J344" i="3"/>
  <c r="J292" i="3"/>
  <c r="J235" i="3"/>
  <c r="BK372" i="3"/>
  <c r="BK353" i="3"/>
  <c r="BK221" i="3"/>
  <c r="BK279" i="5"/>
  <c r="J287" i="5"/>
  <c r="BK164" i="5"/>
  <c r="BK286" i="5"/>
  <c r="J161" i="5"/>
  <c r="J273" i="5"/>
  <c r="J284" i="5"/>
  <c r="J209" i="5"/>
  <c r="BK155" i="5"/>
  <c r="BK136" i="6"/>
  <c r="J142" i="7"/>
  <c r="BK208" i="8"/>
  <c r="J163" i="8"/>
  <c r="BK193" i="8"/>
  <c r="BK180" i="8"/>
  <c r="BK147" i="8"/>
  <c r="BK177" i="8"/>
  <c r="J148" i="8"/>
  <c r="BK186" i="8"/>
  <c r="BK162" i="8"/>
  <c r="BK142" i="8"/>
  <c r="BK195" i="8"/>
  <c r="BK165" i="8"/>
  <c r="J206" i="8"/>
  <c r="J162" i="8"/>
  <c r="BK206" i="8"/>
  <c r="BK160" i="8"/>
  <c r="J194" i="8"/>
  <c r="J175" i="8"/>
  <c r="BK150" i="9"/>
  <c r="J172" i="9"/>
  <c r="J184" i="9"/>
  <c r="J157" i="9"/>
  <c r="J146" i="9"/>
  <c r="BK167" i="9"/>
  <c r="J144" i="9"/>
  <c r="J153" i="9"/>
  <c r="J176" i="9"/>
  <c r="J155" i="9"/>
  <c r="BK185" i="10"/>
  <c r="J163" i="10"/>
  <c r="BK143" i="10"/>
  <c r="BK182" i="10"/>
  <c r="J161" i="10"/>
  <c r="BK188" i="10"/>
  <c r="J157" i="10"/>
  <c r="BK186" i="10"/>
  <c r="BK176" i="10"/>
  <c r="J162" i="10"/>
  <c r="BK138" i="10"/>
  <c r="BK173" i="10"/>
  <c r="J141" i="10"/>
  <c r="J159" i="11"/>
  <c r="BK141" i="11"/>
  <c r="BK147" i="11"/>
  <c r="BK145" i="11"/>
  <c r="J155" i="11"/>
  <c r="BK165" i="11"/>
  <c r="J162" i="11"/>
  <c r="BK140" i="11"/>
  <c r="J167" i="11"/>
  <c r="J209" i="12"/>
  <c r="BK181" i="12"/>
  <c r="BK207" i="12"/>
  <c r="BK208" i="12"/>
  <c r="BK167" i="12"/>
  <c r="J194" i="12"/>
  <c r="J201" i="12"/>
  <c r="BK174" i="12"/>
  <c r="BK519" i="13"/>
  <c r="J428" i="13"/>
  <c r="J317" i="13"/>
  <c r="J236" i="13"/>
  <c r="J536" i="13"/>
  <c r="J323" i="13"/>
  <c r="J296" i="13"/>
  <c r="J224" i="13"/>
  <c r="BK149" i="13"/>
  <c r="BK344" i="13"/>
  <c r="J281" i="13"/>
  <c r="J201" i="13"/>
  <c r="BK514" i="13"/>
  <c r="BK338" i="13"/>
  <c r="J302" i="13"/>
  <c r="J219" i="13"/>
  <c r="J504" i="13"/>
  <c r="J474" i="13"/>
  <c r="J315" i="13"/>
  <c r="BK233" i="13"/>
  <c r="BK197" i="13"/>
  <c r="J509" i="13"/>
  <c r="BK323" i="13"/>
  <c r="BK277" i="13"/>
  <c r="J500" i="13"/>
  <c r="J372" i="13"/>
  <c r="J311" i="13"/>
  <c r="BK237" i="13"/>
  <c r="J454" i="13"/>
  <c r="J310" i="13"/>
  <c r="J286" i="13"/>
  <c r="J222" i="13"/>
  <c r="J214" i="14"/>
  <c r="J206" i="14"/>
  <c r="J182" i="14"/>
  <c r="BK196" i="14"/>
  <c r="BK164" i="14"/>
  <c r="BK214" i="14"/>
  <c r="J178" i="14"/>
  <c r="J219" i="14"/>
  <c r="BK179" i="14"/>
  <c r="J211" i="14"/>
  <c r="J187" i="14"/>
  <c r="J164" i="14"/>
  <c r="J218" i="14"/>
  <c r="BK192" i="14"/>
  <c r="BK203" i="14"/>
  <c r="BK180" i="14"/>
  <c r="BK146" i="15"/>
  <c r="J149" i="15"/>
  <c r="J160" i="15"/>
  <c r="J161" i="15"/>
  <c r="BK147" i="15"/>
  <c r="J159" i="15"/>
  <c r="J165" i="15"/>
  <c r="BK151" i="15"/>
  <c r="BK156" i="16"/>
  <c r="BK155" i="16"/>
  <c r="BK142" i="16"/>
  <c r="BK157" i="16"/>
  <c r="BK146" i="16"/>
  <c r="BK156" i="2"/>
  <c r="J151" i="2"/>
  <c r="J148" i="2"/>
  <c r="BK139" i="2"/>
  <c r="J138" i="2"/>
  <c r="AS95" i="1"/>
  <c r="J279" i="3"/>
  <c r="BK263" i="3"/>
  <c r="J197" i="3"/>
  <c r="BK166" i="3"/>
  <c r="J378" i="3"/>
  <c r="J349" i="3"/>
  <c r="J320" i="3"/>
  <c r="J295" i="3"/>
  <c r="BK281" i="3"/>
  <c r="BK242" i="3"/>
  <c r="J170" i="3"/>
  <c r="BK370" i="3"/>
  <c r="J270" i="3"/>
  <c r="J187" i="3"/>
  <c r="J375" i="3"/>
  <c r="J350" i="3"/>
  <c r="J316" i="3"/>
  <c r="BK273" i="3"/>
  <c r="J221" i="3"/>
  <c r="J370" i="3"/>
  <c r="BK254" i="3"/>
  <c r="BK177" i="3"/>
  <c r="BK246" i="3"/>
  <c r="BK161" i="4"/>
  <c r="J167" i="4"/>
  <c r="J157" i="4"/>
  <c r="J327" i="5"/>
  <c r="BK276" i="5"/>
  <c r="BK212" i="5"/>
  <c r="BK283" i="5"/>
  <c r="J159" i="5"/>
  <c r="BK262" i="5"/>
  <c r="J157" i="5"/>
  <c r="J279" i="5"/>
  <c r="BK166" i="5"/>
  <c r="J155" i="5"/>
  <c r="J212" i="5"/>
  <c r="J138" i="6"/>
  <c r="BK137" i="7"/>
  <c r="J191" i="8"/>
  <c r="BK149" i="8"/>
  <c r="J184" i="8"/>
  <c r="J166" i="8"/>
  <c r="BK175" i="8"/>
  <c r="BK199" i="8"/>
  <c r="BK187" i="8"/>
  <c r="J142" i="8"/>
  <c r="J174" i="8"/>
  <c r="J171" i="9"/>
  <c r="BK178" i="9"/>
  <c r="BK162" i="9"/>
  <c r="BK174" i="9"/>
  <c r="BK155" i="9"/>
  <c r="J187" i="9"/>
  <c r="J158" i="9"/>
  <c r="BK185" i="9"/>
  <c r="J149" i="9"/>
  <c r="BK160" i="9"/>
  <c r="J180" i="10"/>
  <c r="J166" i="10"/>
  <c r="J150" i="10"/>
  <c r="BK169" i="10"/>
  <c r="J147" i="10"/>
  <c r="J175" i="10"/>
  <c r="BK150" i="10"/>
  <c r="BK170" i="10"/>
  <c r="BK171" i="11"/>
  <c r="BK174" i="11"/>
  <c r="BK149" i="11"/>
  <c r="J161" i="11"/>
  <c r="BK151" i="11"/>
  <c r="J160" i="12"/>
  <c r="J221" i="12"/>
  <c r="BK189" i="12"/>
  <c r="J172" i="12"/>
  <c r="BK160" i="12"/>
  <c r="BK156" i="12"/>
  <c r="J532" i="13"/>
  <c r="BK417" i="13"/>
  <c r="BK293" i="13"/>
  <c r="BK235" i="13"/>
  <c r="BK170" i="13"/>
  <c r="J358" i="13"/>
  <c r="J303" i="13"/>
  <c r="J234" i="13"/>
  <c r="J142" i="13"/>
  <c r="J324" i="13"/>
  <c r="BK303" i="13"/>
  <c r="BK231" i="13"/>
  <c r="BK192" i="13"/>
  <c r="BK504" i="13"/>
  <c r="J423" i="13"/>
  <c r="BK304" i="13"/>
  <c r="BK220" i="13"/>
  <c r="BK500" i="13"/>
  <c r="BK447" i="13"/>
  <c r="J285" i="13"/>
  <c r="BK205" i="13"/>
  <c r="J147" i="13"/>
  <c r="J394" i="13"/>
  <c r="BK290" i="13"/>
  <c r="J263" i="13"/>
  <c r="J512" i="13"/>
  <c r="BK432" i="13"/>
  <c r="J313" i="13"/>
  <c r="BK258" i="13"/>
  <c r="BK224" i="13"/>
  <c r="BK358" i="13"/>
  <c r="BK306" i="13"/>
  <c r="BK276" i="13"/>
  <c r="BK216" i="14"/>
  <c r="J146" i="14"/>
  <c r="J191" i="14"/>
  <c r="BK211" i="14"/>
  <c r="BK165" i="14"/>
  <c r="BK206" i="14"/>
  <c r="BK187" i="14"/>
  <c r="J201" i="14"/>
  <c r="BK181" i="14"/>
  <c r="J161" i="14"/>
  <c r="J208" i="14"/>
  <c r="BK172" i="14"/>
  <c r="J198" i="14"/>
  <c r="BK183" i="14"/>
  <c r="BK156" i="15"/>
  <c r="BK175" i="15"/>
  <c r="BK172" i="15"/>
  <c r="BK149" i="15"/>
  <c r="J144" i="15"/>
  <c r="J154" i="15"/>
  <c r="J157" i="15"/>
  <c r="BK154" i="15"/>
  <c r="BK138" i="16"/>
  <c r="J144" i="16"/>
  <c r="BK148" i="16"/>
  <c r="J326" i="3"/>
  <c r="BK287" i="3"/>
  <c r="J273" i="3"/>
  <c r="BK203" i="3"/>
  <c r="BK163" i="3"/>
  <c r="J364" i="3"/>
  <c r="J319" i="3"/>
  <c r="BK211" i="3"/>
  <c r="J163" i="3"/>
  <c r="J362" i="3"/>
  <c r="BK322" i="3"/>
  <c r="BK279" i="3"/>
  <c r="J242" i="3"/>
  <c r="BK149" i="3"/>
  <c r="BK350" i="3"/>
  <c r="J206" i="3"/>
  <c r="J239" i="3"/>
  <c r="BK142" i="4"/>
  <c r="J139" i="4"/>
  <c r="BK165" i="4"/>
  <c r="J289" i="5"/>
  <c r="BK251" i="5"/>
  <c r="J241" i="5"/>
  <c r="J146" i="5"/>
  <c r="BK241" i="5"/>
  <c r="BK323" i="5"/>
  <c r="J262" i="5"/>
  <c r="BK270" i="5"/>
  <c r="BK236" i="5"/>
  <c r="BK230" i="5"/>
  <c r="BK135" i="6"/>
  <c r="J140" i="7"/>
  <c r="BK171" i="8"/>
  <c r="BK188" i="8"/>
  <c r="J161" i="8"/>
  <c r="BK179" i="8"/>
  <c r="J214" i="8"/>
  <c r="BK170" i="8"/>
  <c r="J151" i="8"/>
  <c r="J198" i="8"/>
  <c r="BK166" i="8"/>
  <c r="J149" i="8"/>
  <c r="J212" i="8"/>
  <c r="BK163" i="8"/>
  <c r="J205" i="8"/>
  <c r="BK182" i="8"/>
  <c r="J150" i="8"/>
  <c r="BK189" i="8"/>
  <c r="J155" i="8"/>
  <c r="J178" i="9"/>
  <c r="BK184" i="9"/>
  <c r="BK170" i="9"/>
  <c r="BK168" i="9"/>
  <c r="BK153" i="9"/>
  <c r="BK169" i="9"/>
  <c r="J143" i="9"/>
  <c r="J182" i="9"/>
  <c r="BK164" i="9"/>
  <c r="J150" i="9"/>
  <c r="BK172" i="10"/>
  <c r="BK161" i="10"/>
  <c r="J185" i="10"/>
  <c r="BK151" i="10"/>
  <c r="J181" i="10"/>
  <c r="J159" i="10"/>
  <c r="J177" i="10"/>
  <c r="J154" i="10"/>
  <c r="BK180" i="10"/>
  <c r="J172" i="10"/>
  <c r="J153" i="10"/>
  <c r="BK177" i="10"/>
  <c r="BK165" i="10"/>
  <c r="J139" i="10"/>
  <c r="BK144" i="11"/>
  <c r="BK164" i="11"/>
  <c r="J146" i="11"/>
  <c r="J168" i="11"/>
  <c r="BK167" i="11"/>
  <c r="BK148" i="11"/>
  <c r="J158" i="11"/>
  <c r="J140" i="11"/>
  <c r="BK192" i="12"/>
  <c r="J198" i="12"/>
  <c r="BK194" i="12"/>
  <c r="BK179" i="12"/>
  <c r="J181" i="12"/>
  <c r="J187" i="12"/>
  <c r="BK536" i="13"/>
  <c r="BK478" i="13"/>
  <c r="J382" i="13"/>
  <c r="J280" i="13"/>
  <c r="J230" i="13"/>
  <c r="J521" i="13"/>
  <c r="J356" i="13"/>
  <c r="BK242" i="13"/>
  <c r="BK208" i="13"/>
  <c r="J427" i="13"/>
  <c r="J307" i="13"/>
  <c r="BK228" i="13"/>
  <c r="BK153" i="13"/>
  <c r="J482" i="13"/>
  <c r="BK420" i="13"/>
  <c r="BK315" i="13"/>
  <c r="J242" i="13"/>
  <c r="J188" i="13"/>
  <c r="BK490" i="13"/>
  <c r="J444" i="13"/>
  <c r="J306" i="13"/>
  <c r="BK218" i="13"/>
  <c r="BK522" i="13"/>
  <c r="J309" i="13"/>
  <c r="J287" i="13"/>
  <c r="J227" i="13"/>
  <c r="BK494" i="13"/>
  <c r="BK384" i="13"/>
  <c r="J308" i="13"/>
  <c r="J233" i="13"/>
  <c r="J348" i="13"/>
  <c r="J295" i="13"/>
  <c r="J221" i="13"/>
  <c r="J156" i="14"/>
  <c r="BK204" i="14"/>
  <c r="J162" i="14"/>
  <c r="J181" i="14"/>
  <c r="BK219" i="14"/>
  <c r="BK176" i="14"/>
  <c r="J205" i="14"/>
  <c r="J172" i="14"/>
  <c r="BK191" i="14"/>
  <c r="J179" i="14"/>
  <c r="J148" i="14"/>
  <c r="BK201" i="14"/>
  <c r="BK160" i="14"/>
  <c r="BK189" i="14"/>
  <c r="BK164" i="15"/>
  <c r="J169" i="15"/>
  <c r="J142" i="15"/>
  <c r="J141" i="15"/>
  <c r="BK160" i="15"/>
  <c r="J172" i="15"/>
  <c r="J152" i="15"/>
  <c r="J147" i="15"/>
  <c r="J143" i="15"/>
  <c r="J145" i="16"/>
  <c r="J149" i="16"/>
  <c r="BK145" i="16"/>
  <c r="J139" i="16"/>
  <c r="F41" i="2" l="1"/>
  <c r="F37" i="2"/>
  <c r="F40" i="2"/>
  <c r="J37" i="2"/>
  <c r="BK134" i="2"/>
  <c r="J134" i="2"/>
  <c r="J100" i="2" s="1"/>
  <c r="R182" i="3"/>
  <c r="R280" i="3"/>
  <c r="R317" i="3"/>
  <c r="R321" i="3"/>
  <c r="T363" i="3"/>
  <c r="T145" i="5"/>
  <c r="T211" i="5"/>
  <c r="P288" i="5"/>
  <c r="T138" i="7"/>
  <c r="T135" i="7" s="1"/>
  <c r="T134" i="7" s="1"/>
  <c r="P146" i="8"/>
  <c r="T158" i="8"/>
  <c r="BK201" i="8"/>
  <c r="J201" i="8" s="1"/>
  <c r="J104" i="8" s="1"/>
  <c r="R139" i="9"/>
  <c r="P166" i="9"/>
  <c r="BK137" i="10"/>
  <c r="BK136" i="10" s="1"/>
  <c r="J136" i="10" s="1"/>
  <c r="J99" i="10" s="1"/>
  <c r="BK187" i="10"/>
  <c r="J187" i="10" s="1"/>
  <c r="J103" i="10" s="1"/>
  <c r="R143" i="11"/>
  <c r="T172" i="11"/>
  <c r="T159" i="12"/>
  <c r="T200" i="12"/>
  <c r="T199" i="12" s="1"/>
  <c r="T141" i="13"/>
  <c r="P469" i="13"/>
  <c r="R518" i="13"/>
  <c r="R150" i="14"/>
  <c r="R144" i="14" s="1"/>
  <c r="BK175" i="14"/>
  <c r="J175" i="14" s="1"/>
  <c r="J107" i="14" s="1"/>
  <c r="BK207" i="14"/>
  <c r="J207" i="14" s="1"/>
  <c r="J109" i="14" s="1"/>
  <c r="P215" i="14"/>
  <c r="R140" i="15"/>
  <c r="P134" i="2"/>
  <c r="P133" i="2"/>
  <c r="P132" i="2" s="1"/>
  <c r="AU96" i="1" s="1"/>
  <c r="P182" i="3"/>
  <c r="T241" i="3"/>
  <c r="BK325" i="3"/>
  <c r="J325" i="3" s="1"/>
  <c r="J112" i="3" s="1"/>
  <c r="P371" i="3"/>
  <c r="R145" i="5"/>
  <c r="BK211" i="5"/>
  <c r="J211" i="5"/>
  <c r="J102" i="5" s="1"/>
  <c r="BK269" i="5"/>
  <c r="J269" i="5" s="1"/>
  <c r="J106" i="5" s="1"/>
  <c r="T278" i="5"/>
  <c r="T282" i="5"/>
  <c r="BK134" i="6"/>
  <c r="J134" i="6"/>
  <c r="J100" i="6" s="1"/>
  <c r="BK138" i="7"/>
  <c r="J138" i="7" s="1"/>
  <c r="J101" i="7" s="1"/>
  <c r="T140" i="8"/>
  <c r="R172" i="8"/>
  <c r="R209" i="8"/>
  <c r="R166" i="9"/>
  <c r="T184" i="10"/>
  <c r="T139" i="11"/>
  <c r="T138" i="11" s="1"/>
  <c r="R163" i="11"/>
  <c r="BK175" i="11"/>
  <c r="J175" i="11" s="1"/>
  <c r="J105" i="11" s="1"/>
  <c r="R159" i="12"/>
  <c r="BK446" i="13"/>
  <c r="J446" i="13" s="1"/>
  <c r="J101" i="13" s="1"/>
  <c r="BK497" i="13"/>
  <c r="J497" i="13"/>
  <c r="J103" i="13" s="1"/>
  <c r="BK518" i="13"/>
  <c r="J518" i="13"/>
  <c r="J107" i="13" s="1"/>
  <c r="T145" i="14"/>
  <c r="P175" i="14"/>
  <c r="T207" i="14"/>
  <c r="BK150" i="15"/>
  <c r="J150" i="15" s="1"/>
  <c r="J102" i="15" s="1"/>
  <c r="T163" i="15"/>
  <c r="BK173" i="15"/>
  <c r="J173" i="15" s="1"/>
  <c r="J105" i="15" s="1"/>
  <c r="P173" i="15"/>
  <c r="R148" i="3"/>
  <c r="BK216" i="3"/>
  <c r="J216" i="3"/>
  <c r="J102" i="3" s="1"/>
  <c r="BK241" i="3"/>
  <c r="J241" i="3" s="1"/>
  <c r="J108" i="3" s="1"/>
  <c r="R325" i="3"/>
  <c r="R371" i="3"/>
  <c r="P135" i="4"/>
  <c r="P134" i="4" s="1"/>
  <c r="P133" i="4" s="1"/>
  <c r="AU98" i="1" s="1"/>
  <c r="P165" i="5"/>
  <c r="P246" i="5"/>
  <c r="R269" i="5"/>
  <c r="BK278" i="5"/>
  <c r="J278" i="5" s="1"/>
  <c r="J109" i="5" s="1"/>
  <c r="BK282" i="5"/>
  <c r="J282" i="5" s="1"/>
  <c r="J110" i="5" s="1"/>
  <c r="T134" i="6"/>
  <c r="T133" i="6" s="1"/>
  <c r="T132" i="6" s="1"/>
  <c r="R146" i="8"/>
  <c r="BK158" i="8"/>
  <c r="J158" i="8" s="1"/>
  <c r="J102" i="8" s="1"/>
  <c r="T201" i="8"/>
  <c r="P139" i="9"/>
  <c r="T147" i="9"/>
  <c r="T163" i="9"/>
  <c r="P184" i="10"/>
  <c r="BK139" i="11"/>
  <c r="J139" i="11" s="1"/>
  <c r="J100" i="11" s="1"/>
  <c r="P163" i="11"/>
  <c r="R175" i="11"/>
  <c r="T141" i="12"/>
  <c r="R173" i="12"/>
  <c r="R200" i="12"/>
  <c r="R199" i="12" s="1"/>
  <c r="P446" i="13"/>
  <c r="R497" i="13"/>
  <c r="BK511" i="13"/>
  <c r="J511" i="13" s="1"/>
  <c r="J106" i="13" s="1"/>
  <c r="R145" i="14"/>
  <c r="R175" i="14"/>
  <c r="P207" i="14"/>
  <c r="T212" i="14"/>
  <c r="P150" i="15"/>
  <c r="BK143" i="16"/>
  <c r="J143" i="16" s="1"/>
  <c r="J101" i="16" s="1"/>
  <c r="R134" i="2"/>
  <c r="R133" i="2" s="1"/>
  <c r="R132" i="2" s="1"/>
  <c r="T182" i="3"/>
  <c r="R241" i="3"/>
  <c r="T325" i="3"/>
  <c r="BK371" i="3"/>
  <c r="J371" i="3" s="1"/>
  <c r="J114" i="3" s="1"/>
  <c r="BK135" i="4"/>
  <c r="R165" i="5"/>
  <c r="R246" i="5"/>
  <c r="T269" i="5"/>
  <c r="R278" i="5"/>
  <c r="R282" i="5"/>
  <c r="P140" i="8"/>
  <c r="P172" i="8"/>
  <c r="BK209" i="8"/>
  <c r="J209" i="8" s="1"/>
  <c r="J106" i="8" s="1"/>
  <c r="T166" i="9"/>
  <c r="R184" i="10"/>
  <c r="R139" i="11"/>
  <c r="R138" i="11" s="1"/>
  <c r="T163" i="11"/>
  <c r="T175" i="11"/>
  <c r="P141" i="12"/>
  <c r="T173" i="12"/>
  <c r="P141" i="13"/>
  <c r="T469" i="13"/>
  <c r="T511" i="13"/>
  <c r="P150" i="14"/>
  <c r="P158" i="14"/>
  <c r="R163" i="14"/>
  <c r="P166" i="14"/>
  <c r="P199" i="14"/>
  <c r="BK212" i="14"/>
  <c r="J212" i="14" s="1"/>
  <c r="J110" i="14" s="1"/>
  <c r="T215" i="14"/>
  <c r="P140" i="15"/>
  <c r="R150" i="15"/>
  <c r="R163" i="15"/>
  <c r="T173" i="15"/>
  <c r="T137" i="16"/>
  <c r="BK154" i="16"/>
  <c r="J154" i="16" s="1"/>
  <c r="J103" i="16" s="1"/>
  <c r="BK148" i="3"/>
  <c r="P216" i="3"/>
  <c r="BK280" i="3"/>
  <c r="J280" i="3" s="1"/>
  <c r="J109" i="3" s="1"/>
  <c r="BK317" i="3"/>
  <c r="J317" i="3"/>
  <c r="J110" i="3" s="1"/>
  <c r="BK321" i="3"/>
  <c r="J321" i="3"/>
  <c r="J111" i="3" s="1"/>
  <c r="BK363" i="3"/>
  <c r="J363" i="3" s="1"/>
  <c r="J113" i="3" s="1"/>
  <c r="T135" i="4"/>
  <c r="T134" i="4" s="1"/>
  <c r="T133" i="4" s="1"/>
  <c r="T165" i="5"/>
  <c r="T246" i="5"/>
  <c r="BK288" i="5"/>
  <c r="J288" i="5" s="1"/>
  <c r="J111" i="5" s="1"/>
  <c r="BK140" i="8"/>
  <c r="J140" i="8" s="1"/>
  <c r="J100" i="8" s="1"/>
  <c r="T172" i="8"/>
  <c r="BK147" i="9"/>
  <c r="J147" i="9"/>
  <c r="J102" i="9"/>
  <c r="BK163" i="9"/>
  <c r="J163" i="9" s="1"/>
  <c r="J103" i="9" s="1"/>
  <c r="T187" i="10"/>
  <c r="P139" i="11"/>
  <c r="P138" i="11" s="1"/>
  <c r="BK163" i="11"/>
  <c r="J163" i="11" s="1"/>
  <c r="J103" i="11" s="1"/>
  <c r="P175" i="11"/>
  <c r="BK159" i="12"/>
  <c r="J159" i="12"/>
  <c r="J101" i="12" s="1"/>
  <c r="T446" i="13"/>
  <c r="T497" i="13"/>
  <c r="P511" i="13"/>
  <c r="P145" i="14"/>
  <c r="P144" i="14" s="1"/>
  <c r="T175" i="14"/>
  <c r="R207" i="14"/>
  <c r="R215" i="14"/>
  <c r="BK137" i="16"/>
  <c r="J137" i="16" s="1"/>
  <c r="J100" i="16" s="1"/>
  <c r="P143" i="16"/>
  <c r="P154" i="16"/>
  <c r="T148" i="3"/>
  <c r="R216" i="3"/>
  <c r="P241" i="3"/>
  <c r="P325" i="3"/>
  <c r="T371" i="3"/>
  <c r="P145" i="5"/>
  <c r="P211" i="5"/>
  <c r="T288" i="5"/>
  <c r="P134" i="6"/>
  <c r="P133" i="6"/>
  <c r="P132" i="6" s="1"/>
  <c r="AU100" i="1" s="1"/>
  <c r="T146" i="8"/>
  <c r="R158" i="8"/>
  <c r="R201" i="8"/>
  <c r="BK139" i="9"/>
  <c r="J139" i="9"/>
  <c r="J100" i="9"/>
  <c r="P147" i="9"/>
  <c r="P163" i="9"/>
  <c r="R137" i="10"/>
  <c r="R136" i="10" s="1"/>
  <c r="R135" i="10" s="1"/>
  <c r="R187" i="10"/>
  <c r="P143" i="11"/>
  <c r="P142" i="11"/>
  <c r="P172" i="11"/>
  <c r="P173" i="12"/>
  <c r="P200" i="12"/>
  <c r="P199" i="12" s="1"/>
  <c r="BK141" i="13"/>
  <c r="BK140" i="13" s="1"/>
  <c r="BK469" i="13"/>
  <c r="J469" i="13" s="1"/>
  <c r="J102" i="13" s="1"/>
  <c r="P518" i="13"/>
  <c r="BK150" i="14"/>
  <c r="J150" i="14"/>
  <c r="J101" i="14" s="1"/>
  <c r="R158" i="14"/>
  <c r="R157" i="14"/>
  <c r="P163" i="14"/>
  <c r="R166" i="14"/>
  <c r="BK199" i="14"/>
  <c r="J199" i="14" s="1"/>
  <c r="J108" i="14" s="1"/>
  <c r="P212" i="14"/>
  <c r="T140" i="15"/>
  <c r="T139" i="15" s="1"/>
  <c r="T137" i="15" s="1"/>
  <c r="BK163" i="15"/>
  <c r="J163" i="15" s="1"/>
  <c r="J103" i="15" s="1"/>
  <c r="P137" i="16"/>
  <c r="P136" i="16" s="1"/>
  <c r="P135" i="16" s="1"/>
  <c r="AU110" i="1" s="1"/>
  <c r="T143" i="16"/>
  <c r="R154" i="16"/>
  <c r="P148" i="3"/>
  <c r="P147" i="3" s="1"/>
  <c r="T216" i="3"/>
  <c r="T280" i="3"/>
  <c r="T317" i="3"/>
  <c r="P321" i="3"/>
  <c r="R363" i="3"/>
  <c r="BK165" i="5"/>
  <c r="J165" i="5" s="1"/>
  <c r="J101" i="5" s="1"/>
  <c r="BK246" i="5"/>
  <c r="J246" i="5"/>
  <c r="J103" i="5" s="1"/>
  <c r="P269" i="5"/>
  <c r="P278" i="5"/>
  <c r="P282" i="5"/>
  <c r="R134" i="6"/>
  <c r="R133" i="6" s="1"/>
  <c r="R132" i="6" s="1"/>
  <c r="R138" i="7"/>
  <c r="R135" i="7" s="1"/>
  <c r="R134" i="7" s="1"/>
  <c r="R140" i="8"/>
  <c r="BK172" i="8"/>
  <c r="J172" i="8" s="1"/>
  <c r="J103" i="8" s="1"/>
  <c r="T209" i="8"/>
  <c r="BK166" i="9"/>
  <c r="J166" i="9"/>
  <c r="J104" i="9" s="1"/>
  <c r="T137" i="10"/>
  <c r="T136" i="10" s="1"/>
  <c r="T135" i="10" s="1"/>
  <c r="P187" i="10"/>
  <c r="BK143" i="11"/>
  <c r="BK172" i="11"/>
  <c r="J172" i="11"/>
  <c r="J104" i="11" s="1"/>
  <c r="R141" i="12"/>
  <c r="R140" i="12" s="1"/>
  <c r="R139" i="12" s="1"/>
  <c r="BK173" i="12"/>
  <c r="J173" i="12" s="1"/>
  <c r="J102" i="12" s="1"/>
  <c r="BK200" i="12"/>
  <c r="R141" i="13"/>
  <c r="R469" i="13"/>
  <c r="R511" i="13"/>
  <c r="BK145" i="14"/>
  <c r="J145" i="14"/>
  <c r="J100" i="14" s="1"/>
  <c r="BK158" i="14"/>
  <c r="BK163" i="14"/>
  <c r="J163" i="14"/>
  <c r="J104" i="14" s="1"/>
  <c r="BK166" i="14"/>
  <c r="J166" i="14"/>
  <c r="J105" i="14" s="1"/>
  <c r="R199" i="14"/>
  <c r="BK215" i="14"/>
  <c r="J215" i="14" s="1"/>
  <c r="J111" i="14" s="1"/>
  <c r="R137" i="16"/>
  <c r="T154" i="16"/>
  <c r="T134" i="2"/>
  <c r="T133" i="2" s="1"/>
  <c r="T132" i="2" s="1"/>
  <c r="BK182" i="3"/>
  <c r="J182" i="3" s="1"/>
  <c r="J101" i="3" s="1"/>
  <c r="P280" i="3"/>
  <c r="P317" i="3"/>
  <c r="T321" i="3"/>
  <c r="P363" i="3"/>
  <c r="R135" i="4"/>
  <c r="R134" i="4" s="1"/>
  <c r="R133" i="4" s="1"/>
  <c r="BK145" i="5"/>
  <c r="J145" i="5"/>
  <c r="J100" i="5" s="1"/>
  <c r="R211" i="5"/>
  <c r="R288" i="5"/>
  <c r="P138" i="7"/>
  <c r="P135" i="7"/>
  <c r="P134" i="7" s="1"/>
  <c r="AU101" i="1" s="1"/>
  <c r="BK146" i="8"/>
  <c r="J146" i="8" s="1"/>
  <c r="J101" i="8" s="1"/>
  <c r="P158" i="8"/>
  <c r="P201" i="8"/>
  <c r="P209" i="8"/>
  <c r="T139" i="9"/>
  <c r="T138" i="9"/>
  <c r="T137" i="9" s="1"/>
  <c r="R147" i="9"/>
  <c r="R163" i="9"/>
  <c r="P137" i="10"/>
  <c r="P136" i="10" s="1"/>
  <c r="P135" i="10" s="1"/>
  <c r="AU104" i="1" s="1"/>
  <c r="BK184" i="10"/>
  <c r="J184" i="10" s="1"/>
  <c r="J102" i="10" s="1"/>
  <c r="T143" i="11"/>
  <c r="R172" i="11"/>
  <c r="BK141" i="12"/>
  <c r="J141" i="12"/>
  <c r="J100" i="12" s="1"/>
  <c r="P159" i="12"/>
  <c r="R446" i="13"/>
  <c r="P497" i="13"/>
  <c r="T518" i="13"/>
  <c r="T510" i="13"/>
  <c r="T150" i="14"/>
  <c r="T158" i="14"/>
  <c r="T163" i="14"/>
  <c r="T166" i="14"/>
  <c r="T199" i="14"/>
  <c r="R212" i="14"/>
  <c r="BK140" i="15"/>
  <c r="J140" i="15"/>
  <c r="J101" i="15" s="1"/>
  <c r="T150" i="15"/>
  <c r="P163" i="15"/>
  <c r="R173" i="15"/>
  <c r="R143" i="16"/>
  <c r="BK264" i="5"/>
  <c r="BK261" i="5"/>
  <c r="J261" i="5" s="1"/>
  <c r="J104" i="5" s="1"/>
  <c r="BK275" i="5"/>
  <c r="J275" i="5"/>
  <c r="J107" i="5"/>
  <c r="BK193" i="12"/>
  <c r="J193" i="12" s="1"/>
  <c r="J103" i="12" s="1"/>
  <c r="BK197" i="12"/>
  <c r="J197" i="12"/>
  <c r="J104" i="12" s="1"/>
  <c r="BK166" i="4"/>
  <c r="J166" i="4" s="1"/>
  <c r="J101" i="4" s="1"/>
  <c r="BK145" i="9"/>
  <c r="J145" i="9" s="1"/>
  <c r="J101" i="9" s="1"/>
  <c r="BK508" i="13"/>
  <c r="J508" i="13" s="1"/>
  <c r="J104" i="13" s="1"/>
  <c r="BK141" i="7"/>
  <c r="J141" i="7" s="1"/>
  <c r="J102" i="7" s="1"/>
  <c r="BK230" i="3"/>
  <c r="J230" i="3" s="1"/>
  <c r="J104" i="3" s="1"/>
  <c r="BK136" i="7"/>
  <c r="J136" i="7"/>
  <c r="J100" i="7" s="1"/>
  <c r="BK207" i="8"/>
  <c r="J207" i="8" s="1"/>
  <c r="J105" i="8" s="1"/>
  <c r="BK186" i="9"/>
  <c r="J186" i="9"/>
  <c r="J105" i="9" s="1"/>
  <c r="BK225" i="3"/>
  <c r="J225" i="3" s="1"/>
  <c r="J103" i="3" s="1"/>
  <c r="BK234" i="3"/>
  <c r="J234" i="3" s="1"/>
  <c r="J105" i="3" s="1"/>
  <c r="BK238" i="3"/>
  <c r="J238" i="3" s="1"/>
  <c r="J106" i="3" s="1"/>
  <c r="BK211" i="12"/>
  <c r="J211" i="12" s="1"/>
  <c r="J107" i="12" s="1"/>
  <c r="BK171" i="15"/>
  <c r="J171" i="15" s="1"/>
  <c r="J104" i="15" s="1"/>
  <c r="BK152" i="16"/>
  <c r="J152" i="16"/>
  <c r="J102" i="16"/>
  <c r="E85" i="16"/>
  <c r="F94" i="16"/>
  <c r="BF139" i="16"/>
  <c r="BF140" i="16"/>
  <c r="BF148" i="16"/>
  <c r="BF149" i="16"/>
  <c r="BF153" i="16"/>
  <c r="BF156" i="16"/>
  <c r="BF157" i="16"/>
  <c r="J91" i="16"/>
  <c r="BF155" i="16"/>
  <c r="BF138" i="16"/>
  <c r="BF141" i="16"/>
  <c r="BF146" i="16"/>
  <c r="BF147" i="16"/>
  <c r="BF150" i="16"/>
  <c r="BF151" i="16"/>
  <c r="BF142" i="16"/>
  <c r="BF144" i="16"/>
  <c r="BF145" i="16"/>
  <c r="F94" i="15"/>
  <c r="BF157" i="15"/>
  <c r="BF162" i="15"/>
  <c r="J91" i="15"/>
  <c r="BF142" i="15"/>
  <c r="BF155" i="15"/>
  <c r="BF160" i="15"/>
  <c r="BF145" i="15"/>
  <c r="BF161" i="15"/>
  <c r="BF164" i="15"/>
  <c r="BF172" i="15"/>
  <c r="BF175" i="15"/>
  <c r="BF156" i="15"/>
  <c r="BF166" i="15"/>
  <c r="BF168" i="15"/>
  <c r="J158" i="14"/>
  <c r="J103" i="14" s="1"/>
  <c r="BF144" i="15"/>
  <c r="BF146" i="15"/>
  <c r="BF159" i="15"/>
  <c r="BF169" i="15"/>
  <c r="BF170" i="15"/>
  <c r="BF174" i="15"/>
  <c r="BF176" i="15"/>
  <c r="BK174" i="14"/>
  <c r="J174" i="14" s="1"/>
  <c r="J106" i="14" s="1"/>
  <c r="E85" i="15"/>
  <c r="BF141" i="15"/>
  <c r="BF147" i="15"/>
  <c r="BF148" i="15"/>
  <c r="BF152" i="15"/>
  <c r="BF151" i="15"/>
  <c r="BF165" i="15"/>
  <c r="BF143" i="15"/>
  <c r="BF149" i="15"/>
  <c r="BF153" i="15"/>
  <c r="BF154" i="15"/>
  <c r="BF158" i="15"/>
  <c r="BF167" i="15"/>
  <c r="J91" i="14"/>
  <c r="BF152" i="14"/>
  <c r="BF155" i="14"/>
  <c r="BF177" i="14"/>
  <c r="BF178" i="14"/>
  <c r="BF187" i="14"/>
  <c r="BF188" i="14"/>
  <c r="BF198" i="14"/>
  <c r="BF147" i="14"/>
  <c r="BF159" i="14"/>
  <c r="BF165" i="14"/>
  <c r="BF193" i="14"/>
  <c r="BF203" i="14"/>
  <c r="BF213" i="14"/>
  <c r="BF146" i="14"/>
  <c r="BF151" i="14"/>
  <c r="BF153" i="14"/>
  <c r="BF168" i="14"/>
  <c r="BF169" i="14"/>
  <c r="BF189" i="14"/>
  <c r="BF191" i="14"/>
  <c r="BF196" i="14"/>
  <c r="F140" i="14"/>
  <c r="BF148" i="14"/>
  <c r="BF149" i="14"/>
  <c r="BF162" i="14"/>
  <c r="BF179" i="14"/>
  <c r="BF181" i="14"/>
  <c r="BF184" i="14"/>
  <c r="BF185" i="14"/>
  <c r="BF190" i="14"/>
  <c r="BF204" i="14"/>
  <c r="BF205" i="14"/>
  <c r="BF209" i="14"/>
  <c r="BF210" i="14"/>
  <c r="BF211" i="14"/>
  <c r="BF160" i="14"/>
  <c r="BF186" i="14"/>
  <c r="BF192" i="14"/>
  <c r="BF200" i="14"/>
  <c r="BF206" i="14"/>
  <c r="BF208" i="14"/>
  <c r="BF218" i="14"/>
  <c r="E85" i="14"/>
  <c r="BF156" i="14"/>
  <c r="BF164" i="14"/>
  <c r="BF167" i="14"/>
  <c r="BF171" i="14"/>
  <c r="BF172" i="14"/>
  <c r="BF176" i="14"/>
  <c r="BF180" i="14"/>
  <c r="BF194" i="14"/>
  <c r="BF214" i="14"/>
  <c r="BF216" i="14"/>
  <c r="BF219" i="14"/>
  <c r="BF154" i="14"/>
  <c r="BF161" i="14"/>
  <c r="BF170" i="14"/>
  <c r="BF173" i="14"/>
  <c r="BF182" i="14"/>
  <c r="BF183" i="14"/>
  <c r="BF195" i="14"/>
  <c r="BF197" i="14"/>
  <c r="BF201" i="14"/>
  <c r="BF202" i="14"/>
  <c r="J200" i="12"/>
  <c r="J106" i="12" s="1"/>
  <c r="F136" i="13"/>
  <c r="BF147" i="13"/>
  <c r="BF149" i="13"/>
  <c r="BF170" i="13"/>
  <c r="BF175" i="13"/>
  <c r="BF188" i="13"/>
  <c r="BF223" i="13"/>
  <c r="BF225" i="13"/>
  <c r="BF229" i="13"/>
  <c r="BF231" i="13"/>
  <c r="BF240" i="13"/>
  <c r="BF266" i="13"/>
  <c r="BF278" i="13"/>
  <c r="BF312" i="13"/>
  <c r="BF315" i="13"/>
  <c r="BF359" i="13"/>
  <c r="BF372" i="13"/>
  <c r="BF382" i="13"/>
  <c r="BF394" i="13"/>
  <c r="BF432" i="13"/>
  <c r="BF157" i="13"/>
  <c r="BF201" i="13"/>
  <c r="BF217" i="13"/>
  <c r="BF220" i="13"/>
  <c r="BF222" i="13"/>
  <c r="BF241" i="13"/>
  <c r="BF280" i="13"/>
  <c r="BF285" i="13"/>
  <c r="BF298" i="13"/>
  <c r="BF304" i="13"/>
  <c r="BF305" i="13"/>
  <c r="BF306" i="13"/>
  <c r="BF319" i="13"/>
  <c r="BF324" i="13"/>
  <c r="BF344" i="13"/>
  <c r="BF417" i="13"/>
  <c r="BF447" i="13"/>
  <c r="E85" i="13"/>
  <c r="BF192" i="13"/>
  <c r="BF232" i="13"/>
  <c r="BF234" i="13"/>
  <c r="BF311" i="13"/>
  <c r="BF313" i="13"/>
  <c r="BF314" i="13"/>
  <c r="BF316" i="13"/>
  <c r="BF326" i="13"/>
  <c r="BF348" i="13"/>
  <c r="BF356" i="13"/>
  <c r="BF474" i="13"/>
  <c r="BF482" i="13"/>
  <c r="BF486" i="13"/>
  <c r="BF490" i="13"/>
  <c r="BF494" i="13"/>
  <c r="BF500" i="13"/>
  <c r="BF519" i="13"/>
  <c r="BF530" i="13"/>
  <c r="BF142" i="13"/>
  <c r="BF216" i="13"/>
  <c r="BF249" i="13"/>
  <c r="BF263" i="13"/>
  <c r="BF269" i="13"/>
  <c r="BF289" i="13"/>
  <c r="BF290" i="13"/>
  <c r="BF291" i="13"/>
  <c r="BF303" i="13"/>
  <c r="BF307" i="13"/>
  <c r="BF317" i="13"/>
  <c r="BF364" i="13"/>
  <c r="BF423" i="13"/>
  <c r="BF427" i="13"/>
  <c r="BF438" i="13"/>
  <c r="BF517" i="13"/>
  <c r="BF528" i="13"/>
  <c r="BK140" i="12"/>
  <c r="J140" i="12" s="1"/>
  <c r="J99" i="12" s="1"/>
  <c r="J91" i="13"/>
  <c r="BF197" i="13"/>
  <c r="BF227" i="13"/>
  <c r="BF228" i="13"/>
  <c r="BF230" i="13"/>
  <c r="BF239" i="13"/>
  <c r="BF253" i="13"/>
  <c r="BF258" i="13"/>
  <c r="BF294" i="13"/>
  <c r="BF309" i="13"/>
  <c r="BF310" i="13"/>
  <c r="BF406" i="13"/>
  <c r="BF444" i="13"/>
  <c r="BF464" i="13"/>
  <c r="BF466" i="13"/>
  <c r="BF478" i="13"/>
  <c r="BF534" i="13"/>
  <c r="BF224" i="13"/>
  <c r="BF235" i="13"/>
  <c r="BF237" i="13"/>
  <c r="BF279" i="13"/>
  <c r="BF293" i="13"/>
  <c r="BF296" i="13"/>
  <c r="BF330" i="13"/>
  <c r="BF384" i="13"/>
  <c r="BF428" i="13"/>
  <c r="BF470" i="13"/>
  <c r="BF479" i="13"/>
  <c r="BF498" i="13"/>
  <c r="BF509" i="13"/>
  <c r="BF512" i="13"/>
  <c r="BF521" i="13"/>
  <c r="BF522" i="13"/>
  <c r="BF153" i="13"/>
  <c r="BF164" i="13"/>
  <c r="BF219" i="13"/>
  <c r="BF221" i="13"/>
  <c r="BF287" i="13"/>
  <c r="BF297" i="13"/>
  <c r="BF338" i="13"/>
  <c r="BF361" i="13"/>
  <c r="BF532" i="13"/>
  <c r="BF205" i="13"/>
  <c r="BF208" i="13"/>
  <c r="BF215" i="13"/>
  <c r="BF218" i="13"/>
  <c r="BF226" i="13"/>
  <c r="BF233" i="13"/>
  <c r="BF236" i="13"/>
  <c r="BF238" i="13"/>
  <c r="BF242" i="13"/>
  <c r="BF276" i="13"/>
  <c r="BF277" i="13"/>
  <c r="BF281" i="13"/>
  <c r="BF286" i="13"/>
  <c r="BF292" i="13"/>
  <c r="BF295" i="13"/>
  <c r="BF300" i="13"/>
  <c r="BF302" i="13"/>
  <c r="BF308" i="13"/>
  <c r="BF323" i="13"/>
  <c r="BF358" i="13"/>
  <c r="BF420" i="13"/>
  <c r="BF454" i="13"/>
  <c r="BF504" i="13"/>
  <c r="BF514" i="13"/>
  <c r="BF536" i="13"/>
  <c r="J143" i="11"/>
  <c r="J102" i="11" s="1"/>
  <c r="J133" i="12"/>
  <c r="BF160" i="12"/>
  <c r="BF194" i="12"/>
  <c r="BF142" i="12"/>
  <c r="BF152" i="12"/>
  <c r="BF172" i="12"/>
  <c r="BF174" i="12"/>
  <c r="BF187" i="12"/>
  <c r="BF192" i="12"/>
  <c r="BF198" i="12"/>
  <c r="BF204" i="12"/>
  <c r="BF208" i="12"/>
  <c r="BF212" i="12"/>
  <c r="E127" i="12"/>
  <c r="BF179" i="12"/>
  <c r="BF181" i="12"/>
  <c r="BF201" i="12"/>
  <c r="BF209" i="12"/>
  <c r="BF210" i="12"/>
  <c r="BF213" i="12"/>
  <c r="BF221" i="12"/>
  <c r="BF189" i="12"/>
  <c r="BF214" i="12"/>
  <c r="BF156" i="12"/>
  <c r="BF167" i="12"/>
  <c r="BF207" i="12"/>
  <c r="F94" i="12"/>
  <c r="BF149" i="12"/>
  <c r="BF141" i="11"/>
  <c r="BF144" i="11"/>
  <c r="BF162" i="11"/>
  <c r="BF165" i="11"/>
  <c r="BF171" i="11"/>
  <c r="BF174" i="11"/>
  <c r="J91" i="11"/>
  <c r="BF148" i="11"/>
  <c r="BF152" i="11"/>
  <c r="BF157" i="11"/>
  <c r="BF166" i="11"/>
  <c r="BF146" i="11"/>
  <c r="F94" i="11"/>
  <c r="BF145" i="11"/>
  <c r="BF147" i="11"/>
  <c r="BF151" i="11"/>
  <c r="BF159" i="11"/>
  <c r="BF160" i="11"/>
  <c r="BF164" i="11"/>
  <c r="BF156" i="11"/>
  <c r="BF173" i="11"/>
  <c r="BF150" i="11"/>
  <c r="BF154" i="11"/>
  <c r="BF161" i="11"/>
  <c r="BF168" i="11"/>
  <c r="BF169" i="11"/>
  <c r="BF140" i="11"/>
  <c r="BF153" i="11"/>
  <c r="BF158" i="11"/>
  <c r="BF167" i="11"/>
  <c r="BF170" i="11"/>
  <c r="BF177" i="11"/>
  <c r="E85" i="11"/>
  <c r="BF149" i="11"/>
  <c r="BF155" i="11"/>
  <c r="BF176" i="11"/>
  <c r="BF150" i="10"/>
  <c r="BF151" i="10"/>
  <c r="BF153" i="10"/>
  <c r="BF154" i="10"/>
  <c r="BF162" i="10"/>
  <c r="BF185" i="10"/>
  <c r="J91" i="10"/>
  <c r="F94" i="10"/>
  <c r="BF140" i="10"/>
  <c r="BF141" i="10"/>
  <c r="BF142" i="10"/>
  <c r="BF145" i="10"/>
  <c r="BF156" i="10"/>
  <c r="BF157" i="10"/>
  <c r="BF174" i="10"/>
  <c r="BF180" i="10"/>
  <c r="BF181" i="10"/>
  <c r="BF144" i="10"/>
  <c r="BF146" i="10"/>
  <c r="BF166" i="10"/>
  <c r="BF171" i="10"/>
  <c r="BF177" i="10"/>
  <c r="BF189" i="10"/>
  <c r="BF139" i="10"/>
  <c r="BF152" i="10"/>
  <c r="BF161" i="10"/>
  <c r="BF172" i="10"/>
  <c r="BF173" i="10"/>
  <c r="BF175" i="10"/>
  <c r="BF186" i="10"/>
  <c r="BF138" i="10"/>
  <c r="BF143" i="10"/>
  <c r="BF147" i="10"/>
  <c r="BF148" i="10"/>
  <c r="BF169" i="10"/>
  <c r="BF170" i="10"/>
  <c r="BF188" i="10"/>
  <c r="E85" i="10"/>
  <c r="BF149" i="10"/>
  <c r="BF163" i="10"/>
  <c r="BF164" i="10"/>
  <c r="BF165" i="10"/>
  <c r="BF167" i="10"/>
  <c r="BF178" i="10"/>
  <c r="BF179" i="10"/>
  <c r="BF155" i="10"/>
  <c r="BF158" i="10"/>
  <c r="BF159" i="10"/>
  <c r="BF160" i="10"/>
  <c r="BF168" i="10"/>
  <c r="BF176" i="10"/>
  <c r="BF182" i="10"/>
  <c r="J91" i="9"/>
  <c r="BF143" i="9"/>
  <c r="BF150" i="9"/>
  <c r="BF179" i="9"/>
  <c r="E125" i="9"/>
  <c r="BF154" i="9"/>
  <c r="BF165" i="9"/>
  <c r="BF167" i="9"/>
  <c r="BF168" i="9"/>
  <c r="BF169" i="9"/>
  <c r="BF181" i="9"/>
  <c r="BF184" i="9"/>
  <c r="BF185" i="9"/>
  <c r="BF187" i="9"/>
  <c r="BF157" i="9"/>
  <c r="BF161" i="9"/>
  <c r="BF171" i="9"/>
  <c r="BF174" i="9"/>
  <c r="F94" i="9"/>
  <c r="BF151" i="9"/>
  <c r="BF153" i="9"/>
  <c r="BF156" i="9"/>
  <c r="BF170" i="9"/>
  <c r="BF176" i="9"/>
  <c r="BF177" i="9"/>
  <c r="BF180" i="9"/>
  <c r="BF182" i="9"/>
  <c r="BF141" i="9"/>
  <c r="BF142" i="9"/>
  <c r="BF149" i="9"/>
  <c r="BF152" i="9"/>
  <c r="BF159" i="9"/>
  <c r="BF162" i="9"/>
  <c r="BF173" i="9"/>
  <c r="BF175" i="9"/>
  <c r="BF140" i="9"/>
  <c r="BF144" i="9"/>
  <c r="BF160" i="9"/>
  <c r="BF172" i="9"/>
  <c r="BF178" i="9"/>
  <c r="BF146" i="9"/>
  <c r="BF148" i="9"/>
  <c r="BF155" i="9"/>
  <c r="BF158" i="9"/>
  <c r="BF164" i="9"/>
  <c r="BF183" i="9"/>
  <c r="BF151" i="8"/>
  <c r="BF152" i="8"/>
  <c r="BF163" i="8"/>
  <c r="BF166" i="8"/>
  <c r="BF167" i="8"/>
  <c r="BF168" i="8"/>
  <c r="BF169" i="8"/>
  <c r="BF170" i="8"/>
  <c r="BF178" i="8"/>
  <c r="BF214" i="8"/>
  <c r="F94" i="8"/>
  <c r="E126" i="8"/>
  <c r="BF161" i="8"/>
  <c r="BF165" i="8"/>
  <c r="BF176" i="8"/>
  <c r="BF179" i="8"/>
  <c r="BF180" i="8"/>
  <c r="BF195" i="8"/>
  <c r="BF197" i="8"/>
  <c r="BF212" i="8"/>
  <c r="BF145" i="8"/>
  <c r="BF183" i="8"/>
  <c r="BF185" i="8"/>
  <c r="BF189" i="8"/>
  <c r="BF191" i="8"/>
  <c r="BF194" i="8"/>
  <c r="BF198" i="8"/>
  <c r="BF211" i="8"/>
  <c r="BF143" i="8"/>
  <c r="BF156" i="8"/>
  <c r="BF174" i="8"/>
  <c r="BF181" i="8"/>
  <c r="BF147" i="8"/>
  <c r="BF148" i="8"/>
  <c r="BF159" i="8"/>
  <c r="BF187" i="8"/>
  <c r="BF192" i="8"/>
  <c r="BF203" i="8"/>
  <c r="J91" i="8"/>
  <c r="BF141" i="8"/>
  <c r="BF142" i="8"/>
  <c r="BF154" i="8"/>
  <c r="BF162" i="8"/>
  <c r="BF173" i="8"/>
  <c r="BF175" i="8"/>
  <c r="BF184" i="8"/>
  <c r="BF186" i="8"/>
  <c r="BF188" i="8"/>
  <c r="BF193" i="8"/>
  <c r="BF200" i="8"/>
  <c r="BF204" i="8"/>
  <c r="BF213" i="8"/>
  <c r="BF144" i="8"/>
  <c r="BF149" i="8"/>
  <c r="BF150" i="8"/>
  <c r="BF157" i="8"/>
  <c r="BF171" i="8"/>
  <c r="BF190" i="8"/>
  <c r="BF202" i="8"/>
  <c r="BF205" i="8"/>
  <c r="BF206" i="8"/>
  <c r="BF208" i="8"/>
  <c r="BF210" i="8"/>
  <c r="BF215" i="8"/>
  <c r="BF153" i="8"/>
  <c r="BF155" i="8"/>
  <c r="BF160" i="8"/>
  <c r="BF164" i="8"/>
  <c r="BF177" i="8"/>
  <c r="BF182" i="8"/>
  <c r="BF196" i="8"/>
  <c r="BF199" i="8"/>
  <c r="BF137" i="7"/>
  <c r="E85" i="7"/>
  <c r="BF139" i="7"/>
  <c r="BK133" i="6"/>
  <c r="BK132" i="6" s="1"/>
  <c r="J132" i="6" s="1"/>
  <c r="J98" i="6" s="1"/>
  <c r="J32" i="6" s="1"/>
  <c r="J109" i="6" s="1"/>
  <c r="BF109" i="6" s="1"/>
  <c r="J38" i="6" s="1"/>
  <c r="AW100" i="1" s="1"/>
  <c r="J128" i="7"/>
  <c r="BF142" i="7"/>
  <c r="F94" i="7"/>
  <c r="BF140" i="7"/>
  <c r="F94" i="6"/>
  <c r="E85" i="6"/>
  <c r="J126" i="6"/>
  <c r="BF135" i="6"/>
  <c r="BF139" i="6"/>
  <c r="BF136" i="6"/>
  <c r="BF138" i="6"/>
  <c r="J91" i="5"/>
  <c r="BF265" i="5"/>
  <c r="BF149" i="5"/>
  <c r="BF157" i="5"/>
  <c r="BF166" i="5"/>
  <c r="BF168" i="5"/>
  <c r="BF241" i="5"/>
  <c r="BF247" i="5"/>
  <c r="BF255" i="5"/>
  <c r="F94" i="5"/>
  <c r="E131" i="5"/>
  <c r="BF151" i="5"/>
  <c r="BF159" i="5"/>
  <c r="BF188" i="5"/>
  <c r="BF209" i="5"/>
  <c r="BF230" i="5"/>
  <c r="BF251" i="5"/>
  <c r="BF259" i="5"/>
  <c r="BF273" i="5"/>
  <c r="BF276" i="5"/>
  <c r="BF146" i="5"/>
  <c r="BF207" i="5"/>
  <c r="BF270" i="5"/>
  <c r="BF283" i="5"/>
  <c r="BF319" i="5"/>
  <c r="BF236" i="5"/>
  <c r="BF262" i="5"/>
  <c r="BF281" i="5"/>
  <c r="BF285" i="5"/>
  <c r="BF287" i="5"/>
  <c r="BF289" i="5"/>
  <c r="BF155" i="5"/>
  <c r="BF212" i="5"/>
  <c r="BF286" i="5"/>
  <c r="BF153" i="5"/>
  <c r="BF161" i="5"/>
  <c r="BF164" i="5"/>
  <c r="BF279" i="5"/>
  <c r="BF284" i="5"/>
  <c r="BF323" i="5"/>
  <c r="BF327" i="5"/>
  <c r="J148" i="3"/>
  <c r="J100" i="3" s="1"/>
  <c r="J91" i="4"/>
  <c r="E121" i="4"/>
  <c r="BF136" i="4"/>
  <c r="BF139" i="4"/>
  <c r="BF144" i="4"/>
  <c r="BF157" i="4"/>
  <c r="BF159" i="4"/>
  <c r="BF161" i="4"/>
  <c r="BF164" i="4"/>
  <c r="BF165" i="4"/>
  <c r="BF167" i="4"/>
  <c r="F94" i="4"/>
  <c r="BF142" i="4"/>
  <c r="E134" i="3"/>
  <c r="BF235" i="3"/>
  <c r="BF266" i="3"/>
  <c r="J91" i="3"/>
  <c r="F143" i="3"/>
  <c r="BF157" i="3"/>
  <c r="BF197" i="3"/>
  <c r="BF215" i="3"/>
  <c r="BF281" i="3"/>
  <c r="BF295" i="3"/>
  <c r="BF324" i="3"/>
  <c r="BF327" i="3"/>
  <c r="BF348" i="3"/>
  <c r="BF349" i="3"/>
  <c r="BK133" i="2"/>
  <c r="J133" i="2" s="1"/>
  <c r="J99" i="2" s="1"/>
  <c r="BF160" i="3"/>
  <c r="BF166" i="3"/>
  <c r="BF192" i="3"/>
  <c r="BF196" i="3"/>
  <c r="BF270" i="3"/>
  <c r="BF292" i="3"/>
  <c r="BF318" i="3"/>
  <c r="BF326" i="3"/>
  <c r="BF347" i="3"/>
  <c r="BF350" i="3"/>
  <c r="BF359" i="3"/>
  <c r="BF364" i="3"/>
  <c r="BF370" i="3"/>
  <c r="BF378" i="3"/>
  <c r="BF149" i="3"/>
  <c r="BF163" i="3"/>
  <c r="BF187" i="3"/>
  <c r="BF200" i="3"/>
  <c r="BF203" i="3"/>
  <c r="BF217" i="3"/>
  <c r="BF246" i="3"/>
  <c r="BF320" i="3"/>
  <c r="BF322" i="3"/>
  <c r="BF353" i="3"/>
  <c r="BF362" i="3"/>
  <c r="BF367" i="3"/>
  <c r="BF372" i="3"/>
  <c r="BF375" i="3"/>
  <c r="BF172" i="3"/>
  <c r="BF177" i="3"/>
  <c r="BF183" i="3"/>
  <c r="BF206" i="3"/>
  <c r="BF211" i="3"/>
  <c r="BF226" i="3"/>
  <c r="BF231" i="3"/>
  <c r="BF239" i="3"/>
  <c r="BF257" i="3"/>
  <c r="BF273" i="3"/>
  <c r="BF279" i="3"/>
  <c r="BF284" i="3"/>
  <c r="BF304" i="3"/>
  <c r="BF313" i="3"/>
  <c r="BF356" i="3"/>
  <c r="BF170" i="3"/>
  <c r="BF174" i="3"/>
  <c r="BF221" i="3"/>
  <c r="BF242" i="3"/>
  <c r="BF254" i="3"/>
  <c r="BF260" i="3"/>
  <c r="BF263" i="3"/>
  <c r="BF276" i="3"/>
  <c r="BF287" i="3"/>
  <c r="BF300" i="3"/>
  <c r="BF316" i="3"/>
  <c r="BF319" i="3"/>
  <c r="BF323" i="3"/>
  <c r="BF339" i="3"/>
  <c r="BF344" i="3"/>
  <c r="BB96" i="1"/>
  <c r="AV96" i="1"/>
  <c r="BC96" i="1"/>
  <c r="AZ96" i="1"/>
  <c r="E85" i="2"/>
  <c r="J91" i="2"/>
  <c r="F94" i="2"/>
  <c r="BF135" i="2"/>
  <c r="BF138" i="2"/>
  <c r="BF139" i="2"/>
  <c r="BF145" i="2"/>
  <c r="BF148" i="2"/>
  <c r="BF150" i="2"/>
  <c r="BF151" i="2"/>
  <c r="BF155" i="2"/>
  <c r="BF156" i="2"/>
  <c r="BD96" i="1"/>
  <c r="J37" i="3"/>
  <c r="AV97" i="1" s="1"/>
  <c r="F41" i="7"/>
  <c r="BD101" i="1" s="1"/>
  <c r="F41" i="9"/>
  <c r="BD103" i="1" s="1"/>
  <c r="F40" i="9"/>
  <c r="BC103" i="1" s="1"/>
  <c r="F40" i="11"/>
  <c r="BC105" i="1" s="1"/>
  <c r="F40" i="13"/>
  <c r="BC107" i="1" s="1"/>
  <c r="F37" i="15"/>
  <c r="AZ109" i="1" s="1"/>
  <c r="F40" i="4"/>
  <c r="BC98" i="1"/>
  <c r="F41" i="4"/>
  <c r="BD98" i="1"/>
  <c r="F37" i="5"/>
  <c r="AZ99" i="1" s="1"/>
  <c r="F37" i="6"/>
  <c r="AZ100" i="1" s="1"/>
  <c r="F40" i="6"/>
  <c r="BC100" i="1" s="1"/>
  <c r="F40" i="7"/>
  <c r="BC101" i="1" s="1"/>
  <c r="J37" i="9"/>
  <c r="AV103" i="1" s="1"/>
  <c r="F41" i="10"/>
  <c r="BD104" i="1"/>
  <c r="F37" i="11"/>
  <c r="AZ105" i="1" s="1"/>
  <c r="F41" i="13"/>
  <c r="BD107" i="1" s="1"/>
  <c r="F39" i="3"/>
  <c r="BB97" i="1" s="1"/>
  <c r="J37" i="7"/>
  <c r="AV101" i="1" s="1"/>
  <c r="F40" i="8"/>
  <c r="BC102" i="1" s="1"/>
  <c r="F39" i="11"/>
  <c r="BB105" i="1" s="1"/>
  <c r="F41" i="11"/>
  <c r="BD105" i="1" s="1"/>
  <c r="F37" i="13"/>
  <c r="AZ107" i="1"/>
  <c r="F40" i="15"/>
  <c r="BC109" i="1" s="1"/>
  <c r="F37" i="3"/>
  <c r="AZ97" i="1" s="1"/>
  <c r="F37" i="7"/>
  <c r="AZ101" i="1" s="1"/>
  <c r="F37" i="8"/>
  <c r="AZ102" i="1" s="1"/>
  <c r="F39" i="10"/>
  <c r="BB104" i="1" s="1"/>
  <c r="J37" i="12"/>
  <c r="AV106" i="1" s="1"/>
  <c r="F41" i="14"/>
  <c r="BD108" i="1" s="1"/>
  <c r="F39" i="16"/>
  <c r="BB110" i="1"/>
  <c r="F41" i="15"/>
  <c r="BD109" i="1" s="1"/>
  <c r="F39" i="15"/>
  <c r="BB109" i="1" s="1"/>
  <c r="F41" i="16"/>
  <c r="BD110" i="1" s="1"/>
  <c r="F41" i="3"/>
  <c r="BD97" i="1" s="1"/>
  <c r="F41" i="6"/>
  <c r="BD100" i="1" s="1"/>
  <c r="J37" i="8"/>
  <c r="AV102" i="1" s="1"/>
  <c r="J37" i="10"/>
  <c r="AV104" i="1" s="1"/>
  <c r="F37" i="12"/>
  <c r="AZ106" i="1" s="1"/>
  <c r="J37" i="14"/>
  <c r="AV108" i="1" s="1"/>
  <c r="F39" i="14"/>
  <c r="BB108" i="1" s="1"/>
  <c r="F37" i="16"/>
  <c r="AZ110" i="1" s="1"/>
  <c r="F40" i="16"/>
  <c r="BC110" i="1" s="1"/>
  <c r="F40" i="3"/>
  <c r="BC97" i="1" s="1"/>
  <c r="J37" i="6"/>
  <c r="AV100" i="1" s="1"/>
  <c r="F41" i="8"/>
  <c r="BD102" i="1" s="1"/>
  <c r="F37" i="10"/>
  <c r="AZ104" i="1" s="1"/>
  <c r="F41" i="12"/>
  <c r="BD106" i="1" s="1"/>
  <c r="F39" i="13"/>
  <c r="BB107" i="1" s="1"/>
  <c r="AS94" i="1"/>
  <c r="J37" i="4"/>
  <c r="AV98" i="1" s="1"/>
  <c r="F39" i="5"/>
  <c r="BB99" i="1" s="1"/>
  <c r="F41" i="5"/>
  <c r="BD99" i="1" s="1"/>
  <c r="F37" i="9"/>
  <c r="AZ103" i="1" s="1"/>
  <c r="F39" i="9"/>
  <c r="BB103" i="1" s="1"/>
  <c r="J37" i="11"/>
  <c r="AV105" i="1" s="1"/>
  <c r="F39" i="12"/>
  <c r="BB106" i="1" s="1"/>
  <c r="F37" i="14"/>
  <c r="AZ108" i="1" s="1"/>
  <c r="F40" i="14"/>
  <c r="BC108" i="1" s="1"/>
  <c r="J37" i="16"/>
  <c r="AV110" i="1" s="1"/>
  <c r="F37" i="4"/>
  <c r="AZ98" i="1" s="1"/>
  <c r="F39" i="4"/>
  <c r="BB98" i="1" s="1"/>
  <c r="F40" i="5"/>
  <c r="BC99" i="1" s="1"/>
  <c r="J37" i="5"/>
  <c r="AV99" i="1" s="1"/>
  <c r="F39" i="6"/>
  <c r="BB100" i="1" s="1"/>
  <c r="F39" i="7"/>
  <c r="BB101" i="1" s="1"/>
  <c r="F39" i="8"/>
  <c r="BB102" i="1" s="1"/>
  <c r="F40" i="10"/>
  <c r="BC104" i="1" s="1"/>
  <c r="F40" i="12"/>
  <c r="BC106" i="1" s="1"/>
  <c r="J37" i="13"/>
  <c r="AV107" i="1" s="1"/>
  <c r="J37" i="15"/>
  <c r="AV109" i="1" s="1"/>
  <c r="BK240" i="3" l="1"/>
  <c r="J240" i="3" s="1"/>
  <c r="J107" i="3" s="1"/>
  <c r="BK134" i="4"/>
  <c r="BK133" i="4" s="1"/>
  <c r="J133" i="4" s="1"/>
  <c r="J98" i="4" s="1"/>
  <c r="BK144" i="5"/>
  <c r="J144" i="5" s="1"/>
  <c r="J99" i="5" s="1"/>
  <c r="R139" i="8"/>
  <c r="R138" i="8" s="1"/>
  <c r="P137" i="11"/>
  <c r="AU105" i="1" s="1"/>
  <c r="T142" i="11"/>
  <c r="T137" i="11" s="1"/>
  <c r="BK142" i="11"/>
  <c r="J142" i="11" s="1"/>
  <c r="J101" i="11" s="1"/>
  <c r="J141" i="13"/>
  <c r="J100" i="13" s="1"/>
  <c r="P510" i="13"/>
  <c r="R140" i="13"/>
  <c r="BK157" i="14"/>
  <c r="J157" i="14" s="1"/>
  <c r="J102" i="14" s="1"/>
  <c r="R139" i="15"/>
  <c r="R137" i="15" s="1"/>
  <c r="J32" i="4"/>
  <c r="J110" i="4" s="1"/>
  <c r="J104" i="4" s="1"/>
  <c r="J112" i="4" s="1"/>
  <c r="J264" i="5"/>
  <c r="J105" i="5" s="1"/>
  <c r="J135" i="4"/>
  <c r="J100" i="4" s="1"/>
  <c r="J137" i="10"/>
  <c r="J100" i="10" s="1"/>
  <c r="BK199" i="12"/>
  <c r="BK139" i="12" s="1"/>
  <c r="J139" i="12" s="1"/>
  <c r="J98" i="12" s="1"/>
  <c r="J32" i="12" s="1"/>
  <c r="J116" i="12" s="1"/>
  <c r="BF116" i="12" s="1"/>
  <c r="J38" i="12" s="1"/>
  <c r="AW106" i="1" s="1"/>
  <c r="AT106" i="1" s="1"/>
  <c r="P139" i="15"/>
  <c r="P137" i="15" s="1"/>
  <c r="AU109" i="1" s="1"/>
  <c r="P139" i="8"/>
  <c r="P138" i="8"/>
  <c r="AU102" i="1" s="1"/>
  <c r="R147" i="3"/>
  <c r="T147" i="3"/>
  <c r="R277" i="5"/>
  <c r="T140" i="13"/>
  <c r="T139" i="13"/>
  <c r="R138" i="9"/>
  <c r="R137" i="9"/>
  <c r="T174" i="14"/>
  <c r="P157" i="14"/>
  <c r="R174" i="14"/>
  <c r="T240" i="3"/>
  <c r="R510" i="13"/>
  <c r="R139" i="13" s="1"/>
  <c r="R136" i="16"/>
  <c r="R135" i="16"/>
  <c r="P277" i="5"/>
  <c r="P140" i="13"/>
  <c r="P139" i="13" s="1"/>
  <c r="AU107" i="1" s="1"/>
  <c r="R144" i="5"/>
  <c r="R143" i="14"/>
  <c r="BK139" i="8"/>
  <c r="J139" i="8" s="1"/>
  <c r="J99" i="8" s="1"/>
  <c r="T136" i="16"/>
  <c r="T135" i="16" s="1"/>
  <c r="T140" i="12"/>
  <c r="T139" i="12" s="1"/>
  <c r="P174" i="14"/>
  <c r="T157" i="14"/>
  <c r="T143" i="14" s="1"/>
  <c r="T144" i="14"/>
  <c r="T139" i="8"/>
  <c r="T138" i="8" s="1"/>
  <c r="T144" i="5"/>
  <c r="P240" i="3"/>
  <c r="P146" i="3" s="1"/>
  <c r="AU97" i="1" s="1"/>
  <c r="BK147" i="3"/>
  <c r="J147" i="3" s="1"/>
  <c r="J99" i="3" s="1"/>
  <c r="R240" i="3"/>
  <c r="P138" i="9"/>
  <c r="P137" i="9" s="1"/>
  <c r="AU103" i="1" s="1"/>
  <c r="BK277" i="5"/>
  <c r="BK143" i="5" s="1"/>
  <c r="J143" i="5" s="1"/>
  <c r="J98" i="5" s="1"/>
  <c r="T277" i="5"/>
  <c r="P144" i="5"/>
  <c r="P140" i="12"/>
  <c r="P139" i="12"/>
  <c r="AU106" i="1" s="1"/>
  <c r="R142" i="11"/>
  <c r="R137" i="11" s="1"/>
  <c r="BK138" i="9"/>
  <c r="J138" i="9"/>
  <c r="J99" i="9" s="1"/>
  <c r="BK139" i="15"/>
  <c r="J139" i="15"/>
  <c r="J100" i="15" s="1"/>
  <c r="BK135" i="7"/>
  <c r="J135" i="7" s="1"/>
  <c r="J99" i="7" s="1"/>
  <c r="BK510" i="13"/>
  <c r="J510" i="13" s="1"/>
  <c r="J105" i="13" s="1"/>
  <c r="BK138" i="11"/>
  <c r="J138" i="11" s="1"/>
  <c r="J99" i="11" s="1"/>
  <c r="BK136" i="16"/>
  <c r="BK135" i="16" s="1"/>
  <c r="J135" i="16" s="1"/>
  <c r="J98" i="16" s="1"/>
  <c r="J32" i="16" s="1"/>
  <c r="BK144" i="14"/>
  <c r="J144" i="14" s="1"/>
  <c r="J99" i="14" s="1"/>
  <c r="J140" i="13"/>
  <c r="J99" i="13" s="1"/>
  <c r="BK135" i="10"/>
  <c r="J135" i="10" s="1"/>
  <c r="J98" i="10" s="1"/>
  <c r="J32" i="10" s="1"/>
  <c r="J112" i="10" s="1"/>
  <c r="BF112" i="10" s="1"/>
  <c r="J38" i="10" s="1"/>
  <c r="AW104" i="1" s="1"/>
  <c r="AT104" i="1" s="1"/>
  <c r="J133" i="6"/>
  <c r="J99" i="6" s="1"/>
  <c r="J33" i="4"/>
  <c r="J34" i="4" s="1"/>
  <c r="AG98" i="1" s="1"/>
  <c r="J134" i="4"/>
  <c r="J99" i="4" s="1"/>
  <c r="BK132" i="2"/>
  <c r="J132" i="2" s="1"/>
  <c r="J98" i="2" s="1"/>
  <c r="BC95" i="1"/>
  <c r="AY95" i="1" s="1"/>
  <c r="F38" i="6"/>
  <c r="BA100" i="1" s="1"/>
  <c r="AZ95" i="1"/>
  <c r="AV95" i="1" s="1"/>
  <c r="AT100" i="1"/>
  <c r="BB95" i="1"/>
  <c r="AX95" i="1" s="1"/>
  <c r="BD95" i="1"/>
  <c r="BD94" i="1" s="1"/>
  <c r="W36" i="1" s="1"/>
  <c r="J103" i="6"/>
  <c r="J111" i="6" s="1"/>
  <c r="BK146" i="3" l="1"/>
  <c r="J146" i="3" s="1"/>
  <c r="J98" i="3" s="1"/>
  <c r="R143" i="5"/>
  <c r="P143" i="5"/>
  <c r="AU99" i="1" s="1"/>
  <c r="J32" i="5"/>
  <c r="J120" i="5" s="1"/>
  <c r="J114" i="5" s="1"/>
  <c r="J122" i="5" s="1"/>
  <c r="J32" i="2"/>
  <c r="J109" i="2" s="1"/>
  <c r="J103" i="2" s="1"/>
  <c r="J111" i="2" s="1"/>
  <c r="J32" i="3"/>
  <c r="J123" i="3" s="1"/>
  <c r="J117" i="3" s="1"/>
  <c r="J125" i="3" s="1"/>
  <c r="J112" i="16"/>
  <c r="J106" i="16" s="1"/>
  <c r="J33" i="16" s="1"/>
  <c r="J34" i="16" s="1"/>
  <c r="AG110" i="1" s="1"/>
  <c r="J277" i="5"/>
  <c r="J108" i="5" s="1"/>
  <c r="J199" i="12"/>
  <c r="J105" i="12" s="1"/>
  <c r="BF110" i="4"/>
  <c r="T143" i="5"/>
  <c r="P143" i="14"/>
  <c r="AU108" i="1" s="1"/>
  <c r="AU95" i="1" s="1"/>
  <c r="AU94" i="1" s="1"/>
  <c r="R146" i="3"/>
  <c r="T146" i="3"/>
  <c r="BK143" i="14"/>
  <c r="J143" i="14" s="1"/>
  <c r="J98" i="14" s="1"/>
  <c r="J32" i="14" s="1"/>
  <c r="BK138" i="8"/>
  <c r="J138" i="8"/>
  <c r="J98" i="8" s="1"/>
  <c r="J32" i="8" s="1"/>
  <c r="J115" i="8" s="1"/>
  <c r="BF115" i="8" s="1"/>
  <c r="J38" i="8" s="1"/>
  <c r="AW102" i="1" s="1"/>
  <c r="AT102" i="1" s="1"/>
  <c r="BK139" i="13"/>
  <c r="J139" i="13" s="1"/>
  <c r="J98" i="13" s="1"/>
  <c r="J32" i="13" s="1"/>
  <c r="J116" i="13" s="1"/>
  <c r="J110" i="13" s="1"/>
  <c r="J33" i="13" s="1"/>
  <c r="J34" i="13" s="1"/>
  <c r="AG107" i="1" s="1"/>
  <c r="BK137" i="15"/>
  <c r="J137" i="15"/>
  <c r="J98" i="15" s="1"/>
  <c r="J32" i="15" s="1"/>
  <c r="J114" i="15" s="1"/>
  <c r="BF114" i="15" s="1"/>
  <c r="J38" i="15" s="1"/>
  <c r="AW109" i="1" s="1"/>
  <c r="AT109" i="1" s="1"/>
  <c r="J136" i="16"/>
  <c r="J99" i="16" s="1"/>
  <c r="BK137" i="11"/>
  <c r="J137" i="11"/>
  <c r="J98" i="11" s="1"/>
  <c r="BK137" i="9"/>
  <c r="J137" i="9" s="1"/>
  <c r="J98" i="9" s="1"/>
  <c r="BK134" i="7"/>
  <c r="J134" i="7"/>
  <c r="J98" i="7" s="1"/>
  <c r="J32" i="7" s="1"/>
  <c r="J33" i="5"/>
  <c r="J33" i="6"/>
  <c r="J33" i="2"/>
  <c r="J34" i="2" s="1"/>
  <c r="AG96" i="1" s="1"/>
  <c r="BF109" i="2"/>
  <c r="F38" i="2" s="1"/>
  <c r="BA96" i="1" s="1"/>
  <c r="J110" i="12"/>
  <c r="J118" i="12" s="1"/>
  <c r="J34" i="5"/>
  <c r="AG99" i="1" s="1"/>
  <c r="J34" i="6"/>
  <c r="AG100" i="1" s="1"/>
  <c r="AN100" i="1" s="1"/>
  <c r="BB94" i="1"/>
  <c r="W34" i="1" s="1"/>
  <c r="AZ94" i="1"/>
  <c r="J106" i="10"/>
  <c r="J114" i="10" s="1"/>
  <c r="F38" i="12"/>
  <c r="BA106" i="1" s="1"/>
  <c r="BC94" i="1"/>
  <c r="W35" i="1" s="1"/>
  <c r="F38" i="10"/>
  <c r="BA104" i="1" s="1"/>
  <c r="J33" i="3" l="1"/>
  <c r="J34" i="3"/>
  <c r="AG97" i="1" s="1"/>
  <c r="BF120" i="5"/>
  <c r="F38" i="5" s="1"/>
  <c r="BA99" i="1" s="1"/>
  <c r="J111" i="7"/>
  <c r="J105" i="7" s="1"/>
  <c r="J33" i="7" s="1"/>
  <c r="J34" i="7" s="1"/>
  <c r="AG101" i="1" s="1"/>
  <c r="J32" i="11"/>
  <c r="J114" i="11" s="1"/>
  <c r="J108" i="11" s="1"/>
  <c r="J116" i="11" s="1"/>
  <c r="J120" i="14"/>
  <c r="J114" i="14" s="1"/>
  <c r="J33" i="14" s="1"/>
  <c r="J34" i="14" s="1"/>
  <c r="AG108" i="1" s="1"/>
  <c r="J32" i="9"/>
  <c r="J114" i="9" s="1"/>
  <c r="J108" i="9" s="1"/>
  <c r="J116" i="9" s="1"/>
  <c r="BF112" i="16"/>
  <c r="BF123" i="3"/>
  <c r="F38" i="4"/>
  <c r="BA98" i="1" s="1"/>
  <c r="J38" i="4"/>
  <c r="J114" i="16"/>
  <c r="BF111" i="7"/>
  <c r="BF116" i="13"/>
  <c r="F38" i="13" s="1"/>
  <c r="BA107" i="1" s="1"/>
  <c r="J33" i="12"/>
  <c r="J33" i="10"/>
  <c r="J34" i="10" s="1"/>
  <c r="AG104" i="1" s="1"/>
  <c r="AN104" i="1" s="1"/>
  <c r="J43" i="6"/>
  <c r="J118" i="13"/>
  <c r="J38" i="2"/>
  <c r="AW96" i="1" s="1"/>
  <c r="AT96" i="1" s="1"/>
  <c r="AN96" i="1" s="1"/>
  <c r="J108" i="15"/>
  <c r="J33" i="15" s="1"/>
  <c r="J34" i="15" s="1"/>
  <c r="AG109" i="1" s="1"/>
  <c r="AN109" i="1" s="1"/>
  <c r="F38" i="15"/>
  <c r="BA109" i="1" s="1"/>
  <c r="F38" i="8"/>
  <c r="BA102" i="1" s="1"/>
  <c r="J109" i="8"/>
  <c r="J33" i="8" s="1"/>
  <c r="J34" i="8" s="1"/>
  <c r="AG102" i="1" s="1"/>
  <c r="AN102" i="1" s="1"/>
  <c r="AX94" i="1"/>
  <c r="J38" i="7"/>
  <c r="AW101" i="1" s="1"/>
  <c r="AT101" i="1" s="1"/>
  <c r="J113" i="7"/>
  <c r="AV94" i="1"/>
  <c r="J34" i="12"/>
  <c r="AG106" i="1" s="1"/>
  <c r="AN106" i="1" s="1"/>
  <c r="AY94" i="1"/>
  <c r="J38" i="5" l="1"/>
  <c r="AW99" i="1" s="1"/>
  <c r="AT99" i="1" s="1"/>
  <c r="AN99" i="1" s="1"/>
  <c r="J33" i="9"/>
  <c r="J34" i="9" s="1"/>
  <c r="AG103" i="1" s="1"/>
  <c r="BF114" i="9"/>
  <c r="F38" i="9" s="1"/>
  <c r="BA103" i="1" s="1"/>
  <c r="BF114" i="11"/>
  <c r="F38" i="11" s="1"/>
  <c r="BA105" i="1" s="1"/>
  <c r="J33" i="11"/>
  <c r="J34" i="11" s="1"/>
  <c r="AG105" i="1" s="1"/>
  <c r="AG95" i="1" s="1"/>
  <c r="AG94" i="1" s="1"/>
  <c r="AK26" i="1" s="1"/>
  <c r="J43" i="5"/>
  <c r="J38" i="3"/>
  <c r="F38" i="3"/>
  <c r="BA97" i="1" s="1"/>
  <c r="J122" i="14"/>
  <c r="J38" i="16"/>
  <c r="F38" i="16"/>
  <c r="BA110" i="1" s="1"/>
  <c r="AW98" i="1"/>
  <c r="AT98" i="1" s="1"/>
  <c r="AN98" i="1" s="1"/>
  <c r="J43" i="4"/>
  <c r="BF120" i="14"/>
  <c r="J43" i="15"/>
  <c r="J43" i="7"/>
  <c r="J43" i="8"/>
  <c r="J43" i="12"/>
  <c r="J43" i="10"/>
  <c r="J43" i="2"/>
  <c r="AN101" i="1"/>
  <c r="F38" i="7"/>
  <c r="BA101" i="1" s="1"/>
  <c r="J117" i="8"/>
  <c r="J116" i="15"/>
  <c r="J38" i="13"/>
  <c r="AW107" i="1" s="1"/>
  <c r="AT107" i="1" s="1"/>
  <c r="AN107" i="1" s="1"/>
  <c r="J38" i="9"/>
  <c r="AW103" i="1" s="1"/>
  <c r="AT103" i="1" s="1"/>
  <c r="J38" i="11" l="1"/>
  <c r="AW105" i="1" s="1"/>
  <c r="AT105" i="1" s="1"/>
  <c r="AN105" i="1" s="1"/>
  <c r="AW110" i="1"/>
  <c r="AT110" i="1" s="1"/>
  <c r="AN110" i="1" s="1"/>
  <c r="J43" i="16"/>
  <c r="J38" i="14"/>
  <c r="F38" i="14"/>
  <c r="BA108" i="1" s="1"/>
  <c r="BA95" i="1" s="1"/>
  <c r="AW95" i="1" s="1"/>
  <c r="AT95" i="1" s="1"/>
  <c r="AN95" i="1" s="1"/>
  <c r="AW97" i="1"/>
  <c r="AT97" i="1" s="1"/>
  <c r="AN97" i="1" s="1"/>
  <c r="J43" i="3"/>
  <c r="J43" i="13"/>
  <c r="J43" i="9"/>
  <c r="AN103" i="1"/>
  <c r="AG115" i="1"/>
  <c r="CD115" i="1"/>
  <c r="AG116" i="1"/>
  <c r="CD116" i="1"/>
  <c r="AG114" i="1"/>
  <c r="AV114" i="1" s="1"/>
  <c r="BY114" i="1" s="1"/>
  <c r="AG113" i="1"/>
  <c r="CD113" i="1" s="1"/>
  <c r="J43" i="11" l="1"/>
  <c r="AW108" i="1"/>
  <c r="AT108" i="1" s="1"/>
  <c r="AN108" i="1" s="1"/>
  <c r="J43" i="14"/>
  <c r="BA94" i="1"/>
  <c r="W33" i="1" s="1"/>
  <c r="CD114" i="1"/>
  <c r="W32" i="1" s="1"/>
  <c r="AV116" i="1"/>
  <c r="BY116" i="1" s="1"/>
  <c r="AV115" i="1"/>
  <c r="BY115" i="1" s="1"/>
  <c r="AV113" i="1"/>
  <c r="BY113" i="1" s="1"/>
  <c r="AG112" i="1"/>
  <c r="AK27" i="1" s="1"/>
  <c r="AK29" i="1" s="1"/>
  <c r="AN114" i="1"/>
  <c r="AW94" i="1" l="1"/>
  <c r="AK33" i="1" s="1"/>
  <c r="AT94" i="1"/>
  <c r="AN94" i="1" s="1"/>
  <c r="AK32" i="1"/>
  <c r="AN115" i="1"/>
  <c r="AG118" i="1"/>
  <c r="AN116" i="1"/>
  <c r="AN113" i="1"/>
  <c r="AK38" i="1" l="1"/>
  <c r="AN112" i="1"/>
  <c r="AN118" i="1" l="1"/>
</calcChain>
</file>

<file path=xl/sharedStrings.xml><?xml version="1.0" encoding="utf-8"?>
<sst xmlns="http://schemas.openxmlformats.org/spreadsheetml/2006/main" count="17626" uniqueCount="2237">
  <si>
    <t>Export Komplet</t>
  </si>
  <si>
    <t/>
  </si>
  <si>
    <t>2.0</t>
  </si>
  <si>
    <t>False</t>
  </si>
  <si>
    <t>{09aa2508-b3a6-4404-a245-36ed9db2acef}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</si>
  <si>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</si>
  <si>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</si>
  <si>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</si>
  <si>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</si>
  <si>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</si>
  <si>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</si>
  <si>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</si>
  <si>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</si>
  <si>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</si>
  <si>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</si>
  <si>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</si>
  <si>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</si>
  <si>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</si>
  <si>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</si>
  <si>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</si>
  <si>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</si>
  <si>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</si>
  <si>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</si>
  <si>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</si>
  <si>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</si>
  <si>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</si>
  <si>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</si>
  <si>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</si>
  <si>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</si>
  <si>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</si>
  <si>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</si>
  <si>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</si>
  <si>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</si>
  <si>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</si>
  <si>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</si>
  <si>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</si>
  <si>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</si>
  <si>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</si>
  <si>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</si>
  <si>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</si>
  <si>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</si>
  <si>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</si>
  <si>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</si>
  <si>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</si>
  <si>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</si>
  <si>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</si>
  <si>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</si>
  <si>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</si>
  <si>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</si>
  <si>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</si>
  <si>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</si>
  <si>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</si>
  <si>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</si>
  <si>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</si>
  <si>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</si>
  <si>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</si>
  <si>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</si>
  <si>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</si>
  <si>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</si>
  <si>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</si>
  <si>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</si>
  <si>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</si>
  <si>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</si>
  <si>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</si>
  <si>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</si>
  <si>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</si>
  <si>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</si>
  <si>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</si>
  <si>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</si>
  <si>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</si>
  <si>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</si>
  <si>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</si>
  <si>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</si>
  <si>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</si>
  <si>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</si>
  <si>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</si>
  <si>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</si>
  <si>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{0fba81dd-a2d4-47be-8108-a1175b1f494b}</t>
  </si>
  <si>
    <t>/</t>
  </si>
  <si>
    <t xml:space="preserve">SO 01-00 Príprava územia </t>
  </si>
  <si>
    <t>Časť</t>
  </si>
  <si>
    <t>2</t>
  </si>
  <si>
    <t>{ff7692f0-740c-44d5-9bf8-c6068acdf0cf}</t>
  </si>
  <si>
    <t>SO01-02 Skleník</t>
  </si>
  <si>
    <t>{efd08212-4ebf-4971-b2c2-69e70f31b159}</t>
  </si>
  <si>
    <t>SO01-03 Vinič</t>
  </si>
  <si>
    <t>{ed4dc692-8edf-4ccd-8840-7015664a102a}</t>
  </si>
  <si>
    <t>SO01-04 Vyvýšené záhony</t>
  </si>
  <si>
    <t>{2f682dde-0165-4c18-8466-a9d5f2c9959c}</t>
  </si>
  <si>
    <t>SO01-09 Bicyklové státia-prístrešok</t>
  </si>
  <si>
    <t>{4d333a58-5473-48d7-bd6c-c9860eaed63f}</t>
  </si>
  <si>
    <t>SO01-10 Pítko</t>
  </si>
  <si>
    <t>{066dc896-524f-4561-b6b2-28577cef2ed6}</t>
  </si>
  <si>
    <t>D1.3 - Zdravotechnika</t>
  </si>
  <si>
    <t>{b82a24b8-e4ed-4023-9a42-412e867bf9ad}</t>
  </si>
  <si>
    <t>D1.3 Areálové siete</t>
  </si>
  <si>
    <t>{60071ca7-eb9a-40c2-9b62-eda27f4fafab}</t>
  </si>
  <si>
    <t>D1.4 Elektroinštalácia</t>
  </si>
  <si>
    <t>{7a4fc596-ab98-47db-94d7-9096e9a2e4db}</t>
  </si>
  <si>
    <t>SO 02 Areálové osvetlenie</t>
  </si>
  <si>
    <t>{4bdf2cea-a5b5-4aaa-a70f-232cec278d96}</t>
  </si>
  <si>
    <t>SO 03 Oplotenie</t>
  </si>
  <si>
    <t>{731e7249-ed06-44e6-aef2-5634f214384e}</t>
  </si>
  <si>
    <t>{ec106515-1c5e-4449-a566-0236ed996cd1}</t>
  </si>
  <si>
    <t>SO 04.1 Zavlažovací systém</t>
  </si>
  <si>
    <t>{d27f3285-1a11-49d8-ac82-a5d1b05ceb8f}</t>
  </si>
  <si>
    <t>SO 06 Prípojka slaboprúd</t>
  </si>
  <si>
    <t>{fc4d6491-f5b8-4f65-bba3-bf2ae3242e0d}</t>
  </si>
  <si>
    <t>SO 07 Prípojka NN</t>
  </si>
  <si>
    <t>{e60185dc-4482-4bd3-9e56-42c4d41e0d8b}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</si>
  <si>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</si>
  <si>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</si>
  <si>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</si>
  <si>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</si>
  <si>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</si>
  <si>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</si>
  <si>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</si>
  <si>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</si>
  <si>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</si>
  <si>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preb_zem</t>
  </si>
  <si>
    <t>1000</t>
  </si>
  <si>
    <t>KRYCÍ LIST ROZPOČTU</t>
  </si>
  <si>
    <t>Objekt:</t>
  </si>
  <si>
    <t>Časť:</t>
  </si>
  <si>
    <t>Bratislava-Rača</t>
  </si>
  <si>
    <t>Mestská časť Bratislava-Rača</t>
  </si>
  <si>
    <t>STECHO construction, s.r.o.</t>
  </si>
  <si>
    <t>Rosoft,s.r.o.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</si>
  <si>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</si>
  <si>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</si>
  <si>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</si>
  <si>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</si>
  <si>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</si>
  <si>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</si>
  <si>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</si>
  <si>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</si>
  <si>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</si>
  <si>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</si>
  <si>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</si>
  <si>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</si>
  <si>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</si>
  <si>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</si>
  <si>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</si>
  <si>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</si>
  <si>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</si>
  <si>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</si>
  <si>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</si>
  <si>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</si>
  <si>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</si>
  <si>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</si>
  <si>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</si>
  <si>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</si>
  <si>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</si>
  <si>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</si>
  <si>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</si>
  <si>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</si>
  <si>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</si>
  <si>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</si>
  <si>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</si>
  <si>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</si>
  <si>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</si>
  <si>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</si>
  <si>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122201103.S</t>
  </si>
  <si>
    <t>Odkopávka a prekopávka nezapažená v hornine 3, nad 1000 do 10000 m3</t>
  </si>
  <si>
    <t>m3</t>
  </si>
  <si>
    <t>4</t>
  </si>
  <si>
    <t>-1057696126</t>
  </si>
  <si>
    <t>VV</t>
  </si>
  <si>
    <t>1036</t>
  </si>
  <si>
    <t>Súčet</t>
  </si>
  <si>
    <t>122201109.S</t>
  </si>
  <si>
    <t>Odkopávky a prekopávky nezapažené. Príplatok k cenám za lepivosť horniny 3</t>
  </si>
  <si>
    <t>-775044194</t>
  </si>
  <si>
    <t>3</t>
  </si>
  <si>
    <t>162201101.S</t>
  </si>
  <si>
    <t>Vodorovné premiestnenie výkopku z horniny 1-4 do 20m</t>
  </si>
  <si>
    <t>220936452</t>
  </si>
  <si>
    <t>"nasyp na deponiu</t>
  </si>
  <si>
    <t>36</t>
  </si>
  <si>
    <t>"z deponie na nasyp</t>
  </si>
  <si>
    <t>162501142.S</t>
  </si>
  <si>
    <t>Vodorovné premiestnenie výkopku po spevnenej ceste z horniny tr.1-4, nad 1000 do 10000 m3 na vzdialenosť do 3000 m</t>
  </si>
  <si>
    <t>1379191549</t>
  </si>
  <si>
    <t>1036-36</t>
  </si>
  <si>
    <t>5</t>
  </si>
  <si>
    <t>162501143.S</t>
  </si>
  <si>
    <t>Vodorovné premiestnenie výkopku po spevnenej ceste z horniny tr.1-4, nad 1000 do 10000 m3, príplatok k cene za každých ďalšich a začatých 1000 m</t>
  </si>
  <si>
    <t>-1444661240</t>
  </si>
  <si>
    <t>(15-3)*preb_zem</t>
  </si>
  <si>
    <t>6</t>
  </si>
  <si>
    <t>167101101.S</t>
  </si>
  <si>
    <t>Nakladanie neuľahnutého výkopku z hornín tr.1-4 do 100 m3</t>
  </si>
  <si>
    <t>-341677711</t>
  </si>
  <si>
    <t>7</t>
  </si>
  <si>
    <t>171101104.S</t>
  </si>
  <si>
    <t>Uloženie sypaniny do násypu  súdržnej horniny s mierou zhutnenia nad 100 do 102 % podľa Proctor-Standard</t>
  </si>
  <si>
    <t>1337206948</t>
  </si>
  <si>
    <t>"nasyp</t>
  </si>
  <si>
    <t>8</t>
  </si>
  <si>
    <t>171201201.S</t>
  </si>
  <si>
    <t>Uloženie sypaniny na skládky do 100 m3</t>
  </si>
  <si>
    <t>-1222227748</t>
  </si>
  <si>
    <t>9</t>
  </si>
  <si>
    <t>171209002.S</t>
  </si>
  <si>
    <t>Poplatok za skládku - zemina a kamenivo (17 05) ostatné</t>
  </si>
  <si>
    <t>t</t>
  </si>
  <si>
    <t>-420524910</t>
  </si>
  <si>
    <t>preb_zem*1,8</t>
  </si>
  <si>
    <t>HI_vod</t>
  </si>
  <si>
    <t>50,64</t>
  </si>
  <si>
    <t>HI_z</t>
  </si>
  <si>
    <t>6,664</t>
  </si>
  <si>
    <t>P1</t>
  </si>
  <si>
    <t>42,46</t>
  </si>
  <si>
    <t>NF20</t>
  </si>
  <si>
    <t>45,72</t>
  </si>
  <si>
    <t>W1</t>
  </si>
  <si>
    <t>29,279</t>
  </si>
  <si>
    <t>XPS100</t>
  </si>
  <si>
    <t>26,156</t>
  </si>
  <si>
    <t>XPS50</t>
  </si>
  <si>
    <t>3,332</t>
  </si>
  <si>
    <t>NF_SS</t>
  </si>
  <si>
    <t>29,488</t>
  </si>
  <si>
    <t>zásyp</t>
  </si>
  <si>
    <t>12,252</t>
  </si>
  <si>
    <t>odvoz</t>
  </si>
  <si>
    <t>18,442</t>
  </si>
  <si>
    <t>ryha</t>
  </si>
  <si>
    <t>30,694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</si>
  <si>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</si>
  <si>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</si>
  <si>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</si>
  <si>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</si>
  <si>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</si>
  <si>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</si>
  <si>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</si>
  <si>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</si>
  <si>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</si>
  <si>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</si>
  <si>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</si>
  <si>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</si>
  <si>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</si>
  <si>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782 - Obklady z prírodného a konglomerovaného kameňa</t>
  </si>
  <si>
    <t>132201101.S</t>
  </si>
  <si>
    <t>Výkop ryhy do šírky 600 mm v horn.3 do 100 m3</t>
  </si>
  <si>
    <t>-2057521145</t>
  </si>
  <si>
    <t>výkop rýh pre ZP od +1,05 po SH ZP +0,03</t>
  </si>
  <si>
    <t>(1,05-0,03)*0,6*4,2</t>
  </si>
  <si>
    <t>(1,05-0,03)*0,4*(4,2+3,4*2+11,86*2)</t>
  </si>
  <si>
    <t>šikmý výkop</t>
  </si>
  <si>
    <t>0,18*(11,36+11,84+22,12)</t>
  </si>
  <si>
    <t>0,17*34,12</t>
  </si>
  <si>
    <t>132201109.S</t>
  </si>
  <si>
    <t>Príplatok k cene za lepivosť pri hĺbení rýh šírky do 600 mm zapažených i nezapažených s urovnaním dna v hornine 3</t>
  </si>
  <si>
    <t>-1511895222</t>
  </si>
  <si>
    <t>ryha*0,3</t>
  </si>
  <si>
    <t>162201102.S</t>
  </si>
  <si>
    <t>Vodorovné premiestnenie výkopku z horniny 1-4 nad 20-50m</t>
  </si>
  <si>
    <t>-2054960202</t>
  </si>
  <si>
    <t>zásyp*2</t>
  </si>
  <si>
    <t>162501102.S</t>
  </si>
  <si>
    <t>Vodorovné premiestnenie výkopku po spevnenej ceste z horniny tr.1-4, do 100 m3 na vzdialenosť do 3000 m</t>
  </si>
  <si>
    <t>-236242045</t>
  </si>
  <si>
    <t>ryha-zásyp</t>
  </si>
  <si>
    <t>162501105.S</t>
  </si>
  <si>
    <t>Vodorovné premiestnenie výkopku po spevnenej ceste z horniny tr.1-4, do 100 m3, príplatok k cene za každých ďalšich a začatých 1000 m</t>
  </si>
  <si>
    <t>1197539306</t>
  </si>
  <si>
    <t>18,442*12 'Prepočítané koeficientom množstva</t>
  </si>
  <si>
    <t>-1472857403</t>
  </si>
  <si>
    <t>824991671</t>
  </si>
  <si>
    <t>-1366059538</t>
  </si>
  <si>
    <t>174101002.S</t>
  </si>
  <si>
    <t>Zásyp sypaninou v uzavretých priestoroch s urovnaním povrchu zásypu</t>
  </si>
  <si>
    <t>-1581282176</t>
  </si>
  <si>
    <t>spätný zásyp šikmých výkopov okolo ZP</t>
  </si>
  <si>
    <t>0,12*34,12</t>
  </si>
  <si>
    <t>Zakladanie</t>
  </si>
  <si>
    <t>10</t>
  </si>
  <si>
    <t>215901101.S</t>
  </si>
  <si>
    <t>Zhutnenie podložia z rastlej horniny 1 až 4 pod násypy, z hornina súdržných do 92 % PS a nesúdržných</t>
  </si>
  <si>
    <t>m2</t>
  </si>
  <si>
    <t>-914969694</t>
  </si>
  <si>
    <t>základová škára</t>
  </si>
  <si>
    <t>54,012</t>
  </si>
  <si>
    <t>11</t>
  </si>
  <si>
    <t>273321411.S</t>
  </si>
  <si>
    <t>Betón základových dosiek, železový (bez výstuže), tr. C 25/30</t>
  </si>
  <si>
    <t>1854011630</t>
  </si>
  <si>
    <t>0,15*50,64*1,035</t>
  </si>
  <si>
    <t>0,0675*7,46*2*1,035  "lok.zhrubnutia dosky</t>
  </si>
  <si>
    <t>pozn.:uvažované stratné na beton priamo do terénu 3,5%</t>
  </si>
  <si>
    <t>12</t>
  </si>
  <si>
    <t>273351215.S</t>
  </si>
  <si>
    <t>Debnenie stien základových dosiek, zhotovenie-dielce</t>
  </si>
  <si>
    <t>-523229858</t>
  </si>
  <si>
    <t>0,15*33,32</t>
  </si>
  <si>
    <t>0,212*7,46*2*2</t>
  </si>
  <si>
    <t>13</t>
  </si>
  <si>
    <t>273351216.S</t>
  </si>
  <si>
    <t>Debnenie stien základových dosiek, odstránenie-dielce</t>
  </si>
  <si>
    <t>1435755664</t>
  </si>
  <si>
    <t>14</t>
  </si>
  <si>
    <t>273361821.S1</t>
  </si>
  <si>
    <t>Výstuž základových dosiek,pätiek,pásov,DT z ocele B500 (10505)</t>
  </si>
  <si>
    <t>1010721302</t>
  </si>
  <si>
    <t>1713,9/1000</t>
  </si>
  <si>
    <t>15</t>
  </si>
  <si>
    <t>273362021.S</t>
  </si>
  <si>
    <t>Výstuž základových dosiek zo zvár. sietí KARI</t>
  </si>
  <si>
    <t>413249370</t>
  </si>
  <si>
    <t>615,6/1000</t>
  </si>
  <si>
    <t>16</t>
  </si>
  <si>
    <t>274271301</t>
  </si>
  <si>
    <t>Murivo základových pásov (m3) ref.PREMAC 50x20x25 s betónovou výplňou C 16/20 hr. 200 mm</t>
  </si>
  <si>
    <t>-1541927620</t>
  </si>
  <si>
    <t>0,5*0,2*(4*2+12,26*2+3,6*2)</t>
  </si>
  <si>
    <t>17</t>
  </si>
  <si>
    <t>274321411.S</t>
  </si>
  <si>
    <t>Betón základových pásov, železový (bez výstuže), tr. C 25/30</t>
  </si>
  <si>
    <t>-1341616414</t>
  </si>
  <si>
    <t>0,5*0,6*4,2*1,035</t>
  </si>
  <si>
    <t>0,5*0,4*(4,2+3,4*2+11,86*2)*1,035</t>
  </si>
  <si>
    <t>18</t>
  </si>
  <si>
    <t>274351215.S</t>
  </si>
  <si>
    <t>Debnenie stien základových pásov, zhotovenie-dielce</t>
  </si>
  <si>
    <t>1880325513</t>
  </si>
  <si>
    <t>0,5*2*4,2</t>
  </si>
  <si>
    <t>0,5*2*(4,2+3,4*2+11,86*2)</t>
  </si>
  <si>
    <t>19</t>
  </si>
  <si>
    <t>274351216.S</t>
  </si>
  <si>
    <t>Debnenie stien základových pásov, odstránenie-dielce</t>
  </si>
  <si>
    <t>-29983393</t>
  </si>
  <si>
    <t>Zvislé a kompletné konštrukcie</t>
  </si>
  <si>
    <t>3112713001</t>
  </si>
  <si>
    <t>Murivo nosné (m3) ref.PREMAC 50x12x25 s betónovou výplňou hr. 120 mm</t>
  </si>
  <si>
    <t>1353340651</t>
  </si>
  <si>
    <t>0,15*0,75*1,18*4</t>
  </si>
  <si>
    <t>0,15*1,15*7,46*2</t>
  </si>
  <si>
    <t>21</t>
  </si>
  <si>
    <t>311271301</t>
  </si>
  <si>
    <t>Murivo nosné (m3) ref.PREMAC 50x20x25 s betónovou výplňou hr. 200 mm</t>
  </si>
  <si>
    <t>-1723751406</t>
  </si>
  <si>
    <t>1,15*0,2*(4*2+12,26*2+1,35*2)</t>
  </si>
  <si>
    <t>-0,2*0,97*(1*2+0,9)</t>
  </si>
  <si>
    <t>Komunikácie</t>
  </si>
  <si>
    <t>22</t>
  </si>
  <si>
    <t>564750211.S</t>
  </si>
  <si>
    <t>Podklad alebo kryt z kameniva hrubého drveného veľ. 16-32 mm s rozprestretím a zhutnením hr. 150 mm</t>
  </si>
  <si>
    <t>-1218886386</t>
  </si>
  <si>
    <t>pod ZD medzi DT</t>
  </si>
  <si>
    <t>26,856+8,352+7,488</t>
  </si>
  <si>
    <t>Úpravy povrchov, podlahy, osadenie</t>
  </si>
  <si>
    <t>23</t>
  </si>
  <si>
    <t>632452219.S0</t>
  </si>
  <si>
    <t>Cementový poter,  hr. 50 mm, vrátane spádovania a dilatovania</t>
  </si>
  <si>
    <t>-180736535</t>
  </si>
  <si>
    <t>Ostatné konštrukcie a práce-búranie</t>
  </si>
  <si>
    <t>24</t>
  </si>
  <si>
    <t>952901111.S</t>
  </si>
  <si>
    <t>Vyčistenie budov pri výške podlaží do 4 m</t>
  </si>
  <si>
    <t>451148126</t>
  </si>
  <si>
    <t>53,331</t>
  </si>
  <si>
    <t>99</t>
  </si>
  <si>
    <t>Presun hmôt HSV</t>
  </si>
  <si>
    <t>25</t>
  </si>
  <si>
    <t>998151111.S</t>
  </si>
  <si>
    <t>Presun hmôt pre obj.8152, 8153,8159,zvislá nosná konštr.z tehál,tvárnic,blokov výšky do 10 m</t>
  </si>
  <si>
    <t>1977089924</t>
  </si>
  <si>
    <t>PSV</t>
  </si>
  <si>
    <t>Práce a dodávky PSV</t>
  </si>
  <si>
    <t>711</t>
  </si>
  <si>
    <t>Izolácie proti vode a vlhkosti</t>
  </si>
  <si>
    <t>26</t>
  </si>
  <si>
    <t>711111000</t>
  </si>
  <si>
    <t>M+D Asfaltový náter na ploche zvislej-DT stien v mieste záhonov</t>
  </si>
  <si>
    <t>-1297213621</t>
  </si>
  <si>
    <t>1,15*(1,18*2+2,44*2+2,34*2+2,44*2)*2</t>
  </si>
  <si>
    <t>0,75*1,18*2*4</t>
  </si>
  <si>
    <t>27</t>
  </si>
  <si>
    <t>711132107.S</t>
  </si>
  <si>
    <t>Zhotovenie izolácie proti zemnej vlhkosti nopovou fóloiu položenou voľne na ploche zvislej</t>
  </si>
  <si>
    <t>1265905569</t>
  </si>
  <si>
    <t>Medzisúčet</t>
  </si>
  <si>
    <t>"W2</t>
  </si>
  <si>
    <t>XPS100+XPS50</t>
  </si>
  <si>
    <t>28</t>
  </si>
  <si>
    <t>M</t>
  </si>
  <si>
    <t>283230001900.S</t>
  </si>
  <si>
    <t>Profilovaná fólia z PE, výška nopov 20 mm</t>
  </si>
  <si>
    <t>32</t>
  </si>
  <si>
    <t>-1876817205</t>
  </si>
  <si>
    <t>NF20*1,15</t>
  </si>
  <si>
    <t>29</t>
  </si>
  <si>
    <t>283230001500.S0</t>
  </si>
  <si>
    <t>Nopová fólia pre spodnú stavbu</t>
  </si>
  <si>
    <t>-1356566610</t>
  </si>
  <si>
    <t>NF_SS*1,15</t>
  </si>
  <si>
    <t>30</t>
  </si>
  <si>
    <t>711111001</t>
  </si>
  <si>
    <t>Zhotovenie izolácie proti zemnej vlhkosti vodorovná náterom penetračným za studena</t>
  </si>
  <si>
    <t>1878346634</t>
  </si>
  <si>
    <t>31</t>
  </si>
  <si>
    <t>711112001.S</t>
  </si>
  <si>
    <t>Zhotovenie  izolácie proti zemnej vlhkosti zvislá penetračným náterom za studena</t>
  </si>
  <si>
    <t>258615945</t>
  </si>
  <si>
    <t>0,2*33,32</t>
  </si>
  <si>
    <t>2465901010</t>
  </si>
  <si>
    <t>Penetračný náter ref.ICOPAL SIPLAST PRIMER SPEED SBS</t>
  </si>
  <si>
    <t>kg</t>
  </si>
  <si>
    <t>334726563</t>
  </si>
  <si>
    <t>P</t>
  </si>
  <si>
    <t xml:space="preserve">Poznámka k položke:_x000D_
 Penetrácia betónov a asfalt. pásov, ochrana kovových konštrukcií proti korózii, ochrana dreva.
</t>
  </si>
  <si>
    <t>(HI_vod+HI_z)*0,25</t>
  </si>
  <si>
    <t>33</t>
  </si>
  <si>
    <t>711141559.S</t>
  </si>
  <si>
    <t>Zhotovenie  izolácie proti zemnej vlhkosti a tlakovej vode vodorovná NAIP pritavením</t>
  </si>
  <si>
    <t>1924488244</t>
  </si>
  <si>
    <t>34</t>
  </si>
  <si>
    <t>711142559.S</t>
  </si>
  <si>
    <t>Zhotovenie  izolácie proti zemnej vlhkosti a tlakovej vode zvislá NAIP pritavením</t>
  </si>
  <si>
    <t>-1263485708</t>
  </si>
  <si>
    <t>35</t>
  </si>
  <si>
    <t>62832290001</t>
  </si>
  <si>
    <t>Asfaltová hydroizolácia ref.ELASTOBIT GG40</t>
  </si>
  <si>
    <t>642060000</t>
  </si>
  <si>
    <t>(HI_vod+HI_z)*1,15</t>
  </si>
  <si>
    <t>998711201.S</t>
  </si>
  <si>
    <t>Presun hmôt pre izoláciu proti vode v objektoch výšky do 6 m</t>
  </si>
  <si>
    <t>%</t>
  </si>
  <si>
    <t>590578462</t>
  </si>
  <si>
    <t>713</t>
  </si>
  <si>
    <t>Izolácie tepelné</t>
  </si>
  <si>
    <t>37</t>
  </si>
  <si>
    <t>713120010.S</t>
  </si>
  <si>
    <t>Zakrývanie tepelnej izolácie podláh fóliou</t>
  </si>
  <si>
    <t>-1039292321</t>
  </si>
  <si>
    <t>38</t>
  </si>
  <si>
    <t>283230011400.S0</t>
  </si>
  <si>
    <t>Krycia PE fólia</t>
  </si>
  <si>
    <t>624232732</t>
  </si>
  <si>
    <t>P1*1,15</t>
  </si>
  <si>
    <t>39</t>
  </si>
  <si>
    <t>713122111.S</t>
  </si>
  <si>
    <t>Montáž tepelnej izolácie podláh polystyrénom, kladeným voľne v jednej vrstve</t>
  </si>
  <si>
    <t>-1870599836</t>
  </si>
  <si>
    <t>"P1</t>
  </si>
  <si>
    <t>27,03+8,24+2,66+4,53</t>
  </si>
  <si>
    <t>40</t>
  </si>
  <si>
    <t>283720010200.S</t>
  </si>
  <si>
    <t>Doska EPS hr. 140 mm, pevnosť v tlaku 200 kPa, na zateplenie podláh a plochých striech</t>
  </si>
  <si>
    <t>698017711</t>
  </si>
  <si>
    <t>P1*1,1</t>
  </si>
  <si>
    <t>41</t>
  </si>
  <si>
    <t>713132132.S</t>
  </si>
  <si>
    <t>Montáž tepelnej izolácie stien polystyrénom, celoplošným prilepením</t>
  </si>
  <si>
    <t>1194140819</t>
  </si>
  <si>
    <t>"W1</t>
  </si>
  <si>
    <t>0,95*(4,1*2+12,76*2)</t>
  </si>
  <si>
    <t>-0,95*(1*2+0,9)</t>
  </si>
  <si>
    <t>42</t>
  </si>
  <si>
    <t>283750000700</t>
  </si>
  <si>
    <t>Doska XPS ref. STYRODUR 2800 C hr. 50 mm, zateplenie soklov, suterénov, podláh, ISOVER</t>
  </si>
  <si>
    <t>1867746490</t>
  </si>
  <si>
    <t>W1*1,1</t>
  </si>
  <si>
    <t>XPS50*1,1</t>
  </si>
  <si>
    <t>43</t>
  </si>
  <si>
    <t>713132211.S</t>
  </si>
  <si>
    <t>Montáž tepelnej izolácie podzemných stien a základov xps celoplošným prilepením</t>
  </si>
  <si>
    <t>1561611987</t>
  </si>
  <si>
    <t>"XPS100</t>
  </si>
  <si>
    <t>0,785*33,32</t>
  </si>
  <si>
    <t>"XPS 50</t>
  </si>
  <si>
    <t>0,1*33,32</t>
  </si>
  <si>
    <t>44</t>
  </si>
  <si>
    <t>283750001000</t>
  </si>
  <si>
    <t>Doska XPS ref.STYRODUR 2800 C hr. 100 mm, zateplenie soklov, suterénov, podláh, ISOVER</t>
  </si>
  <si>
    <t>-2126299770</t>
  </si>
  <si>
    <t>XPS100*1,1</t>
  </si>
  <si>
    <t>45</t>
  </si>
  <si>
    <t>998713201.S</t>
  </si>
  <si>
    <t>Presun hmôt pre izolácie tepelné v objektoch výšky do 6 m</t>
  </si>
  <si>
    <t>-1436371334</t>
  </si>
  <si>
    <t>764</t>
  </si>
  <si>
    <t>Konštrukcie klampiarske</t>
  </si>
  <si>
    <t>46</t>
  </si>
  <si>
    <t>764410530.D</t>
  </si>
  <si>
    <t>M+D Vyustenie ventilátorov na strechu</t>
  </si>
  <si>
    <t>ks</t>
  </si>
  <si>
    <t>101306530</t>
  </si>
  <si>
    <t>47</t>
  </si>
  <si>
    <t>764410530.OP</t>
  </si>
  <si>
    <t>M+D Oplechovanie podmurovky skleníka z poplastovaného plechu, vrátane rohov r.š. 230 mm, f.antracit RAL 7016,vr.všetkých syst.doplnkov a prvkov,spád min.5% od objektu-OP</t>
  </si>
  <si>
    <t>m</t>
  </si>
  <si>
    <t>-522066299</t>
  </si>
  <si>
    <t>48</t>
  </si>
  <si>
    <t>998764201.S</t>
  </si>
  <si>
    <t>Presun hmôt pre konštrukcie klampiarske v objektoch výšky do 6 m</t>
  </si>
  <si>
    <t>1425725416</t>
  </si>
  <si>
    <t>766</t>
  </si>
  <si>
    <t>Konštrukcie stolárske</t>
  </si>
  <si>
    <t>49</t>
  </si>
  <si>
    <t>766411111L</t>
  </si>
  <si>
    <t>M+D Vchodové dvere z vrstvených lepených hranolov,lavé,jednokrídl.,plné,bezp.,neprierazné,vr.kovania,p.ú.,vetr.štrbín,1000x2050mm,bližš.špec.vid PD-1L</t>
  </si>
  <si>
    <t>289436798</t>
  </si>
  <si>
    <t>50</t>
  </si>
  <si>
    <t>766411112P</t>
  </si>
  <si>
    <t>M+D Dvere z vrstvených lepených hranolov,pravé,jednokrídl.,plné,bezp.,neprierazné,vr.kovania,p.ú.,vetr.štrbín,800x2050mm,bližš.špec.vid PD-2P</t>
  </si>
  <si>
    <t>-415753354</t>
  </si>
  <si>
    <t>51</t>
  </si>
  <si>
    <t>998766201.S</t>
  </si>
  <si>
    <t>Presun hmot pre konštrukcie stolárske v objektoch výšky do 6 m</t>
  </si>
  <si>
    <t>40038470</t>
  </si>
  <si>
    <t>767</t>
  </si>
  <si>
    <t>Konštrukcie doplnkové kovové</t>
  </si>
  <si>
    <t>52</t>
  </si>
  <si>
    <t>767111110.S1</t>
  </si>
  <si>
    <t>M+D Zváraná ocel.konštrukcia vynášajúca sendvič.panely-z profilov TR 80x80/4.0 S235,celk.hmotnosť OK vrátane 5% rezervy-323,44kg,dodaná na stavbu ako 1ks,vrátane dopravy,osadenia,montáže,p.ú.žiarový pozink</t>
  </si>
  <si>
    <t>850059618</t>
  </si>
  <si>
    <t>53</t>
  </si>
  <si>
    <t>767111110W3</t>
  </si>
  <si>
    <t>M+D Obvodová stena skleníka-polykarbonátová dutinková doska hr.16mm,priehladná/nepriehladná, vrátane nosnej podkonštrukcie podľa vybraného dodávateľa skleníka,syst.príslušenstva,bližšia špec.vid PD</t>
  </si>
  <si>
    <t>1652418993</t>
  </si>
  <si>
    <t>západný pohľad</t>
  </si>
  <si>
    <t>8,943</t>
  </si>
  <si>
    <t>východný pohľad</t>
  </si>
  <si>
    <t>-1,23*0,8</t>
  </si>
  <si>
    <t>severný pohľad</t>
  </si>
  <si>
    <t>1,332*12,578</t>
  </si>
  <si>
    <t>južný pohľad</t>
  </si>
  <si>
    <t>-1,23*0,9*2</t>
  </si>
  <si>
    <t>54</t>
  </si>
  <si>
    <t>767111110W3/3</t>
  </si>
  <si>
    <t>M+D Vnútorná stena skleníka-polykarbonátová dutinková doska hr.16mm,priehladná/nepriehladná, vrátane nosnej podkonštrukcie podľa vybraného dodávateľa skleníka,syst.príslušenstva,bližšia špec.vid PD</t>
  </si>
  <si>
    <t>-603863960</t>
  </si>
  <si>
    <t>-1,15*1,35*2</t>
  </si>
  <si>
    <t>-2,1*0,8</t>
  </si>
  <si>
    <t>55</t>
  </si>
  <si>
    <t>767111110W3/1</t>
  </si>
  <si>
    <t>M+D Strecha skleníka-polykarbonátová dutinková doska hr.16mm,priehldná/nepriehladná, vrátane nosnej podkonštrukcie podľa vybraného dodávateľa skleníka,syst.príslušenstva,bližšia špec.vid PD</t>
  </si>
  <si>
    <t>-1854613272</t>
  </si>
  <si>
    <t>(49,313-1,75*7)/cos(45)</t>
  </si>
  <si>
    <t>56</t>
  </si>
  <si>
    <t>767111110W3/2</t>
  </si>
  <si>
    <t>M+D Strešné vetracie okno-polykarbonátová dutinková doska hr.16mm,pôdorys.rozmer 1935/900mm, výklopné,vrátane syst.kovania a príslušenstva</t>
  </si>
  <si>
    <t>829696834</t>
  </si>
  <si>
    <t>57</t>
  </si>
  <si>
    <t>767111110W3/5</t>
  </si>
  <si>
    <t>M+D Dvere vstupné do skleníka-polykarbonátová dutinková doska hr.16mm,800/2100mm,otváravé,vrátane syst.kovania a príslušenstva</t>
  </si>
  <si>
    <t>1413627873</t>
  </si>
  <si>
    <t>58</t>
  </si>
  <si>
    <t>767111110W3/6</t>
  </si>
  <si>
    <t>M+D Int.dvere v skleníku-polykarbonátová dutinková doska hr.16mm,800/2100mm,otváravé,vrátane syst.kovania a príslušenstva</t>
  </si>
  <si>
    <t>-1757692585</t>
  </si>
  <si>
    <t>59</t>
  </si>
  <si>
    <t>767397102.S</t>
  </si>
  <si>
    <t>Montáž strešných sendvičových panelov na OK, hrúbky nad 80 do 120 mm</t>
  </si>
  <si>
    <t>1146940477</t>
  </si>
  <si>
    <t>60</t>
  </si>
  <si>
    <t>553260001700.S</t>
  </si>
  <si>
    <t>Panel sendvičový strešný hr.120mm,vrátane potrebných montážnych prvkov</t>
  </si>
  <si>
    <t>-152468340</t>
  </si>
  <si>
    <t>61</t>
  </si>
  <si>
    <t>767411102.S0</t>
  </si>
  <si>
    <t>Montáž opláštenia sendvičovými stenovými panelmi na OK, hrúbky nad 100 do 150 mm</t>
  </si>
  <si>
    <t>-1849775385</t>
  </si>
  <si>
    <t>62</t>
  </si>
  <si>
    <t>553250000300.S0</t>
  </si>
  <si>
    <t>Obvodový tepelnoizolačný panel hr.120mm,vrátane potrebných montážnych prvkov</t>
  </si>
  <si>
    <t>-2004128340</t>
  </si>
  <si>
    <t>63</t>
  </si>
  <si>
    <t>998767201.S</t>
  </si>
  <si>
    <t>Presun hmôt pre kovové stavebné doplnkové konštrukcie v objektoch výšky do 6 m</t>
  </si>
  <si>
    <t>-560388550</t>
  </si>
  <si>
    <t>771</t>
  </si>
  <si>
    <t>Podlahy z dlaždíc</t>
  </si>
  <si>
    <t>64</t>
  </si>
  <si>
    <t>771575107.S</t>
  </si>
  <si>
    <t>Montáž podláh z dlaždíc keramických do tmelu, vrátane sokla, všet. profilov a dilatácií, špárovania</t>
  </si>
  <si>
    <t>1572273820</t>
  </si>
  <si>
    <t>65</t>
  </si>
  <si>
    <t>597740001700.S</t>
  </si>
  <si>
    <t>Keramická dlažba hr.10mm - podľa výberu investora</t>
  </si>
  <si>
    <t>-856831031</t>
  </si>
  <si>
    <t>P1*1,05</t>
  </si>
  <si>
    <t>66</t>
  </si>
  <si>
    <t>998771201.S</t>
  </si>
  <si>
    <t>Presun hmôt pre podlahy z dlaždíc v objektoch výšky do 6m</t>
  </si>
  <si>
    <t>1275148365</t>
  </si>
  <si>
    <t>782</t>
  </si>
  <si>
    <t>Obklady z prírodného a konglomerovaného kameňa</t>
  </si>
  <si>
    <t>67</t>
  </si>
  <si>
    <t>782111140.S0</t>
  </si>
  <si>
    <t>Montáž obkladov vonk. stien z obkladačiek tehlových lepením,vrátane špárovania,penetrácie a prípravy podkladu podľa TP výrobcu</t>
  </si>
  <si>
    <t>-402803662</t>
  </si>
  <si>
    <t>68</t>
  </si>
  <si>
    <t>583840011700.S1</t>
  </si>
  <si>
    <t>Tehlový obklad hr.30mm - podľa výberu investora</t>
  </si>
  <si>
    <t>-430024275</t>
  </si>
  <si>
    <t>W1*1,05</t>
  </si>
  <si>
    <t>69</t>
  </si>
  <si>
    <t>998782201.S</t>
  </si>
  <si>
    <t>Presun hmôt pre kamenné obklady v objektoch výšky do 6 m</t>
  </si>
  <si>
    <t>249607830</t>
  </si>
  <si>
    <t>vd</t>
  </si>
  <si>
    <t>339928811.S</t>
  </si>
  <si>
    <t>Oporné konštrukcie viníc, osadenie stĺpika pre drôtenku - radového bez zabetónovania</t>
  </si>
  <si>
    <t>-1994511282</t>
  </si>
  <si>
    <t>pol. 2.</t>
  </si>
  <si>
    <t>339928821.5</t>
  </si>
  <si>
    <t>Oporné konštrukcie viníc, osadenie stĺpika pre drôtenku - krajný šikmý</t>
  </si>
  <si>
    <t>1558625164</t>
  </si>
  <si>
    <t>pol. 1</t>
  </si>
  <si>
    <t>6054400005559</t>
  </si>
  <si>
    <t>Agátový kôl Ø120m , dĺžka 2750mm</t>
  </si>
  <si>
    <t>2045668724</t>
  </si>
  <si>
    <t>8,738*1,03 'Prepočítané koeficientom množstva</t>
  </si>
  <si>
    <t>339928911.S</t>
  </si>
  <si>
    <t>Oporné konštrukcie viníc, montáž drôtenky, rozvinutie a napnutie drôtu</t>
  </si>
  <si>
    <t>953597339</t>
  </si>
  <si>
    <t>pol.5- vodiaci drot</t>
  </si>
  <si>
    <t>(3,5*3+3*4)*2</t>
  </si>
  <si>
    <t>pol.6-dvojdrotie</t>
  </si>
  <si>
    <t>pol. 4-kotviaci drot</t>
  </si>
  <si>
    <t>(2,05+0,12*3,14+0,1)*4</t>
  </si>
  <si>
    <t>(1,5+0,12*3,14)*4</t>
  </si>
  <si>
    <t>kd</t>
  </si>
  <si>
    <t>"pozn. uvažovaná zakótovaná dĺžka, oviny započítať v cene!</t>
  </si>
  <si>
    <t>156150000900.5</t>
  </si>
  <si>
    <t>Kotviaci drôt - Ø4mm/100m</t>
  </si>
  <si>
    <t>-462711098</t>
  </si>
  <si>
    <t>99,01*0,0101 'Prepočítané koeficientom množstva</t>
  </si>
  <si>
    <t>156150001700.5</t>
  </si>
  <si>
    <t>Drôt vodiaci, dvojdrotie - vinohradnícký drôt Ø2mm/100m</t>
  </si>
  <si>
    <t>-1707472460</t>
  </si>
  <si>
    <t>553510009555.5</t>
  </si>
  <si>
    <t>Plastový držiak dôtu, 9x38x11mm, priemer otvoru na skrutky 4mm</t>
  </si>
  <si>
    <t>1316217580</t>
  </si>
  <si>
    <t>Pol.7</t>
  </si>
  <si>
    <t>4*9</t>
  </si>
  <si>
    <t>339928921.S</t>
  </si>
  <si>
    <t>Oporné konštrukcie viníc, osadenie kotvy</t>
  </si>
  <si>
    <t>-756929269</t>
  </si>
  <si>
    <t>553510009810.5</t>
  </si>
  <si>
    <t>Zemná kotva stĺpika, celk. dĺžka cca 900mm</t>
  </si>
  <si>
    <t>-226541867</t>
  </si>
  <si>
    <t>998239011.S</t>
  </si>
  <si>
    <t>Presun hmôt pre konštrukcie chmeľníc a viníc (823 28) do 1000 m</t>
  </si>
  <si>
    <t>-67987172</t>
  </si>
  <si>
    <t>bzp</t>
  </si>
  <si>
    <t>36,897</t>
  </si>
  <si>
    <t>ds</t>
  </si>
  <si>
    <t>11,874</t>
  </si>
  <si>
    <t>dzp</t>
  </si>
  <si>
    <t>72,075</t>
  </si>
  <si>
    <t>odt15</t>
  </si>
  <si>
    <t>10,768</t>
  </si>
  <si>
    <t>odt20</t>
  </si>
  <si>
    <t>4,212</t>
  </si>
  <si>
    <t>odt25</t>
  </si>
  <si>
    <t>0,68</t>
  </si>
  <si>
    <t>S1</t>
  </si>
  <si>
    <t>257,5</t>
  </si>
  <si>
    <t>to</t>
  </si>
  <si>
    <t>52,7</t>
  </si>
  <si>
    <t>tos</t>
  </si>
  <si>
    <t>7,9</t>
  </si>
  <si>
    <t>tost</t>
  </si>
  <si>
    <t>94,572</t>
  </si>
  <si>
    <t xml:space="preserve">    4 - Vodorovné konštrukcie</t>
  </si>
  <si>
    <t xml:space="preserve">    762 - Konštrukcie tesárske</t>
  </si>
  <si>
    <t xml:space="preserve">    781 - Obklady</t>
  </si>
  <si>
    <t>130201001.S</t>
  </si>
  <si>
    <t>Výkop jamy a ryhy v obmedzenom priestore horn. tr.3 ručne</t>
  </si>
  <si>
    <t>564671379</t>
  </si>
  <si>
    <t>"20% výkopu uvažované ručné dočistenie a dotvarovanie</t>
  </si>
  <si>
    <t>bzp*0,2</t>
  </si>
  <si>
    <t>-1842792400</t>
  </si>
  <si>
    <t>bzp*0,8</t>
  </si>
  <si>
    <t>730059507</t>
  </si>
  <si>
    <t>1297930176</t>
  </si>
  <si>
    <t>bzp*0,95</t>
  </si>
  <si>
    <t>789131374</t>
  </si>
  <si>
    <t>1606058630</t>
  </si>
  <si>
    <t>(bzp*0,95)*(15-3)</t>
  </si>
  <si>
    <t>603380273</t>
  </si>
  <si>
    <t>174101102.S</t>
  </si>
  <si>
    <t>-1187472741</t>
  </si>
  <si>
    <t>"5% pre spätné zásypy</t>
  </si>
  <si>
    <t>bzp*0,05</t>
  </si>
  <si>
    <t>183205666.5</t>
  </si>
  <si>
    <t>M+D Výbava kvetináča= 2xgeotextília 1,1x1,1m,keramzit hr. 50mm na ploche 1,1x1,1m, záhradný substrát 0,81m3</t>
  </si>
  <si>
    <t>-1667980377</t>
  </si>
  <si>
    <t>1422677330</t>
  </si>
  <si>
    <t>274321312.S</t>
  </si>
  <si>
    <t>Betón základových pásov, železový (bez výstuže), tr. C 20/25 XC3? XF2, Dmax 32</t>
  </si>
  <si>
    <t>520579849</t>
  </si>
  <si>
    <t>"maly kruh vonkajsi</t>
  </si>
  <si>
    <t>0,4*(0,4+0,35)*28,976</t>
  </si>
  <si>
    <t>0,4*(0,4+0,35)*(0,8+0,4)</t>
  </si>
  <si>
    <t>"maly kruh vnutorny</t>
  </si>
  <si>
    <t>0,4*(0,4+0,35)*24,575</t>
  </si>
  <si>
    <t>"velky kruh, zaciatok na hornej spojnici s malymi kruhmi</t>
  </si>
  <si>
    <t>0,4*(0,4+0,35)*(2,263+4,58+2,263+0,4*2+0,575+18,264+0,35+26,53)</t>
  </si>
  <si>
    <t>"vystupky z velkeho kruhu dovnutra,zaciatok na hornej spojnici s malymi kruhmi</t>
  </si>
  <si>
    <t>0,4*(0,4+0,35)*(0,125+1,2+0,15+0,05-0,4)  *2</t>
  </si>
  <si>
    <t>0,175*(0,4+0,35)*0,5  *2</t>
  </si>
  <si>
    <t>0,4*(0,4+0,35)*1,148  *2</t>
  </si>
  <si>
    <t>0,4*(0,4+0,35)*0,275  *5</t>
  </si>
  <si>
    <t>0,5*(0,4+0,35)*0,8  *4</t>
  </si>
  <si>
    <t>0,4*(0,4+0,35)*1,125  *2</t>
  </si>
  <si>
    <t>274351215.5</t>
  </si>
  <si>
    <t>Debnenie stien základových pásov, zhotovenie-dielce, tvar ZP v oblúku</t>
  </si>
  <si>
    <t>1610044839</t>
  </si>
  <si>
    <t>0,3*(29,2+27,04)+0,575+1,58</t>
  </si>
  <si>
    <t>0,3*(24,6+22,9)</t>
  </si>
  <si>
    <t>0,3*(2,263*2+4,58+0,575+18,26+0,4+0,12+0,35+26,53+0,232+0,3)</t>
  </si>
  <si>
    <t>0,3*(1,225+1,862*2+1,555+1,51+0,3+2,21+0,14+1,51*3+1,525*2+0,825+0,75+25,64)</t>
  </si>
  <si>
    <t>0,3*((0,125+1,2+0,15+0,05-0,4)+0,4+0,05+0,175+0,325)  *2</t>
  </si>
  <si>
    <t>0,3*(1,148*2+0,4)  *2</t>
  </si>
  <si>
    <t>0,3*(0,275*2+0,4)  *5</t>
  </si>
  <si>
    <t>0,3*(0,8*2+0,5)  *4</t>
  </si>
  <si>
    <t>0,3*(1,125*2+0,4)  *2</t>
  </si>
  <si>
    <t>2142551977</t>
  </si>
  <si>
    <t>274361821.S</t>
  </si>
  <si>
    <t>Výstuž základových pásov z ocele B500 (10505)</t>
  </si>
  <si>
    <t>1568313294</t>
  </si>
  <si>
    <t>311272011.S</t>
  </si>
  <si>
    <t>Murivo nosné (m3) z betónových debniacich tvárnic s betónovou výplňou C 16/20 hrúbky 150 mm</t>
  </si>
  <si>
    <t>-1764261614</t>
  </si>
  <si>
    <t>"maly obluk</t>
  </si>
  <si>
    <t>0,15*0,25*4*(6,25+0,8*3)</t>
  </si>
  <si>
    <t>0,15*0,25*4*(7,9+0,8*4)</t>
  </si>
  <si>
    <t>0,15*0,25*4*(11,4+0,8*5)</t>
  </si>
  <si>
    <t>"velky obluk, zaciatok pri hornej spojnici s malym obklukom</t>
  </si>
  <si>
    <t>0,15*0,25*4*(0,62+1,125)</t>
  </si>
  <si>
    <t>0,15*0,25*3*1,15  "pod schodikom</t>
  </si>
  <si>
    <t>0,15*0,25*4*(1,28*2+4,58)</t>
  </si>
  <si>
    <t>0,15*0,25*3*0,35</t>
  </si>
  <si>
    <t>0,15*0,25*3*1,15 "pod schodikom</t>
  </si>
  <si>
    <t>0,15*0,25*4*(1,35+4,95)</t>
  </si>
  <si>
    <t>0,15*0,25*3*(0,35+0,475+1,2)</t>
  </si>
  <si>
    <t>0,15*0,25*3*2,145 "pod schodikom</t>
  </si>
  <si>
    <t>0,15*0,25*4*(1,2+12,41)</t>
  </si>
  <si>
    <t>0,15*0,25*3*(0,475*3+0,35*3)</t>
  </si>
  <si>
    <t>0,15*0,25*4*0,875</t>
  </si>
  <si>
    <t>311272021.S</t>
  </si>
  <si>
    <t>Murivo nosné (m3) z betónových debniacich tvárnic s betónovou výplňou C 16/20 hrúbky 200 mm</t>
  </si>
  <si>
    <t>1754718444</t>
  </si>
  <si>
    <t>0,2*0,25*4*5,08</t>
  </si>
  <si>
    <t>0,2*0,25*4*6,53</t>
  </si>
  <si>
    <t>0,2*0,25*4*9,45</t>
  </si>
  <si>
    <t>311272031.S</t>
  </si>
  <si>
    <t>Murivo nosné (m3) z betónových debniacich tvárnic s betónovou výplňou C 16/20 hrúbky 250 mm</t>
  </si>
  <si>
    <t>1691484553</t>
  </si>
  <si>
    <t>0,25*0,4*0,25*4   *2</t>
  </si>
  <si>
    <t>0,4*0,4*0,25*3  *4</t>
  </si>
  <si>
    <t>311361825.S</t>
  </si>
  <si>
    <t>Výstuž pre murivo nosné z betónových debniacich tvárnic s betónovou výplňou z ocele B500 (10505)</t>
  </si>
  <si>
    <t>-1797813318</t>
  </si>
  <si>
    <t>6,8*odt15/0,15*0,001</t>
  </si>
  <si>
    <t>6,8*odt20/0,2*0,001</t>
  </si>
  <si>
    <t>6,8*odt25/0,25*0,001</t>
  </si>
  <si>
    <t>Vodorovné konštrukcie</t>
  </si>
  <si>
    <t>430361821.S</t>
  </si>
  <si>
    <t>Výstuž schodiskových konštrukcií z betonárskej ocele B500 (10505)</t>
  </si>
  <si>
    <t>1707939709</t>
  </si>
  <si>
    <t xml:space="preserve">0,33*(1,15+1,66)/2  *2*0,08 </t>
  </si>
  <si>
    <t>0,3*(2,175+2,53)/2 *0,08</t>
  </si>
  <si>
    <t>434311116.S</t>
  </si>
  <si>
    <t>Stupne dusané na terén alebo dosku z betónu bez poteru, so zahladením povrchu tr. C 20/25</t>
  </si>
  <si>
    <t>1374748492</t>
  </si>
  <si>
    <t>5*(1,15+1,66)/2  *2</t>
  </si>
  <si>
    <t>5*(2,175+2,53)/2</t>
  </si>
  <si>
    <t>434351145.S</t>
  </si>
  <si>
    <t>Debnenie stupňov na podstupňovej doske alebo na teréne pôdorysne krivočiarych zhotovenie</t>
  </si>
  <si>
    <t>2037062208</t>
  </si>
  <si>
    <t>(0,95+1,35)*(1,15+1,66)/2  *2</t>
  </si>
  <si>
    <t>(0,95+1,35)*(2,175+2,53)/2</t>
  </si>
  <si>
    <t>434351146.S</t>
  </si>
  <si>
    <t>Debnenie stupňov na podstupňovej doske alebo na teréne pôdorysne krivočiarych odstránenie</t>
  </si>
  <si>
    <t>-554507950</t>
  </si>
  <si>
    <t>564730111.5</t>
  </si>
  <si>
    <t>Podklad alebo kryt z kameniva hrubého drveného veľ. 0-45 mm s rozprestretím a zhutnením hr. 100 mm</t>
  </si>
  <si>
    <t>-1395521483</t>
  </si>
  <si>
    <t>632244911.S</t>
  </si>
  <si>
    <t>Dlažba vnútorná alebo vonkajšia z tehál hr. 42mm, nízkonasiakavá, do piesku pieskové lôžko fr. 0-5mm, hr. 40mm - vrátane, na plocho</t>
  </si>
  <si>
    <t>-16696154</t>
  </si>
  <si>
    <t>182,3 "horna plocha</t>
  </si>
  <si>
    <t>75,2  "spodna plocha</t>
  </si>
  <si>
    <t>916561112.S</t>
  </si>
  <si>
    <t>Osadenie záhonového alebo parkového obrubníka betón., do lôžka z bet. pros. tr. C 16/20 s bočnou oporou</t>
  </si>
  <si>
    <t>971441410</t>
  </si>
  <si>
    <t>"k S1</t>
  </si>
  <si>
    <t>50+1,1+1,6</t>
  </si>
  <si>
    <t>596110001905</t>
  </si>
  <si>
    <t>Tehla plná pálená lícová, na kant - detto dlažba skladby S1, hr. 42mm</t>
  </si>
  <si>
    <t>2012587446</t>
  </si>
  <si>
    <t>to*1,02</t>
  </si>
  <si>
    <t>998223011.S</t>
  </si>
  <si>
    <t>Presun hmôt pre pozemné komunikácie s krytom dláždeným (822 2.3, 822 5.3) akejkoľvek dĺžky objektu</t>
  </si>
  <si>
    <t>-574684159</t>
  </si>
  <si>
    <t>762</t>
  </si>
  <si>
    <t>Konštrukcie tesárske</t>
  </si>
  <si>
    <t>762591105.S</t>
  </si>
  <si>
    <t>M+D Drevený sedací priestor - sedenie, vyvýšené záhony - TERMOBOROVICA, laty 60x30x555mm, vrátane povrchovej úpravy, kotvenia do oc. konštrukcie (vykázaná samotatne), viď PD</t>
  </si>
  <si>
    <t>-1160083643</t>
  </si>
  <si>
    <t>0,61*(4,6*5,45++8,3)</t>
  </si>
  <si>
    <t>998762202.S</t>
  </si>
  <si>
    <t>Presun hmôt pre konštrukcie tesárske v objektoch výšky do 12 m</t>
  </si>
  <si>
    <t>-1980209129</t>
  </si>
  <si>
    <t>7679951050.5</t>
  </si>
  <si>
    <t>M+D Tabuľa - cementotriesková doska hr. 22mm, povrchvá úprava čierna matná, po obvode ukonč. profil, S235, vrátane kotvenia a povrchovej úpravy RAL 8022 - viď PD</t>
  </si>
  <si>
    <t>1570599308</t>
  </si>
  <si>
    <t>7679951055.5</t>
  </si>
  <si>
    <t>M+D Oceľová konštrukcia vyvýšených záhonov a tabule, kombinácia oc. prvky JAK 80/80/5,0, 100/100/5,0 S235 a nerezové lanká D3mm - celk. dĺžka cca 201,6m , vrátane kotvenia a povrchovej úpravy - viď PD</t>
  </si>
  <si>
    <t>-2002260711</t>
  </si>
  <si>
    <t>7679951056.5</t>
  </si>
  <si>
    <t>M+D Oceľová konštrukcia sedenia vyvýšených záhonov, kombinácia oc. prvky JAKL 60x60x4mm S235, vrátane kotvenia a povrchovej úpravy - viď PD</t>
  </si>
  <si>
    <t>705881518</t>
  </si>
  <si>
    <t>767995226800</t>
  </si>
  <si>
    <t>M+D Kvetináč z laminátu RAL 1013, celk. rozmer 1200x1200x800mm na gumových podložkách, prečne vstužený nerez. spojkami</t>
  </si>
  <si>
    <t>812475717</t>
  </si>
  <si>
    <t>552963839</t>
  </si>
  <si>
    <t>781</t>
  </si>
  <si>
    <t>Obklady</t>
  </si>
  <si>
    <t>781731031.5</t>
  </si>
  <si>
    <t>-1231605843</t>
  </si>
  <si>
    <t>"1</t>
  </si>
  <si>
    <t>(1,35-0,6+0,1)*(6,25+5,08+1,15*2)+0,1*0,8*2</t>
  </si>
  <si>
    <t>(0,15+0,023*2)*(6,25+0,8*3)</t>
  </si>
  <si>
    <t>(0,2+0,023*2)*5,08</t>
  </si>
  <si>
    <t>"2</t>
  </si>
  <si>
    <t>(1,35-0,6+0,1)*(7,9+6,53+1,15*2)+0,1*0,8*2*2</t>
  </si>
  <si>
    <t>(0,15+0,023*2)*(7,9+0,8*4)</t>
  </si>
  <si>
    <t>(0,2+0,023*2)*6,53</t>
  </si>
  <si>
    <t>"3</t>
  </si>
  <si>
    <t>(1,35-0,6+0,1)*(11,4+9,45+1,15*2)+0,1*0,8*2*3</t>
  </si>
  <si>
    <t>(0,15+0,023*2)*(11,4+0,8*5)</t>
  </si>
  <si>
    <t>(0,2+0,023*2)*9,45</t>
  </si>
  <si>
    <t>(1,35-0,6+0,1)*(0,62*2+0,15+1,125)</t>
  </si>
  <si>
    <t>(0,15+0,023*2)*(0,62+1,125)</t>
  </si>
  <si>
    <t>0,6*2  "v schodikoch zboku</t>
  </si>
  <si>
    <t>(1,35-0,6+0,1)*(1,28*2+0,15*2+4,58)</t>
  </si>
  <si>
    <t>(0,15+0,023*2)*(1,28*2+4,58)</t>
  </si>
  <si>
    <t>(1,35-0,6+0,1)*(1,35+0,15+4,95+0,15+1,2)</t>
  </si>
  <si>
    <t>(0,15+0,023*2)*(1,35+4,95+1,2)</t>
  </si>
  <si>
    <t>(1,35-0,6+0,1)*(1,2+0,15+12,41-0,2)</t>
  </si>
  <si>
    <t>(0,15+0,023*2)*(1,2+12,41-0,2)</t>
  </si>
  <si>
    <t>"vrátane úpravy dataiov pri kotvenie lavičik, rohov, stykov s inými konštrukciami, atd.</t>
  </si>
  <si>
    <t>781731039.5</t>
  </si>
  <si>
    <t>Montáž obkladov schodisk. stupňov tehlových kladených do malty veľ. 290 x 65 mm, v oblúku</t>
  </si>
  <si>
    <t>-896334846</t>
  </si>
  <si>
    <t>1,65+0,175*1,15+0,75*(1,15+1,66)/2</t>
  </si>
  <si>
    <t>2,85+0,175*2,175+0,75*(2,175+2,53)/2</t>
  </si>
  <si>
    <t>596360000100.5</t>
  </si>
  <si>
    <t>Obkladový pásik tehlový, hr. 23mm, farba RAL 8004</t>
  </si>
  <si>
    <t>-214032830</t>
  </si>
  <si>
    <t>tost*1,05</t>
  </si>
  <si>
    <t>tos*1,1</t>
  </si>
  <si>
    <t>998781201.S</t>
  </si>
  <si>
    <t>Presun hmôt pre obklady keramické v objektoch výšky do 6 m</t>
  </si>
  <si>
    <t>-1366412508</t>
  </si>
  <si>
    <t>767392112.S</t>
  </si>
  <si>
    <t>Montáž krytiny striech plechom tvarovaným skrutkovaním,  vrátane kotvenia a sytémovej úpravy detailov</t>
  </si>
  <si>
    <t>1495413479</t>
  </si>
  <si>
    <t>3310001022.5</t>
  </si>
  <si>
    <t>Plech trapézový pozink farebný, výška profilu 30 mm</t>
  </si>
  <si>
    <t>1975830706</t>
  </si>
  <si>
    <t>35*1,08</t>
  </si>
  <si>
    <t>7679951016.5</t>
  </si>
  <si>
    <t>M+D Oceľová konštrukcia bicyklového prístrešku, kombinácia oc. prvky TR 50/4,0- S235  a nerezové tiahla D2,5mm - celk. dĺžka cca 44m , vrátane kotvenia a povrchovej úpravy, RAL 8022 - presný popis a nákres prvkov viď PD</t>
  </si>
  <si>
    <t>-1984384475</t>
  </si>
  <si>
    <t>-601485133</t>
  </si>
  <si>
    <t>27432000.5</t>
  </si>
  <si>
    <t>M+D Spodná stavba pítka - ŽB základ, 400x400x1000mm, vrátane výstuže úpravy prestupov pre prívod vody a zemných prác, presný nákres a popis viď PD</t>
  </si>
  <si>
    <t>-1546457654</t>
  </si>
  <si>
    <t>936941142.5</t>
  </si>
  <si>
    <t>Osadenie fontánky na pitie kotevnými skrutkami bez zabetónovania na pevný podklad</t>
  </si>
  <si>
    <t>-215299343</t>
  </si>
  <si>
    <t>552340000100.5</t>
  </si>
  <si>
    <t>Fontánka pitná nerezová s tlačnou armatúrou - polguľatá miska z nerezovej ocele na masívnom stĺpiku, p.ú kartáčovaná nehrdz., oceľ, H 845mm - zákazková výroba, popis a nákres viď PD</t>
  </si>
  <si>
    <t>541806576</t>
  </si>
  <si>
    <t>998231311.S</t>
  </si>
  <si>
    <t>Presun hmôt pre sadovnícke a krajinárske úpravy do 5000 m vodorovne bez zvislého presunu</t>
  </si>
  <si>
    <t>-464589591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</si>
  <si>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</si>
  <si>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</si>
  <si>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</si>
  <si>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HZS - Hodinové zúčtovacie sadzby</t>
  </si>
  <si>
    <t xml:space="preserve">    23-M - Montáže potrubia</t>
  </si>
  <si>
    <t>713482121.S</t>
  </si>
  <si>
    <t>Montáž trubíc z PE, hr.15-20 mm,vnút.priemer do 38 mm</t>
  </si>
  <si>
    <t>283310002900.S</t>
  </si>
  <si>
    <t>Izolačná PE trubica dxhr. 22x13 mm, nadrezaná, na izolovanie rozvodov vody, kúrenia, zdravotechniky</t>
  </si>
  <si>
    <t>283310003100.S</t>
  </si>
  <si>
    <t>Izolačná PE trubica dxhr. 28x13 mm, nadrezaná, na izolovanie rozvodov vody, kúrenia, zdravotechniky</t>
  </si>
  <si>
    <t>998713292.S</t>
  </si>
  <si>
    <t>Izolácie tepelné, prípl.za presun nad vymedz. najväčšiu dopravnú vzdial. do 100 m</t>
  </si>
  <si>
    <t>721</t>
  </si>
  <si>
    <t>Zdravotechnika - vnútorná kanalizácia</t>
  </si>
  <si>
    <t>721171109.S</t>
  </si>
  <si>
    <t>Potrubie z PVC - U odpadové ležaté hrdlové D 110 mm</t>
  </si>
  <si>
    <t>721171110.S</t>
  </si>
  <si>
    <t>Potrubie z PVC - U odpadové ležaté hrdlové D 125 mm</t>
  </si>
  <si>
    <t>721172011.S</t>
  </si>
  <si>
    <t>Potrubie odpadové HT z PP, vodorovné DN 50</t>
  </si>
  <si>
    <t>721172013.S</t>
  </si>
  <si>
    <t>Potrubie odpadové HT z PP, vodorovné DN 110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</si>
  <si>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</si>
  <si>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</si>
  <si>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</si>
  <si>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</si>
  <si>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721290012.S</t>
  </si>
  <si>
    <t>Montáž privzdušňovacieho ventilu pre odpadové potrubia DN 110</t>
  </si>
  <si>
    <t>551610000200</t>
  </si>
  <si>
    <t>Privzdušňovacia hlavica napr. HL900NECO, DN 110, (37 l/s), - 40 až + 60°C, dvojitá izolačná stena, vnútorná kanalizácia, PP</t>
  </si>
  <si>
    <t>721290111.S</t>
  </si>
  <si>
    <t>Ostatné - skúška tesnosti kanalizácie v objektoch vodou do DN 125</t>
  </si>
  <si>
    <t>998721201.S</t>
  </si>
  <si>
    <t>Presun hmôt pre vnútornú kanalizáciu v objektoch výšky do 6 m</t>
  </si>
  <si>
    <t>998721292.S</t>
  </si>
  <si>
    <t>Vnútorná kanalizácia, prípl.za presun nad vymedz. najväč. dopr. vzdial. do 100m</t>
  </si>
  <si>
    <t>722</t>
  </si>
  <si>
    <t>Zdravotechnika - vnútorný vodovod</t>
  </si>
  <si>
    <t>722171152.S</t>
  </si>
  <si>
    <t>Plasthliníkové potrubie v kotúčoch spájané lisovaním d 20 mm</t>
  </si>
  <si>
    <t>722171153.S</t>
  </si>
  <si>
    <t>Plasthliníkové potrubie v kotúčoch spájané lisovaním d 26 mm</t>
  </si>
  <si>
    <t>722190401.S</t>
  </si>
  <si>
    <t>Vyvedenie a upevnenie výpustky DN 15</t>
  </si>
  <si>
    <t>722212440.S</t>
  </si>
  <si>
    <t>Orientačný štítok na stenu ON 73 6621</t>
  </si>
  <si>
    <t>722220111.S</t>
  </si>
  <si>
    <t>Montáž armatúry závitovej s jedným závitom, nástenka pre výtokový ventil G 1/2</t>
  </si>
  <si>
    <t>197730076600.S</t>
  </si>
  <si>
    <t>Nástenka lisovacia koncová, 1/2" Fx20, PN 10, T = +120 °C, niklovaná mosadz, tesnenie EPDM</t>
  </si>
  <si>
    <t>722221015.S</t>
  </si>
  <si>
    <t>Montáž guľového kohúta závitového priameho pre vodu G 3/4</t>
  </si>
  <si>
    <t>551110005000.S</t>
  </si>
  <si>
    <t>Guľový uzáver pre vodu 3/4", niklovaná mosadz</t>
  </si>
  <si>
    <t>722290226.S</t>
  </si>
  <si>
    <t>Tlaková skúška vodovodného potrubia závitového do DN 50</t>
  </si>
  <si>
    <t>722290234.S</t>
  </si>
  <si>
    <t>Prepláchnutie a dezinfekcia vodovodného potrubia do DN 80</t>
  </si>
  <si>
    <t>722290237.S</t>
  </si>
  <si>
    <t>Mikrobiologický rozbor pitnej vody z  vodovodného potrubia</t>
  </si>
  <si>
    <t>998722201.S</t>
  </si>
  <si>
    <t>Presun hmôt pre vnútorný vodovod v objektoch výšky do 6 m</t>
  </si>
  <si>
    <t>998722292.S</t>
  </si>
  <si>
    <t>Vodovod, prípl.za presun nad vymedz. najväčšiu dopravnú vzdialenosť do 100m</t>
  </si>
  <si>
    <t>725</t>
  </si>
  <si>
    <t>Zdravotechnika - zariaďovacie predmety</t>
  </si>
  <si>
    <t>725149701.S</t>
  </si>
  <si>
    <t>Montáž predstenového systému záchodov do masívnej murovanej konštrukcie</t>
  </si>
  <si>
    <t>552370001600.S</t>
  </si>
  <si>
    <t>Predstenový systém pre závesné WC s podomietkovou nádržou do murovaných alebo betónových konštrukcií vr.bezbariérová úprava pre madlá</t>
  </si>
  <si>
    <t>552370001400</t>
  </si>
  <si>
    <t>Súprava pre ukotvenie do steny pre jednotlivú montáž</t>
  </si>
  <si>
    <t>725119410.S</t>
  </si>
  <si>
    <t>Montáž záchodovej misy keramickej zavesenej s rovným odpadom</t>
  </si>
  <si>
    <t>642360000400</t>
  </si>
  <si>
    <t>Misa záchodová keramická závesná pre invalidov s antibakteriálnou povrch. úpravou</t>
  </si>
  <si>
    <t>725291112.S</t>
  </si>
  <si>
    <t>Montáž záchodového sedadla s poklopom</t>
  </si>
  <si>
    <t>70</t>
  </si>
  <si>
    <t>642370003900</t>
  </si>
  <si>
    <t>Záchodová doska duroplastová s poklopom, vxšxl 50x365x440 mm, odnímateľná, nerezové príchytky</t>
  </si>
  <si>
    <t>72</t>
  </si>
  <si>
    <t>551620006800.S</t>
  </si>
  <si>
    <t>Montážna páska k WC</t>
  </si>
  <si>
    <t>74</t>
  </si>
  <si>
    <t>725291113.S</t>
  </si>
  <si>
    <t>Montaž doplnkov záchodov, drobné predmety</t>
  </si>
  <si>
    <t>76</t>
  </si>
  <si>
    <t>552280013100.S</t>
  </si>
  <si>
    <t>Ovládacie tlačítko biele úsporné 6/3 litr</t>
  </si>
  <si>
    <t>78</t>
  </si>
  <si>
    <t>725149760.S</t>
  </si>
  <si>
    <t>Montáž predstenového systému umývadiel  do ľahkých stien s kovovou konštrukciou</t>
  </si>
  <si>
    <t>80</t>
  </si>
  <si>
    <t>111.480.00.1</t>
  </si>
  <si>
    <t>Predstenový montážny prvok pre umývadlo, dĺ. 1120 mm, bezbariérová úprava, stojančeková armatúra, s podomietkovou zápachovou uzávierkou, pozinkovaný povrch</t>
  </si>
  <si>
    <t>82</t>
  </si>
  <si>
    <t>725219201.S</t>
  </si>
  <si>
    <t>Montáž umývadla keramického na konzoly, bez výtokovej armatúry</t>
  </si>
  <si>
    <t>84</t>
  </si>
  <si>
    <t>642430000100</t>
  </si>
  <si>
    <t>Umývadlo pre invalidov 64X55 cm</t>
  </si>
  <si>
    <t>86</t>
  </si>
  <si>
    <t>725291114.S</t>
  </si>
  <si>
    <t>Montáž doplnkov zariadení kúpeľní a záchodov, madlá</t>
  </si>
  <si>
    <t>88</t>
  </si>
  <si>
    <t>552380013000</t>
  </si>
  <si>
    <t>Madlo nerezové pevné, dĺžka 900 mm, povrch lesklý</t>
  </si>
  <si>
    <t>90</t>
  </si>
  <si>
    <t>552380012900</t>
  </si>
  <si>
    <t>Madlo nerezové pevné, dĺžka 550 mm, povrch matný</t>
  </si>
  <si>
    <t>92</t>
  </si>
  <si>
    <t>725539142.S</t>
  </si>
  <si>
    <t>Montáž elektrického prietokového ohrievača malolitrážneho</t>
  </si>
  <si>
    <t>94</t>
  </si>
  <si>
    <t>320006300</t>
  </si>
  <si>
    <t>Prietokový ohrievač vody 3,5 kW/230V montáž pod umývadlo</t>
  </si>
  <si>
    <t>96</t>
  </si>
  <si>
    <t>725829601.S</t>
  </si>
  <si>
    <t>Montáž batérie umývadlovej a drezovej stojankovej, pákovej alebo klasickej s mechanickým ovládaním</t>
  </si>
  <si>
    <t>98</t>
  </si>
  <si>
    <t>551450003800.S</t>
  </si>
  <si>
    <t>Umývadlová batéria 220mm, stojanková, beztlaková, páková, napr. BE.1840.AA, chróm</t>
  </si>
  <si>
    <t>100</t>
  </si>
  <si>
    <t>725819402.S</t>
  </si>
  <si>
    <t>Montáž ventilu bez pripojovacej rúrky G 1/2</t>
  </si>
  <si>
    <t>102</t>
  </si>
  <si>
    <t>551110019900.S</t>
  </si>
  <si>
    <t>Guľový ventil rohový, 1/2" - 3/8", s filtrom, bez matice, chrómovaná mosadz</t>
  </si>
  <si>
    <t>104</t>
  </si>
  <si>
    <t>725869301.S</t>
  </si>
  <si>
    <t>Montáž zápachovej uzávierky pre zariaďovacie predmety, umývadlovej do D 40 mm</t>
  </si>
  <si>
    <t>106</t>
  </si>
  <si>
    <t>551620006400.S</t>
  </si>
  <si>
    <t>Sifón umývadlový biely invalidný DN40</t>
  </si>
  <si>
    <t>108</t>
  </si>
  <si>
    <t>551620005800</t>
  </si>
  <si>
    <t>Umývadlová výpusť</t>
  </si>
  <si>
    <t>110</t>
  </si>
  <si>
    <t>998725201.S</t>
  </si>
  <si>
    <t>Presun hmôt pre zariaďovacie predmety v objektoch výšky do 6 m</t>
  </si>
  <si>
    <t>112</t>
  </si>
  <si>
    <t>998725292.S</t>
  </si>
  <si>
    <t>Zariaďovacie predmety, prípl.za presun nad vymedz. najväčšiu dopravnú vzdialenosť do 100m</t>
  </si>
  <si>
    <t>114</t>
  </si>
  <si>
    <t>767995101.S</t>
  </si>
  <si>
    <t>Montáž ostatných atypických kovových stavebných doplnkových konštrukcií do 5 kg</t>
  </si>
  <si>
    <t>sub</t>
  </si>
  <si>
    <t>116</t>
  </si>
  <si>
    <t>273110001200.S</t>
  </si>
  <si>
    <t>Kotviací a upevnovací materiál pre potrubný rozvod</t>
  </si>
  <si>
    <t>kpl</t>
  </si>
  <si>
    <t>118</t>
  </si>
  <si>
    <t>273110001500.S</t>
  </si>
  <si>
    <t>Drobný inštalačný a spojovací materiál</t>
  </si>
  <si>
    <t>120</t>
  </si>
  <si>
    <t>122</t>
  </si>
  <si>
    <t>998767292.S</t>
  </si>
  <si>
    <t>Kovové stav.dopln.konštr., prípl.za presun nad najväčšiu dopr. vzdial. do 100 m</t>
  </si>
  <si>
    <t>124</t>
  </si>
  <si>
    <t>HZS</t>
  </si>
  <si>
    <t>Hodinové zúčtovacie sadzby</t>
  </si>
  <si>
    <t>HZS000113.S</t>
  </si>
  <si>
    <t>Stavebno montážne práce náročné ucelené - odborné, tvorivé remeselné (Tr. 3) v rozsahu viac ako 8 hodín</t>
  </si>
  <si>
    <t>hod</t>
  </si>
  <si>
    <t>262144</t>
  </si>
  <si>
    <t>126</t>
  </si>
  <si>
    <t>23-M</t>
  </si>
  <si>
    <t>Montáže potrubia</t>
  </si>
  <si>
    <t>722171154.S</t>
  </si>
  <si>
    <t>Montáž HDPE D25 x 2,3mm PN 16</t>
  </si>
  <si>
    <t>128</t>
  </si>
  <si>
    <t>286130048800.S</t>
  </si>
  <si>
    <t>Rúra HDPE PE100 D 25x2,3 mm, dĺ. 100 m, DN 20.4, PN 16 (SDR11) pre tlakový rozvod pitnej vody</t>
  </si>
  <si>
    <t>256</t>
  </si>
  <si>
    <t>130</t>
  </si>
  <si>
    <t>286130049000</t>
  </si>
  <si>
    <t>Chránička Rúra HDPE PE100 D 40x3,7 mm, dĺ. 100 m PN 16 (SDR11) pre tlakový rozvod pitnej vody</t>
  </si>
  <si>
    <t>132</t>
  </si>
  <si>
    <t>721171109.S1</t>
  </si>
  <si>
    <t>CHRANIčKA Potrubie z PVC - U odpadové ležaté hrdlové D 110 mm</t>
  </si>
  <si>
    <t>134</t>
  </si>
  <si>
    <t>230203592</t>
  </si>
  <si>
    <t>Montáž USTN prechodka PE/oceľ s vonkajším závitom PE 100 SDR11 D 32/1"</t>
  </si>
  <si>
    <t>136</t>
  </si>
  <si>
    <t>286220027200</t>
  </si>
  <si>
    <t>Prechodka PE/oceľ s vonkajším závitom PE 100 SDR 11 D 32/1"</t>
  </si>
  <si>
    <t>138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</si>
  <si>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</si>
  <si>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</si>
  <si>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</si>
  <si>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</t>
  </si>
  <si>
    <t xml:space="preserve">    721 - Ostatné práce</t>
  </si>
  <si>
    <t xml:space="preserve">    23-M - Montáže potrubia   </t>
  </si>
  <si>
    <t xml:space="preserve">Práce a dodávky HSV   </t>
  </si>
  <si>
    <t xml:space="preserve">Zemné práce   </t>
  </si>
  <si>
    <t>132201201.S</t>
  </si>
  <si>
    <t>Výkop ryhy šírky 600-2000mm horn.3 do 100m3</t>
  </si>
  <si>
    <t>132201209.S</t>
  </si>
  <si>
    <t>Príplatok k cenám za lepivosť pri hĺbení rýh š. nad 600 do 2 000 mm zapaž. i nezapažených, s urovnaním dna v hornine 3</t>
  </si>
  <si>
    <t>174101002</t>
  </si>
  <si>
    <t>Zásyp sypaninou so zhutnením jám, šachiet, rýh, zárezov alebo okolo objektov nad 100 do 1000 m3</t>
  </si>
  <si>
    <t>175101101.S</t>
  </si>
  <si>
    <t>Obsyp potrubia sypaninou z vhodných hornín 1 až 4 bez prehodenia sypaniny</t>
  </si>
  <si>
    <t>583310002700.S</t>
  </si>
  <si>
    <t>Štrkopiesok frakcia 0-8 mm</t>
  </si>
  <si>
    <t xml:space="preserve">Vodorovné konštrukcie   </t>
  </si>
  <si>
    <t>451572111.S</t>
  </si>
  <si>
    <t>Lôžko pod potrubie, stoky a drobné objekty, v otvorenom výkope z kameniva drobného ťaženého 0-4 mm</t>
  </si>
  <si>
    <t>Rúrové vedenie</t>
  </si>
  <si>
    <t>871266000</t>
  </si>
  <si>
    <t>Montáž kanalizačného PVC-U potrubia hladkého viacvrstvového DN 100</t>
  </si>
  <si>
    <t>286110005900</t>
  </si>
  <si>
    <t>PVC kanal hladký rúra SN4 100x3,2x1 m KGEM</t>
  </si>
  <si>
    <t>871276002</t>
  </si>
  <si>
    <t>Montáž kanalizačného PVC-U potrubia hladkého viacvrstvového DN 125</t>
  </si>
  <si>
    <t>286110006400</t>
  </si>
  <si>
    <t>PVC kanal hladký rúra SN4 125x3,2x1 m KGEM</t>
  </si>
  <si>
    <t>871326004.S</t>
  </si>
  <si>
    <t>Montáž kanalizačného PVC-U potrubia hladkého viacvrstvového DN 150</t>
  </si>
  <si>
    <t>286110009900.S</t>
  </si>
  <si>
    <t>PVC kanal hladký rúra SN4 150x4,0x1 m KGEM</t>
  </si>
  <si>
    <t>877266000.S</t>
  </si>
  <si>
    <t>Montáž kanalizačného PVC-U kolena DN 100</t>
  </si>
  <si>
    <t>286510003400.S</t>
  </si>
  <si>
    <t>Koleno PVC-U, DN 150x15°, 30°, 45° pre hladký, kanalizačný, gravitačný systém</t>
  </si>
  <si>
    <t>892311000</t>
  </si>
  <si>
    <t>Skúška tesnosti kanalizácie D 150</t>
  </si>
  <si>
    <t>894810003.S</t>
  </si>
  <si>
    <t>Montáž PP revíznej kanalizačnej šachty priemeru 425 mm do výšky šachty 2 m s roznášacím prstencom a poklopom</t>
  </si>
  <si>
    <t>286610031300.S</t>
  </si>
  <si>
    <t>Šachtové dno prietočné/zberné DN 400 x 160 (hladká rúra x prítok a odtok), na hladkú šachtovú rúru, PP</t>
  </si>
  <si>
    <t>286610027100.S</t>
  </si>
  <si>
    <t>Predĺženie DN 400, dĺžka 2 m, hladka rúra PVC, pre PP revízne šachty</t>
  </si>
  <si>
    <t>899101111.S</t>
  </si>
  <si>
    <t>Osadenie poklopu liatinového a oceľového vrátane rámu hmotn. do 50 kg</t>
  </si>
  <si>
    <t>286620000900.S</t>
  </si>
  <si>
    <t>PVC šachta poklop pre šachtu 400 KGDOV400L liatinový</t>
  </si>
  <si>
    <t>899721132.S</t>
  </si>
  <si>
    <t>Označenie kanalizačného potrubia hnedou výstražnou fóliou</t>
  </si>
  <si>
    <t>Ostatné práce</t>
  </si>
  <si>
    <t>721110911.S</t>
  </si>
  <si>
    <t>Oprava odpadového potrubia PVC vsadenie odbočky do potrubia DN 300</t>
  </si>
  <si>
    <t>721140902.S</t>
  </si>
  <si>
    <t>Napojenie pítka na navrhovanú kanalizáciu</t>
  </si>
  <si>
    <t xml:space="preserve">Montáže potrubia   </t>
  </si>
  <si>
    <t>891269111.S</t>
  </si>
  <si>
    <t>Montáž navrtávacieho pásu s ventilom menovitého tlaku 1 MPa na potr. z rúr liat., oceľ., plast., DN 100</t>
  </si>
  <si>
    <t>551180001400.S</t>
  </si>
  <si>
    <t>Navrtávaci pás s uzáverom typ 506 DN 100 - 1" na vodu, z tvárnej liatiny pre liatinové a oceľové potrubie</t>
  </si>
  <si>
    <t>899401111.S</t>
  </si>
  <si>
    <t>Osadenie poklopu liatinového ventilového</t>
  </si>
  <si>
    <t>552410000300.S</t>
  </si>
  <si>
    <t>Poklop ventilový pre vodu, plyn</t>
  </si>
  <si>
    <t>230203424.S</t>
  </si>
  <si>
    <t>Montáž teleskopickej zemnej súpravy pre H&gt;1,2-1,8 m</t>
  </si>
  <si>
    <t>422710000900.S</t>
  </si>
  <si>
    <t>Zemná súprava teleskopická pre guľový kohút DN 32-50</t>
  </si>
  <si>
    <t>Chránička Rúra HDPE PE100 D 40x3,7 mm, dĺ. 100 m PN 16 (SDR11) pre tlakový rozvod pitnej vody, PIPELIFE</t>
  </si>
  <si>
    <t>Montáž prechodky PE/oceľ s vonkajším závitom PE 100 SDR11 D 32/1"</t>
  </si>
  <si>
    <t>893810133.S</t>
  </si>
  <si>
    <t>Osadenie vodomernej šachty kruhovej z PP samonosnej D do 1,2 m, svetlej hĺbky do 1,8 m</t>
  </si>
  <si>
    <t>594300000100.S</t>
  </si>
  <si>
    <t>Vodomerná a armatúrna šachta, VŠ-NO1</t>
  </si>
  <si>
    <t>594300000200.S</t>
  </si>
  <si>
    <t>Prechodová manžeta - pre potrubie DN32 (1")</t>
  </si>
  <si>
    <t>594300000300.S</t>
  </si>
  <si>
    <t>Stupačka Premium - Žltá</t>
  </si>
  <si>
    <t>899912111.S</t>
  </si>
  <si>
    <t>D+M vodomernej zostavy vo VŠ</t>
  </si>
  <si>
    <t>230230121.S</t>
  </si>
  <si>
    <t>Príprava na tlakovú skúšku vzduchom a vodou do 0,6 MPa</t>
  </si>
  <si>
    <t>úsek</t>
  </si>
  <si>
    <t>899721131.S</t>
  </si>
  <si>
    <t>Označenie vodovodného potrubia bielou výstražnou fóliou</t>
  </si>
  <si>
    <t>230230016.S</t>
  </si>
  <si>
    <t>Hlavná tlaková skúška vzduchom 0, 6 MPa do DN 50</t>
  </si>
  <si>
    <t>998276101.S</t>
  </si>
  <si>
    <t>Presun hmôt pre rúrové vedenie hĺbené z rúr z plast., hmôt alebo sklolamin. v otvorenom výkope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</si>
  <si>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</si>
  <si>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</si>
  <si>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</si>
  <si>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</si>
  <si>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VRN - Investičné náklady neobsiahnuté v cenách</t>
  </si>
  <si>
    <t>Práce a dodávky M</t>
  </si>
  <si>
    <t>21-M</t>
  </si>
  <si>
    <t>Elektromontáže</t>
  </si>
  <si>
    <t>210010321.S</t>
  </si>
  <si>
    <t>Krabica (1903, KR 68) odbočná s viečkom, svorkovnicou vrátane zapojenia, kruhová</t>
  </si>
  <si>
    <t>345410002600</t>
  </si>
  <si>
    <t>Krabica inštalačná KU 68-1903 KA 73,5x43,5 mm so svorkovnicou s viečkom biela</t>
  </si>
  <si>
    <t>210010581.S</t>
  </si>
  <si>
    <t>Rúrka tuhá elektroinštalačná z PVC, D 16 uložená pevne</t>
  </si>
  <si>
    <t>345710000100.S</t>
  </si>
  <si>
    <t>Rúrka tuhá hrdlová 1516E s nízkou mechanickou odolnosťou z PVC, samozhášavá, D 16 mm</t>
  </si>
  <si>
    <t>345710020003.S</t>
  </si>
  <si>
    <t>Spojka 0216E z PVC pra tuhé elektroinštal. rúrky, samozhášavé, D 16 mm</t>
  </si>
  <si>
    <t>210010582.S</t>
  </si>
  <si>
    <t>Rúrka tuhá elektroinštalačná z PVC, D 20 uložená pevne</t>
  </si>
  <si>
    <t>345710000200.S</t>
  </si>
  <si>
    <t>Rúrka tuhá hrdlová 1520 s nízkou mechanickou odolnosťou z PVC, samozhášavá, D 20 mm</t>
  </si>
  <si>
    <t>345710020015.S</t>
  </si>
  <si>
    <t>Spojka 0220 z PVC pra tuhé elektroinštal. rúrky, samozhášavé, D 20 mm</t>
  </si>
  <si>
    <t>210110001.S</t>
  </si>
  <si>
    <t>Jednopólový spínač - radenie 1, nástenný IP 44, vrátane zapojenia</t>
  </si>
  <si>
    <t>345340003000</t>
  </si>
  <si>
    <t>Spínač PRAKTIK jednopolový nástenný IP 44, ABB</t>
  </si>
  <si>
    <t>210110003.S</t>
  </si>
  <si>
    <t>Sériový spínač -  radenie 5, nástenný IP 44 vrátane zapojenia</t>
  </si>
  <si>
    <t>345330002915</t>
  </si>
  <si>
    <t>Prepínač Praktik nástenný, radenie 5, IP44, biely</t>
  </si>
  <si>
    <t>210111031.S</t>
  </si>
  <si>
    <t>Zásuvka na povrchovú montáž IP 44, 250V / 16A, vrátane zapojenia 2P + PE</t>
  </si>
  <si>
    <t>345510005900</t>
  </si>
  <si>
    <t>Zásuvka Praktik jednonásobná, radenie 2P + PE, IP44, na povrch, biela</t>
  </si>
  <si>
    <t>210201922.S</t>
  </si>
  <si>
    <t>Montáž svietidla do 2 kg</t>
  </si>
  <si>
    <t>KXX000001380</t>
  </si>
  <si>
    <t>SVIETIDLO LED,TYP A, PRISADENÉ, 40W, 4400lm, IP44, 3000K, CRI 80, L80 B10 50 000hod</t>
  </si>
  <si>
    <t>KZL000009848</t>
  </si>
  <si>
    <t>SVIETIDLO LED,TYP B,  PRISADENÉ, 25W, 2600lm, IP54, 3000K, CRI 80, L70 B10 50 000hod</t>
  </si>
  <si>
    <t>210220021.S</t>
  </si>
  <si>
    <t>Uzemňovacie vedenie v zemi FeZn vrátane izolácie spojov O 10 mm</t>
  </si>
  <si>
    <t>EBL000000681</t>
  </si>
  <si>
    <t>Drôt zvodový 5021162 10mm FeZn s PVC izoláciou (1kg 1,11m) bal.75m</t>
  </si>
  <si>
    <t>210220030.S</t>
  </si>
  <si>
    <t>Ekvipotenciálna svorkovnica EPS 3 v krabici KO 100 E</t>
  </si>
  <si>
    <t>345410000200.S</t>
  </si>
  <si>
    <t>Krabica odbočná z PVC s viečkom pod omietku KO 100 E</t>
  </si>
  <si>
    <t>345610005000.S</t>
  </si>
  <si>
    <t>Svorkovnica ekvipotencionálna EPS 3, z PP</t>
  </si>
  <si>
    <t>210220050.S</t>
  </si>
  <si>
    <t>Označenie zvodov číselnými štítkami</t>
  </si>
  <si>
    <t>354410064600.S</t>
  </si>
  <si>
    <t>Štítok orientačný nerezový zemniaci na zvody</t>
  </si>
  <si>
    <t>210220301.S</t>
  </si>
  <si>
    <t>Ochranné pospájanie v práčovniach, kúpeľniach, pevné uloženie CY 4-6 mm2</t>
  </si>
  <si>
    <t>341110012300.S</t>
  </si>
  <si>
    <t>Vodič medený H07V-U 6 mm2</t>
  </si>
  <si>
    <t>210222020.S</t>
  </si>
  <si>
    <t>Uzemňovacie vedenie v zemi FeZn do 120 mm2 vrátane izolácie spojov, pre vonkajšie práce</t>
  </si>
  <si>
    <t>354410058800.S</t>
  </si>
  <si>
    <t>Pásovina uzemňovacia FeZn 30 x 4 mm</t>
  </si>
  <si>
    <t>210222247.S</t>
  </si>
  <si>
    <t>Svorka FeZn skúšobná SZ, pre vonkajšie práce</t>
  </si>
  <si>
    <t>354410004300.S</t>
  </si>
  <si>
    <t>Svorka FeZn skúšobná označenie SZ</t>
  </si>
  <si>
    <t>210222252.S</t>
  </si>
  <si>
    <t>Svorka FeZn odbočovacia spojovacia SR 01, SR 02 (pásovina do 120 mm2), pre vonkajšie práce</t>
  </si>
  <si>
    <t>354410000600.S</t>
  </si>
  <si>
    <t>Svorka FeZn odbočovacia spojovacia označenie SR 02 (M8)</t>
  </si>
  <si>
    <t>210222253.S</t>
  </si>
  <si>
    <t>Svorka FeZn uzemňovacia SR03, pre vonkajšie práce</t>
  </si>
  <si>
    <t>354410001000.S</t>
  </si>
  <si>
    <t>Svorka FeZn uzemňovacia označenie SR 03 B</t>
  </si>
  <si>
    <t>210290751.S</t>
  </si>
  <si>
    <t>Montáž motorického spotrebiča, ventilátora do 1.5 kW, bez zapojenia</t>
  </si>
  <si>
    <t>210800180.S</t>
  </si>
  <si>
    <t>Kábel medený uložený v rúrke CYKY 450/750 V 2x1,5</t>
  </si>
  <si>
    <t>341110000100.S</t>
  </si>
  <si>
    <t>Kábel medený CYKY 2x1,5 mm2</t>
  </si>
  <si>
    <t>210800186</t>
  </si>
  <si>
    <t>Kábel medený uložený v rúrke CYKY 450/750 V 3x1,5</t>
  </si>
  <si>
    <t>341110000700</t>
  </si>
  <si>
    <t>Kábel medený CYKY 3x1,5 mm2</t>
  </si>
  <si>
    <t>210800187</t>
  </si>
  <si>
    <t>Kábel medený uložený v rúrke CYKY 450/750 V 3x2,5</t>
  </si>
  <si>
    <t>341110000800</t>
  </si>
  <si>
    <t>Kábel medený CYKY 3x2,5 mm2</t>
  </si>
  <si>
    <t>210800198.S</t>
  </si>
  <si>
    <t>Kábel medený uložený v rúrke CYKY 450/750 V 5x1,5</t>
  </si>
  <si>
    <t>341110001900.S</t>
  </si>
  <si>
    <t>Kábel medený CYKY 5x1,5 mm2</t>
  </si>
  <si>
    <t>210800630.S</t>
  </si>
  <si>
    <t>Vodič medený uložený pevne H07V-K (CYA)  450/750 V 16</t>
  </si>
  <si>
    <t>341310009300.S</t>
  </si>
  <si>
    <t>Vodič medený flexibilný H07V-K 16 mm2</t>
  </si>
  <si>
    <t>22-M</t>
  </si>
  <si>
    <t>Montáže oznamovacích a zabezpečovacích zariadení</t>
  </si>
  <si>
    <t>HZS000112.S</t>
  </si>
  <si>
    <t>Stavebno montážne práce náročnejšie, ucelené, obtiažne, rutinné (Tr. 2) v rozsahu viac ako 8 hodín náročnejšie</t>
  </si>
  <si>
    <t>Investičné náklady neobsiahnuté v cenách</t>
  </si>
  <si>
    <t>eur</t>
  </si>
  <si>
    <t>000700051.S</t>
  </si>
  <si>
    <t>Podružný materiál</t>
  </si>
  <si>
    <t>001000034.S</t>
  </si>
  <si>
    <t>Inžinierska činnosť - skúšky a revízie ostatné skúšky</t>
  </si>
  <si>
    <t xml:space="preserve">    46-M - Zemné práce vykonávané pri externých montážnych prácach</t>
  </si>
  <si>
    <t>275313611.S</t>
  </si>
  <si>
    <t>Betón základových pätiek, prostý tr. C 20/25</t>
  </si>
  <si>
    <t>6682 10351</t>
  </si>
  <si>
    <t>Betón C20/25 – XC1 (SK) – Cl 0,4 – Dmax 16 - S3</t>
  </si>
  <si>
    <t>KTR000000068</t>
  </si>
  <si>
    <t>Chránička káblová KOPOFLEX 63mm 450N HDPE červená</t>
  </si>
  <si>
    <t>210201810.S</t>
  </si>
  <si>
    <t>Montáž a zapojenie svietidla 1x svetelný zdroj, uličného, LED</t>
  </si>
  <si>
    <t>348370001602</t>
  </si>
  <si>
    <t>SVIETIDLO LED, SPOT, KRUHOVÉ, 3000K, CRI90,3118lm, 37W,84lm/W, IP66, IK08, 50 000h (L80/B10)</t>
  </si>
  <si>
    <t>210201871.S</t>
  </si>
  <si>
    <t>Montáž základového roštu pre uličné svietidlá 5-12m</t>
  </si>
  <si>
    <t>348370004812</t>
  </si>
  <si>
    <t>Základový prefabrikát</t>
  </si>
  <si>
    <t>210204011.S</t>
  </si>
  <si>
    <t>Osvetľovací stožiar - oceľový do dĺžky 12 m</t>
  </si>
  <si>
    <t>316720001800</t>
  </si>
  <si>
    <t>TYPIZOVANÝ CYLINDRICKÝ STĹP Ø102mm, L=4,5m</t>
  </si>
  <si>
    <t>210204201.S</t>
  </si>
  <si>
    <t>Elektrovýstroj stožiara pre 1 okruh</t>
  </si>
  <si>
    <t>348370004900.S</t>
  </si>
  <si>
    <t>Skrinka poistková stožiarová GURO EKM 2072 1D2 1xE27 4x35mm</t>
  </si>
  <si>
    <t>210220020.S</t>
  </si>
  <si>
    <t>Uzemňovacie vedenie v zemi FeZn do 120 mm2 vrátane izolácie spojov</t>
  </si>
  <si>
    <t>354410054810.S</t>
  </si>
  <si>
    <t>Drôt bleskozvodový FeZn, d 10 mm, PVC</t>
  </si>
  <si>
    <t>210220245.S</t>
  </si>
  <si>
    <t>Svorka FeZn pripojovacia SP</t>
  </si>
  <si>
    <t>354410004000.S</t>
  </si>
  <si>
    <t>Svorka FeZn pripájaca označenie SP 1</t>
  </si>
  <si>
    <t>210800119.S</t>
  </si>
  <si>
    <t>Kábel medený uložený voľne CYKY 450/750 V 5x1,5</t>
  </si>
  <si>
    <t>210800201.S</t>
  </si>
  <si>
    <t>Kábel medený uložený v rúrke CYKY 450/750 V 5x6</t>
  </si>
  <si>
    <t>341110002200.S</t>
  </si>
  <si>
    <t>Kábel medený CYKY 5x6 mm2</t>
  </si>
  <si>
    <t>46-M</t>
  </si>
  <si>
    <t>Zemné práce vykonávané pri externých montážnych prácach</t>
  </si>
  <si>
    <t>460050023.S</t>
  </si>
  <si>
    <t>Jama pre jednoduchý stožiar, v rovine,zásyp a zhutnenie,zemina tr.3</t>
  </si>
  <si>
    <t>460202653.S</t>
  </si>
  <si>
    <t>Hĺbenie káblovej ryhy strojne 65 cm širokej a 90 cm hlbokej, v zemine triedy 3</t>
  </si>
  <si>
    <t>460420021.S</t>
  </si>
  <si>
    <t>Zriadenie, rekonšt. káblového lôžka z piesku bez zakrytia, v ryhe šír. do 65 cm, hrúbky vrstvy 5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</si>
  <si>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</si>
  <si>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</si>
  <si>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</si>
  <si>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</si>
  <si>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</si>
  <si>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</si>
  <si>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460560653.S</t>
  </si>
  <si>
    <t>Ručný zásyp nezap. káblovej ryhy bez zhutn. zeminy, 65 cm širokej, 90 cm hlbokej v zemine tr. 3</t>
  </si>
  <si>
    <t>460620013.S</t>
  </si>
  <si>
    <t>Proviz. úprava terénu v zemine tr. 3, aby nerovnosti terénu neboli väčšie ako 2 cm od vodor.hladiny</t>
  </si>
  <si>
    <t>000300013.S</t>
  </si>
  <si>
    <t>Geodetické práce - vykonávané pred výstavbou určenie priebehu nadzemného alebo podzemného existujúceho aj plánovaného vedenia</t>
  </si>
  <si>
    <t>1,989</t>
  </si>
  <si>
    <t>podmurovka</t>
  </si>
  <si>
    <t>70,75</t>
  </si>
  <si>
    <t xml:space="preserve">    783 - Nátery</t>
  </si>
  <si>
    <t>842096578</t>
  </si>
  <si>
    <t>pätky stlpikov oplotenia</t>
  </si>
  <si>
    <t>3,14*0,15*0,15*0,8*25</t>
  </si>
  <si>
    <t>pätky brány a bránky</t>
  </si>
  <si>
    <t>0,9*0,4*0,4*2</t>
  </si>
  <si>
    <t>0,9*0,8*0,4</t>
  </si>
  <si>
    <t>-2022832906</t>
  </si>
  <si>
    <t>-1341641424</t>
  </si>
  <si>
    <t>1,989*12 'Prepočítané koeficientom množstva</t>
  </si>
  <si>
    <t>-680347145</t>
  </si>
  <si>
    <t>275313521.S</t>
  </si>
  <si>
    <t>Betón základových pätiek, prostý tr. C 12/15</t>
  </si>
  <si>
    <t>601880540</t>
  </si>
  <si>
    <t>3,14*0,15*0,15*0,8*25*1,035</t>
  </si>
  <si>
    <t>0,9*0,4*0,4*1,035*2</t>
  </si>
  <si>
    <t>0,9*0,8*0,4*1,035</t>
  </si>
  <si>
    <t>275351215.S</t>
  </si>
  <si>
    <t>Debnenie stien základových pätiek, zhotovenie-dielce</t>
  </si>
  <si>
    <t>-525712775</t>
  </si>
  <si>
    <t>0,9*0,4*4*2</t>
  </si>
  <si>
    <t>0,9*(0,8*2+0,4*2)</t>
  </si>
  <si>
    <t>275351216.S</t>
  </si>
  <si>
    <t>Debnenie stien základovýcb pätiek, odstránenie-dielce</t>
  </si>
  <si>
    <t>1533736890</t>
  </si>
  <si>
    <t>338171111.S</t>
  </si>
  <si>
    <t>Osadzovanie stĺpika oceľového plotového výšky do 2 m so zaliatím cementovou maltou do vynechaných otvorov</t>
  </si>
  <si>
    <t>-4172503</t>
  </si>
  <si>
    <t>stlpiky</t>
  </si>
  <si>
    <t>55351003000r</t>
  </si>
  <si>
    <t>Stĺpik ocelová trubka d60mm-pozinkovaná,poplastovaná,v.2,5m</t>
  </si>
  <si>
    <t>1325422451</t>
  </si>
  <si>
    <t>Poznámka k položke:_x000D_
Doporučená hĺbka ukotvenia stĺpika je závislá na spôsobe jeho kotvenia. Pre betónovú prímurovku min. 200 mm, pre betónové pätky min. 500 mm, pre odskoky treba počítať s dlhším stĺpikom</t>
  </si>
  <si>
    <t>338172111.S</t>
  </si>
  <si>
    <t>Osadzovanie vzpery oceľovej plotovej so zaliatím cementovou maltou do vynechaných otvorov</t>
  </si>
  <si>
    <t>-1415914743</t>
  </si>
  <si>
    <t>vzpery do rohov</t>
  </si>
  <si>
    <t>á25m</t>
  </si>
  <si>
    <t>55351003000r1</t>
  </si>
  <si>
    <t>Vzpera ocelová trubka d60mm-pozinkovaná,poplastovaná</t>
  </si>
  <si>
    <t>1940742733</t>
  </si>
  <si>
    <t>338171213.Sr</t>
  </si>
  <si>
    <t>Osadzovanie podhrabovej dosky pre pletivové ploty s výškou do 2 m, vrátane úpravy zrezaním na požadovanú dĺžku vo vybraných poliach</t>
  </si>
  <si>
    <t>-255067472</t>
  </si>
  <si>
    <t>592330002701</t>
  </si>
  <si>
    <t>Železobetónová podhrabová doska 250/50/2500mm</t>
  </si>
  <si>
    <t>583703267</t>
  </si>
  <si>
    <t>622491301.Sx</t>
  </si>
  <si>
    <t>Fasádny náter f.šedá, vrátane prípravy podkladu</t>
  </si>
  <si>
    <t>705550031</t>
  </si>
  <si>
    <t>978254160</t>
  </si>
  <si>
    <t>767911130.S</t>
  </si>
  <si>
    <t>Montáž oplotenia strojového pletiva, s výškou nad 1,6 m</t>
  </si>
  <si>
    <t>981499333</t>
  </si>
  <si>
    <t>1,04+13,54+29,75+15</t>
  </si>
  <si>
    <t>313290006200.S1</t>
  </si>
  <si>
    <t>Pletivo poplastované PVC , oko 50x50 mm, v.1,8m</t>
  </si>
  <si>
    <t>-1801212431</t>
  </si>
  <si>
    <t>59,33*1,05</t>
  </si>
  <si>
    <t>767911130B1</t>
  </si>
  <si>
    <t>M+D Vstupná brána v.1800mm,dl.3450mm,stlpiky JAKL 80x80x4 pozinkovanie+RAL 8004,hliníková výplň,vrátane kotvenia do pätiek P10,S235 200x200mm+chem.kotva 4xM12 dl.100mm,otváravá,vrátane kovania a príslušenstva,bližšia špec.vid PD</t>
  </si>
  <si>
    <t>-458143802</t>
  </si>
  <si>
    <t>767911130B2</t>
  </si>
  <si>
    <t>M+D Vstupná bránka+fixná časť, v.1800mm,dl.1200+600mmmm,stlpiky JAKL 80x80x4 pozinkovanie+RAL 8004,hliníková výplň,vrátane kotvenia do pätiek P10,S235 200x200mm+chem.kotva 4xM12 dl.100mm,otváravá,vrátane kovania a príslušenstva,bližšia špec.vid PD</t>
  </si>
  <si>
    <t>1885795070</t>
  </si>
  <si>
    <t>767916350r</t>
  </si>
  <si>
    <t xml:space="preserve">M+D Pomocný materiál k oploteniu </t>
  </si>
  <si>
    <t>1764746716</t>
  </si>
  <si>
    <t>725880512</t>
  </si>
  <si>
    <t>783</t>
  </si>
  <si>
    <t>Nátery</t>
  </si>
  <si>
    <t>783201812.S</t>
  </si>
  <si>
    <t>Odstránenie starých náterov z kovových stavebných doplnkových konštrukcií oceľovou kefou</t>
  </si>
  <si>
    <t>-1215028764</t>
  </si>
  <si>
    <t>783222100.S1</t>
  </si>
  <si>
    <t>Nátery kov.stav.doplnk.konštr. vrchná vrstva RAL 8004</t>
  </si>
  <si>
    <t>330406555</t>
  </si>
  <si>
    <t>783226100.S0</t>
  </si>
  <si>
    <t>Nátery kov.stav.doplnk.konštr. syntetické na vzduchu schnúce základný</t>
  </si>
  <si>
    <t>-431759389</t>
  </si>
  <si>
    <t>obojstranný náter zábradlia sa určuje ako 3x plocha</t>
  </si>
  <si>
    <t>zábradlie na múre - výška zábradlia 1m, dl.100m</t>
  </si>
  <si>
    <t>1*100*3</t>
  </si>
  <si>
    <t>oplotenie v prednej časti</t>
  </si>
  <si>
    <t>1,73*25*3</t>
  </si>
  <si>
    <t>783801812.S0</t>
  </si>
  <si>
    <t>Odstránenie starých náterov okartáčovaním,vrátane odstránenia nečistôt</t>
  </si>
  <si>
    <t>-1655847683</t>
  </si>
  <si>
    <t>podmurovka oplotenia v prednej časti</t>
  </si>
  <si>
    <t>1,25*25*2</t>
  </si>
  <si>
    <t>0,3*25</t>
  </si>
  <si>
    <t>0,3*1,25*2</t>
  </si>
  <si>
    <t>agrotext</t>
  </si>
  <si>
    <t>geo</t>
  </si>
  <si>
    <t>819</t>
  </si>
  <si>
    <t>travnik_ext</t>
  </si>
  <si>
    <t>2261,8</t>
  </si>
  <si>
    <t>180402111.S</t>
  </si>
  <si>
    <t>Založenie trávnika parkového výsevom v rovine do 1:5</t>
  </si>
  <si>
    <t>-620018273</t>
  </si>
  <si>
    <t>62+733,6+196,2</t>
  </si>
  <si>
    <t>1270  "predpolie školy</t>
  </si>
  <si>
    <t>005720001400</t>
  </si>
  <si>
    <t>Tráva - trávové semeno : extenzívne kosený trávnik; osivo: parková zmes; aplik. 3kg/100 m2/</t>
  </si>
  <si>
    <t>-1733031178</t>
  </si>
  <si>
    <t>travnik_ext*0,03</t>
  </si>
  <si>
    <t>181301301.S</t>
  </si>
  <si>
    <t>Rozprestretie ornice na svahu do sklonu 1:5, plocha do 500 m2, hr. do 100 mm</t>
  </si>
  <si>
    <t>1199978633</t>
  </si>
  <si>
    <t>"ornica pod kompost</t>
  </si>
  <si>
    <t>8,9</t>
  </si>
  <si>
    <t>693410003r1</t>
  </si>
  <si>
    <t>Dodávka ornice vrátane dovozu</t>
  </si>
  <si>
    <t>997955402</t>
  </si>
  <si>
    <t>8,9*0,05</t>
  </si>
  <si>
    <t>181301303.S</t>
  </si>
  <si>
    <t>Rozprestretie ornice na svahu do sklonu 1:5, plocha do 500 m3, hr. do 200 mm</t>
  </si>
  <si>
    <t>-1100339062</t>
  </si>
  <si>
    <t>"kry - zhrubnutie substratu pod krikmi  300 na 500mm</t>
  </si>
  <si>
    <t>0,5*0,5*(656+285)</t>
  </si>
  <si>
    <t>-0,5*0,5*(8+1+4+20+43)</t>
  </si>
  <si>
    <t>"kriky nad 10l</t>
  </si>
  <si>
    <t>1*1*(8+1+4+20+43)</t>
  </si>
  <si>
    <t>181301311.S</t>
  </si>
  <si>
    <t>Rozprestretie ornice na svahu do sklonu 1:5, plocha nad 500 m2, hr.do 100 mm</t>
  </si>
  <si>
    <t>1763608859</t>
  </si>
  <si>
    <t>"travnikový substrát hr. 30mm</t>
  </si>
  <si>
    <t>"záhradnícky substrát hr. 70mm</t>
  </si>
  <si>
    <t>181301315.S</t>
  </si>
  <si>
    <t>Rozprestretie ornice na svahu do sklonu 1:5, plocha nad 500 m2, hr. do 300 mm</t>
  </si>
  <si>
    <t>-565102291</t>
  </si>
  <si>
    <t>"záhradnicky substrát 300mm</t>
  </si>
  <si>
    <t>"zahon</t>
  </si>
  <si>
    <t>1018,9</t>
  </si>
  <si>
    <t>693410003</t>
  </si>
  <si>
    <t>Dodávka záhradníckeho substrátu (preosievaná čiernozem s biorašelinou a kremičitym pieskom), vrátane dovozu</t>
  </si>
  <si>
    <t>-930153421</t>
  </si>
  <si>
    <t>"záhradnicky substrát 70mm</t>
  </si>
  <si>
    <t>travnik_ext*0,07</t>
  </si>
  <si>
    <t>1018,9*0,3</t>
  </si>
  <si>
    <t>(0,5-0,3)*0,5*0,5*(656+285-(8+1+4+20+43))</t>
  </si>
  <si>
    <t>(0,5-0,3)*1*1*(8+1+4+20+43)</t>
  </si>
  <si>
    <t>693410003r</t>
  </si>
  <si>
    <t>Dodávka trávnikového substrátu vrátane dovozu</t>
  </si>
  <si>
    <t>-702442156</t>
  </si>
  <si>
    <t>"travnikový substrát</t>
  </si>
  <si>
    <t>182001121.S</t>
  </si>
  <si>
    <t>Plošná úprava terénu pri nerovnostiach terénu nad 100-150 mm v rovine alebo na svahu do 1:5</t>
  </si>
  <si>
    <t>677387630</t>
  </si>
  <si>
    <t>1009,9+9</t>
  </si>
  <si>
    <t>183101111.S</t>
  </si>
  <si>
    <t>Hĺbenie jamky v rovine alebo na svahu do 1:5, objem do 0,01 m3</t>
  </si>
  <si>
    <t>2146377276</t>
  </si>
  <si>
    <t>"trvalky</t>
  </si>
  <si>
    <t>7215</t>
  </si>
  <si>
    <t>183101114.S</t>
  </si>
  <si>
    <t>Hĺbenie jamky v rovine alebo na svahu do 1:5, objem nad 0,05 do 0,125 m3</t>
  </si>
  <si>
    <t>-985926572</t>
  </si>
  <si>
    <t>"kry a popinave rastliny</t>
  </si>
  <si>
    <t>656+285</t>
  </si>
  <si>
    <t>183101221.S</t>
  </si>
  <si>
    <t>Hĺbenie jamiek pre výsadbu v horn. 1-4 s výmenou pôdy do 50% v rovine alebo na svahu do 1:5 objemu nad 0, 40 do 1,00 m3</t>
  </si>
  <si>
    <t>404396206</t>
  </si>
  <si>
    <t>"stromy</t>
  </si>
  <si>
    <t>183204112.S</t>
  </si>
  <si>
    <t>Výsadba kvetín do pripravovanej pôdy so zaliatím s jednoduchými koreňami trvaliek</t>
  </si>
  <si>
    <t>1143967965</t>
  </si>
  <si>
    <t>predpolie školy</t>
  </si>
  <si>
    <t>7135</t>
  </si>
  <si>
    <t>0265100016000</t>
  </si>
  <si>
    <t>Hylotelephium telephium, k9</t>
  </si>
  <si>
    <t>-1871374906</t>
  </si>
  <si>
    <t>0265100016001</t>
  </si>
  <si>
    <t>Sesleria autumnalis, k9</t>
  </si>
  <si>
    <t>-1228554184</t>
  </si>
  <si>
    <t>0265100016007</t>
  </si>
  <si>
    <t>Allium sphaerocephalon, k9</t>
  </si>
  <si>
    <t>-74419719</t>
  </si>
  <si>
    <t>0265100016009</t>
  </si>
  <si>
    <t>Luzula luzuloides, k9</t>
  </si>
  <si>
    <t>149475523</t>
  </si>
  <si>
    <t>0265100016011</t>
  </si>
  <si>
    <t>Geranium magnificum, k9</t>
  </si>
  <si>
    <t>2109726807</t>
  </si>
  <si>
    <t>0265100016013</t>
  </si>
  <si>
    <t>Phlomis russeliana´, 1l</t>
  </si>
  <si>
    <t>-1016583117</t>
  </si>
  <si>
    <t>0265100016015</t>
  </si>
  <si>
    <t>Vinca major ´Alba´, k9</t>
  </si>
  <si>
    <t>1520028712</t>
  </si>
  <si>
    <t>0265100016016</t>
  </si>
  <si>
    <t>Sporobolus heterolepis, k9</t>
  </si>
  <si>
    <t>93829831</t>
  </si>
  <si>
    <t>0265100016018</t>
  </si>
  <si>
    <t>Fragaria ananassa, k9</t>
  </si>
  <si>
    <t>-1227173880</t>
  </si>
  <si>
    <t>0265100016019</t>
  </si>
  <si>
    <t>Hosta sieboldiana, 1l</t>
  </si>
  <si>
    <t>663013686</t>
  </si>
  <si>
    <t>0265100016023</t>
  </si>
  <si>
    <t>Geum ´Censation Apricot Pearl´, k9</t>
  </si>
  <si>
    <t>1100751229</t>
  </si>
  <si>
    <t>0265100016024</t>
  </si>
  <si>
    <t>Lychnis coronaria ´Alba´, k9</t>
  </si>
  <si>
    <t>-1694721565</t>
  </si>
  <si>
    <t>0265100016025</t>
  </si>
  <si>
    <t>Achillea millefolium ´Terracota´, k9</t>
  </si>
  <si>
    <t>-1528220817</t>
  </si>
  <si>
    <t>0265100016026</t>
  </si>
  <si>
    <t>Rudbeckia hirta ´Cappucino´, 1l</t>
  </si>
  <si>
    <t>2070688208</t>
  </si>
  <si>
    <t>0265100016027</t>
  </si>
  <si>
    <t>Scabiosa ´Perfecta Alba´, k9</t>
  </si>
  <si>
    <t>-717791095</t>
  </si>
  <si>
    <t>0265100016028</t>
  </si>
  <si>
    <t>Echinacea ´Alba´, 1l</t>
  </si>
  <si>
    <t>1437780788</t>
  </si>
  <si>
    <t>0265100016029</t>
  </si>
  <si>
    <t>Salvia nemorosa ´White Profusion´,1l</t>
  </si>
  <si>
    <t>805282445</t>
  </si>
  <si>
    <t>0265100016030</t>
  </si>
  <si>
    <t>Deschampsia caespitosa ´Goldtau´,1l</t>
  </si>
  <si>
    <t>-772681914</t>
  </si>
  <si>
    <t>0265100016031</t>
  </si>
  <si>
    <t>Geum ´Flames of Passion´,k9</t>
  </si>
  <si>
    <t>550074183</t>
  </si>
  <si>
    <t>0265100016032</t>
  </si>
  <si>
    <t>Ajuga reptans, k9</t>
  </si>
  <si>
    <t>-571406957</t>
  </si>
  <si>
    <t>0265100016033</t>
  </si>
  <si>
    <t>Vinca minor, k9</t>
  </si>
  <si>
    <t>-2072914233</t>
  </si>
  <si>
    <t>0265100016034</t>
  </si>
  <si>
    <t>Tiarella wherryi, k9</t>
  </si>
  <si>
    <t>987679168</t>
  </si>
  <si>
    <t>0265100016035</t>
  </si>
  <si>
    <t>Perovskia atriplicifolia, 1l</t>
  </si>
  <si>
    <t>-2045766746</t>
  </si>
  <si>
    <t>0265100016039</t>
  </si>
  <si>
    <t>Lysimachia clethroides, 2ll</t>
  </si>
  <si>
    <t>1570099472</t>
  </si>
  <si>
    <t>0265100016040</t>
  </si>
  <si>
    <t>Verbena bonariensis, 1l</t>
  </si>
  <si>
    <t>1384391387</t>
  </si>
  <si>
    <t>0265100016041</t>
  </si>
  <si>
    <t>Athyrium filix-femina, 1l</t>
  </si>
  <si>
    <t>-1957557885</t>
  </si>
  <si>
    <t>026510001604r</t>
  </si>
  <si>
    <t>SESLERIA AUTUMNALIS veľkosť k9</t>
  </si>
  <si>
    <t>-87601505</t>
  </si>
  <si>
    <t>183204129.S</t>
  </si>
  <si>
    <t>Príplatok k cene za výsadbu na skalky alebo do múrikov</t>
  </si>
  <si>
    <t>985251464</t>
  </si>
  <si>
    <t>"vyvysene zahony</t>
  </si>
  <si>
    <t>15+20+30   "17</t>
  </si>
  <si>
    <t>15+20+30   "49</t>
  </si>
  <si>
    <t>100   "55</t>
  </si>
  <si>
    <t>9  "42</t>
  </si>
  <si>
    <t>183205112.S</t>
  </si>
  <si>
    <t>Založenie záhonu na svahu nad 1:5 do 1:2 rovine alebo na svahu do 1:5 v hornine 3</t>
  </si>
  <si>
    <t>-2127925034</t>
  </si>
  <si>
    <t>9+207,3+621+19,1+162,5</t>
  </si>
  <si>
    <t>183403114.S</t>
  </si>
  <si>
    <t>Obrobenie pôdy kultivátorovaním v rovine alebo na svahu do 1:5</t>
  </si>
  <si>
    <t>2061243793</t>
  </si>
  <si>
    <t>183403153.S</t>
  </si>
  <si>
    <t>Obrobenie pôdy hrabaním v rovine alebo na svahu do 1:5</t>
  </si>
  <si>
    <t>1982840427</t>
  </si>
  <si>
    <t>183403161.S</t>
  </si>
  <si>
    <t>Obrobenie pôdy valcovaním v rovine alebo na svahu do 1:5</t>
  </si>
  <si>
    <t>-279006873</t>
  </si>
  <si>
    <t>183901118.S</t>
  </si>
  <si>
    <t>Príprava nádob pre vysadzovanie rastlín so zhotovením vsakovacej vrstvy a naplnením nádob zeminou alebo substrátom, výška nádoby 1m</t>
  </si>
  <si>
    <t>379990478</t>
  </si>
  <si>
    <t>"vyvýsene záhony</t>
  </si>
  <si>
    <t>19,1</t>
  </si>
  <si>
    <t>184102111.S</t>
  </si>
  <si>
    <t>Výsadba dreviny s balom v rovine alebo na svahu do 1:5, priemer balu nad 100 do 200 mm</t>
  </si>
  <si>
    <t>-343572287</t>
  </si>
  <si>
    <t>537+9+65+40</t>
  </si>
  <si>
    <t>0265100016020</t>
  </si>
  <si>
    <t>Cotoneaster horizontalis, 1l</t>
  </si>
  <si>
    <t>-794299947</t>
  </si>
  <si>
    <t>0265100016022</t>
  </si>
  <si>
    <t>Lonicera henryi, 1l</t>
  </si>
  <si>
    <t>-1347789129</t>
  </si>
  <si>
    <t>0265100016042</t>
  </si>
  <si>
    <t>Rubus idaeus, 2l</t>
  </si>
  <si>
    <t>-1315779304</t>
  </si>
  <si>
    <t>0265100016043</t>
  </si>
  <si>
    <t>Rubus fruticosus, 2l</t>
  </si>
  <si>
    <t>-1602241693</t>
  </si>
  <si>
    <t>0265100016044</t>
  </si>
  <si>
    <t>PARTHENOCISSUS QUINQUEFOLIA 2L</t>
  </si>
  <si>
    <t>-1603267654</t>
  </si>
  <si>
    <t>184102112.S</t>
  </si>
  <si>
    <t>Výsadba dreviny s balom v rovine alebo na svahu do 1:5, priemer balu nad 200 do 300 mm</t>
  </si>
  <si>
    <t>553058102</t>
  </si>
  <si>
    <t>8+1</t>
  </si>
  <si>
    <t>31-18+7+5+4+4+4+20+122+43+54</t>
  </si>
  <si>
    <t>0265600001000</t>
  </si>
  <si>
    <t>Cornus florida ´Rubra´, 20l, výška 1,5m</t>
  </si>
  <si>
    <t>2025870368</t>
  </si>
  <si>
    <t>0265600001011</t>
  </si>
  <si>
    <t>Morus alba – stĺpovitá, ovisnutá forma, 10l, výška 150cm</t>
  </si>
  <si>
    <t>-558028164</t>
  </si>
  <si>
    <t>0265100016002r</t>
  </si>
  <si>
    <t>Syringa vulgaris ´Madame Lemoine´, 5l, výška 1m</t>
  </si>
  <si>
    <t>-901520410</t>
  </si>
  <si>
    <t>31-18</t>
  </si>
  <si>
    <t>0265100016003</t>
  </si>
  <si>
    <t>Syringa vulgaris ´Josee´, 5l, výška 1m</t>
  </si>
  <si>
    <t>-1103250772</t>
  </si>
  <si>
    <t>0265100016004</t>
  </si>
  <si>
    <t>Ribes rubrum – kríčková forma, 5l</t>
  </si>
  <si>
    <t>1762132120</t>
  </si>
  <si>
    <t>0265100016005</t>
  </si>
  <si>
    <t>Ribes nigrum – kríčková forma, 5l</t>
  </si>
  <si>
    <t>147529298</t>
  </si>
  <si>
    <t>0265100016006</t>
  </si>
  <si>
    <t>Ribes uva-crispa – kríčková forma, 5l</t>
  </si>
  <si>
    <t>-1769406700</t>
  </si>
  <si>
    <t>0265100016008</t>
  </si>
  <si>
    <t>Sambucus nigra, 20l</t>
  </si>
  <si>
    <t>354651283</t>
  </si>
  <si>
    <t>0265100016014</t>
  </si>
  <si>
    <t>Vitis vinifera, 10l</t>
  </si>
  <si>
    <t>1663541907</t>
  </si>
  <si>
    <t>0265100016021</t>
  </si>
  <si>
    <t>Lonicera nitida, 5l</t>
  </si>
  <si>
    <t>-807619340</t>
  </si>
  <si>
    <t>0265100016037</t>
  </si>
  <si>
    <t>Hydrangea paniculata, 10l</t>
  </si>
  <si>
    <t>-383089321</t>
  </si>
  <si>
    <t>0265100016038</t>
  </si>
  <si>
    <t>Spiraea japonica, 5l</t>
  </si>
  <si>
    <t>-1551672480</t>
  </si>
  <si>
    <t>184102116.S</t>
  </si>
  <si>
    <t>Výsadba dreviny s balom v rovine alebo na svahu do 1:5, priemer balu nad 600 do 800 mm</t>
  </si>
  <si>
    <t>1771256604</t>
  </si>
  <si>
    <t>4+1+3+4+3+5+1+5+1+1+3+1</t>
  </si>
  <si>
    <t>103640000100.Sr</t>
  </si>
  <si>
    <t>Výsadbový stromový substrát so zložením vo výsadbovej jame podorničie – 30 %, štrk – 30 %, kompost – 20 % a tehlový piesok – 20 %.</t>
  </si>
  <si>
    <t>-406635972</t>
  </si>
  <si>
    <t>(1-3,14*0,4*0,4)*32</t>
  </si>
  <si>
    <t>0265600001001</t>
  </si>
  <si>
    <t>Acer campestre, ok 25-30cm, výška 4-5m</t>
  </si>
  <si>
    <t>1496015366</t>
  </si>
  <si>
    <t>0265600001002</t>
  </si>
  <si>
    <t>Malus domestica, prostokor., výška 2m</t>
  </si>
  <si>
    <t>-2046107632</t>
  </si>
  <si>
    <t>71</t>
  </si>
  <si>
    <t>0265600001003</t>
  </si>
  <si>
    <t>Pyrus communis, prostokor., výška 2m</t>
  </si>
  <si>
    <t>270179399</t>
  </si>
  <si>
    <t>0265600001004</t>
  </si>
  <si>
    <t>Pyrus armeniaca, prostokor., výška 2m</t>
  </si>
  <si>
    <t>222675423</t>
  </si>
  <si>
    <t>73</t>
  </si>
  <si>
    <t>0265600001005</t>
  </si>
  <si>
    <t>Pyrus domestica, prostokor., výška 2m</t>
  </si>
  <si>
    <t>-1624731394</t>
  </si>
  <si>
    <t>0265600001006</t>
  </si>
  <si>
    <t>Pyrus persica, prostokor., výška 2m</t>
  </si>
  <si>
    <t>888392862</t>
  </si>
  <si>
    <t>75</t>
  </si>
  <si>
    <t>0265600001007</t>
  </si>
  <si>
    <t>Pyrus cerasifera, prostokor., výška 2m</t>
  </si>
  <si>
    <t>-1873451297</t>
  </si>
  <si>
    <t>0265600001008</t>
  </si>
  <si>
    <t>Amelanchier lamarckii, ok 20cm, výška 3m</t>
  </si>
  <si>
    <t>-1810672526</t>
  </si>
  <si>
    <t>77</t>
  </si>
  <si>
    <t>0265600001009</t>
  </si>
  <si>
    <t>Cormus Florida, VK, 2m</t>
  </si>
  <si>
    <t>1699362806</t>
  </si>
  <si>
    <t>0265600001012r</t>
  </si>
  <si>
    <t>Acer monspessulanum, ok 12-14cm, výška 2m</t>
  </si>
  <si>
    <t>-1641277896</t>
  </si>
  <si>
    <t>79</t>
  </si>
  <si>
    <t>0265600001014r</t>
  </si>
  <si>
    <t>Acer tatarica subsp. Ginnala - VK, výška 2m</t>
  </si>
  <si>
    <t>904557851</t>
  </si>
  <si>
    <t>0265600001015r</t>
  </si>
  <si>
    <t>juglans regia, ok 14-16cm, výška 3m</t>
  </si>
  <si>
    <t>-1909617427</t>
  </si>
  <si>
    <t>81</t>
  </si>
  <si>
    <t>0265600001017r</t>
  </si>
  <si>
    <t>Ulmus glabra ´Lutescens´, ok 14-16cm, výška 2-3m</t>
  </si>
  <si>
    <t>85474012</t>
  </si>
  <si>
    <t>0265600001017r1</t>
  </si>
  <si>
    <t>Pyrus calleryana "Chanticleer´, ok 14-16cm, výška 2-3m</t>
  </si>
  <si>
    <t>-1692109176</t>
  </si>
  <si>
    <t>83</t>
  </si>
  <si>
    <t>0265600001020</t>
  </si>
  <si>
    <t>Prunus domestica subsp. Italica – stĺpovitá f., ok12-14cm, 40l</t>
  </si>
  <si>
    <t>-1232091010</t>
  </si>
  <si>
    <t>184103811.S</t>
  </si>
  <si>
    <t>Výsadba kríku na svahu nad 1:5 do 1:2 pri vzdialenosti zárezu do 1,0 m</t>
  </si>
  <si>
    <t>-1920986926</t>
  </si>
  <si>
    <t>0,65*(26+18)</t>
  </si>
  <si>
    <t>85</t>
  </si>
  <si>
    <t>0265100016036</t>
  </si>
  <si>
    <t>Ligustum vulgare, 5l, spon 0,8m</t>
  </si>
  <si>
    <t>1023356807</t>
  </si>
  <si>
    <t>26/0,8+1</t>
  </si>
  <si>
    <t>-1470685972</t>
  </si>
  <si>
    <t>87</t>
  </si>
  <si>
    <t>184202112</t>
  </si>
  <si>
    <t>Zakotvenie dreviny troma a viac kolmi pri priemere kolov do 100 mm pri dĺžke kolov do 2 m do 3 m</t>
  </si>
  <si>
    <t>-566488120</t>
  </si>
  <si>
    <t>(24+84)/3</t>
  </si>
  <si>
    <t>05541000012r</t>
  </si>
  <si>
    <t xml:space="preserve">Kôl drevený smrekový, frézovaný so špicou, priem. 6 cm, dl. 2,0 m, vrátane tlakovej impregnácie </t>
  </si>
  <si>
    <t>-354155523</t>
  </si>
  <si>
    <t>"OP 4 - hlavná časť</t>
  </si>
  <si>
    <t>89</t>
  </si>
  <si>
    <t>05541000013r1</t>
  </si>
  <si>
    <t xml:space="preserve">Kôl drevený smrekový, frézovaný so špicou, priem. 6 cm, dl. 3,0 m, vrátane tlakovej impregnácie </t>
  </si>
  <si>
    <t>-1542924009</t>
  </si>
  <si>
    <t>"OP 2 - travnatá plocha</t>
  </si>
  <si>
    <t>"OP 3 - multif</t>
  </si>
  <si>
    <t>05541000014r</t>
  </si>
  <si>
    <t xml:space="preserve">Lata drevená smreková 1,5x8x80cm, vrátane tlakovej impregnácie </t>
  </si>
  <si>
    <t>-563757826</t>
  </si>
  <si>
    <t>91</t>
  </si>
  <si>
    <t>05541000015r</t>
  </si>
  <si>
    <t xml:space="preserve">Lata drevená smreková 1,5x8x100cm, vrátane tlakovej impregnácie </t>
  </si>
  <si>
    <t>-676808608</t>
  </si>
  <si>
    <t>05541000016r</t>
  </si>
  <si>
    <t>Úväz, materiál: polyetylén, farba: tmavozelená; šírka 3 cm</t>
  </si>
  <si>
    <t>-1060538384</t>
  </si>
  <si>
    <t>"OP 3 - multifunkcne ihrisko</t>
  </si>
  <si>
    <t>170</t>
  </si>
  <si>
    <t>93</t>
  </si>
  <si>
    <t>1845011102</t>
  </si>
  <si>
    <t>Zriadenie závlahovej misy pre stromy (mulč vytvarovať v spáde ku krčky/kmeňu stromu) vo vrstve cca. 100mm</t>
  </si>
  <si>
    <t>-1898958622</t>
  </si>
  <si>
    <t>184502111.Sr</t>
  </si>
  <si>
    <t>Vyzdvihnutie dreviny/trvalky/krov v záhonoch na presad. s balom v rovine alebo na svahu do 1:5,vyhlbenie jamky v novej pozícii podľa veľkosti balu,vr.zaliatia</t>
  </si>
  <si>
    <t>-1003486631</t>
  </si>
  <si>
    <t>95</t>
  </si>
  <si>
    <t>184816111.S</t>
  </si>
  <si>
    <t>Hnojenie sadeníc s dopravou hnojiva zo vzd. do 200m, priemyslovými hnojivami do 0,25 kg/sad.</t>
  </si>
  <si>
    <t>-1178293555</t>
  </si>
  <si>
    <t>69371000031r</t>
  </si>
  <si>
    <t xml:space="preserve">Hnojivové tablety </t>
  </si>
  <si>
    <t>g</t>
  </si>
  <si>
    <t>1348788941</t>
  </si>
  <si>
    <t>"strom</t>
  </si>
  <si>
    <t>750*32</t>
  </si>
  <si>
    <t>97</t>
  </si>
  <si>
    <t>184816111r1</t>
  </si>
  <si>
    <t>M+D Ochranný náter stromov</t>
  </si>
  <si>
    <t>-1040362242</t>
  </si>
  <si>
    <t>4,5</t>
  </si>
  <si>
    <t>184920010.S</t>
  </si>
  <si>
    <t>Položenie ochrannej sieťky proti krtom, hrabošom a drobným hlodavcom v rovine alebo na svahu do 1:5</t>
  </si>
  <si>
    <t>381096806</t>
  </si>
  <si>
    <t>"OP 1 -  predpolie skoly</t>
  </si>
  <si>
    <t>1270</t>
  </si>
  <si>
    <t>733,6</t>
  </si>
  <si>
    <t>"OP 5 - vnutroblok</t>
  </si>
  <si>
    <t>196,2</t>
  </si>
  <si>
    <t>693710001005.r</t>
  </si>
  <si>
    <t>Sieť proti krtkom oko 14x16mm, 40g/m2</t>
  </si>
  <si>
    <t>1823728517</t>
  </si>
  <si>
    <t>2261,8*1,05</t>
  </si>
  <si>
    <t>1849210900.Sr</t>
  </si>
  <si>
    <t>M+D Kokosová mulčovacia rohož spevnená polypropylénovou sieťovinou 530g/m2, vrátane kotvenia kolíkmi</t>
  </si>
  <si>
    <t>-1570468945</t>
  </si>
  <si>
    <t>316</t>
  </si>
  <si>
    <t>107,5</t>
  </si>
  <si>
    <t>175,6</t>
  </si>
  <si>
    <t>193,7</t>
  </si>
  <si>
    <t>101</t>
  </si>
  <si>
    <t>184921093.Sr</t>
  </si>
  <si>
    <t>Mulčovanie rastlín pri hrúbke mulča do 50 mm v rovine alebo na svahu do 1:5</t>
  </si>
  <si>
    <t>-1690290373</t>
  </si>
  <si>
    <t>"OP 1 -  predpolie skoly-opätovné rozprestretie kôry ktorá je už zrealizovaná</t>
  </si>
  <si>
    <t>292,4</t>
  </si>
  <si>
    <t>55,3</t>
  </si>
  <si>
    <t>511,3</t>
  </si>
  <si>
    <t>445,4</t>
  </si>
  <si>
    <t>52,5</t>
  </si>
  <si>
    <t>055410000100.Sr</t>
  </si>
  <si>
    <t>Mulčovacia kôra frakcia 1-3cm</t>
  </si>
  <si>
    <t>-1822701456</t>
  </si>
  <si>
    <t>"OP 1 -  predpolie skoly opätovné rozprestretie kôry kt.je už zrealizovaná</t>
  </si>
  <si>
    <t>55,3*0,04</t>
  </si>
  <si>
    <t>511,3*0,04</t>
  </si>
  <si>
    <t>445,4*0,04</t>
  </si>
  <si>
    <t>52,5*0,04</t>
  </si>
  <si>
    <t>103</t>
  </si>
  <si>
    <t>185803101r</t>
  </si>
  <si>
    <t>Pokos nového založeného trávnika s odvozom pokosenej hmoty, 2 x</t>
  </si>
  <si>
    <t>-398980644</t>
  </si>
  <si>
    <t>185803211.S</t>
  </si>
  <si>
    <t>Povalcovanie trávnika v rovine alebo na svahu do 1:5</t>
  </si>
  <si>
    <t>1377705632</t>
  </si>
  <si>
    <t>105</t>
  </si>
  <si>
    <t>185804111i</t>
  </si>
  <si>
    <t>Údržba záhonu po dobu 24 mesiacov  (odburinenie, jarné zrezanie trvaliek a vyčištenie záhonov, odstránenie zaschnutých částí cibuľovín po odkvete, kontrola intenzity zavlažovania)</t>
  </si>
  <si>
    <t>628992928</t>
  </si>
  <si>
    <t>185804111v</t>
  </si>
  <si>
    <t>Údržba drevín/ stromov po dobu 24 mesiacov (odburenenie výsadbovej misy, výchovný rez, odstránenie výmladkov, kontrola kotvenia a úväzkov)</t>
  </si>
  <si>
    <t>kus</t>
  </si>
  <si>
    <t>1590671644</t>
  </si>
  <si>
    <t>107</t>
  </si>
  <si>
    <t>185804111v1.2</t>
  </si>
  <si>
    <t>Údržba drevín /krov  po dobu 24 mesiacov (výchovný rez, odburinenie)</t>
  </si>
  <si>
    <t>-1115673776</t>
  </si>
  <si>
    <t>"ker</t>
  </si>
  <si>
    <t>656+285+34+18</t>
  </si>
  <si>
    <t>185804311.S</t>
  </si>
  <si>
    <t>Zaliatie rastlín vodou, plochy jednotlivo do 20 m2</t>
  </si>
  <si>
    <t>1245568</t>
  </si>
  <si>
    <t>0,08*32</t>
  </si>
  <si>
    <t>0,01*(656+285+34+18)</t>
  </si>
  <si>
    <t>109</t>
  </si>
  <si>
    <t>185804312.S</t>
  </si>
  <si>
    <t>Zaliatie rastlín vodou, plochy jednotlivo nad 20 m2</t>
  </si>
  <si>
    <t>-732120872</t>
  </si>
  <si>
    <t>"10l/m2</t>
  </si>
  <si>
    <t>"zahony trvaliek</t>
  </si>
  <si>
    <t>0,01*(9+207,3+621+19,1+162,5)</t>
  </si>
  <si>
    <t>travnik_ext*0,01</t>
  </si>
  <si>
    <t>185851111.S</t>
  </si>
  <si>
    <t>Dovoz vody pre zálievku rastlín na vzdialenosť do 6000 m</t>
  </si>
  <si>
    <t>-1601761228</t>
  </si>
  <si>
    <t>12,49+32,807</t>
  </si>
  <si>
    <t>111</t>
  </si>
  <si>
    <t>2041166012</t>
  </si>
  <si>
    <t>"tehlova dlažba</t>
  </si>
  <si>
    <t>291</t>
  </si>
  <si>
    <t>"mlat</t>
  </si>
  <si>
    <t>794</t>
  </si>
  <si>
    <t>289971211.S</t>
  </si>
  <si>
    <t>Zhotovenie vrstvy z geotextílie na upravenom povrchu sklon do 1 : 5 , šírky od 0 do 3 m</t>
  </si>
  <si>
    <t>-507100286</t>
  </si>
  <si>
    <t>"pod kompost</t>
  </si>
  <si>
    <t>"okrasne okruhliaky</t>
  </si>
  <si>
    <t>113</t>
  </si>
  <si>
    <t>693110002300.r</t>
  </si>
  <si>
    <t>Tkaná agrotextília 130 g/m2</t>
  </si>
  <si>
    <t>473454613</t>
  </si>
  <si>
    <t>agrotext*1,15</t>
  </si>
  <si>
    <t>693110004500.S</t>
  </si>
  <si>
    <t>Geotextília polypropylénová netkaná 300 g/m2</t>
  </si>
  <si>
    <t>-592063547</t>
  </si>
  <si>
    <t>geo*1,15</t>
  </si>
  <si>
    <t>115</t>
  </si>
  <si>
    <t>564210112.Sr</t>
  </si>
  <si>
    <t>Podklad alebo kryt pre mlátový chodník z vápencovej drviny fr. 0-4 mm s rozprestretím, vlhčením a zhutnením do hr. 40 mm, plochy nad 200 do 1000 m2</t>
  </si>
  <si>
    <t>-376778677</t>
  </si>
  <si>
    <t>564710111.S</t>
  </si>
  <si>
    <t>Podklad alebo kryt z kameniva hrubého drveného veľ. 8-16 mm s rozprestretím a zhutnením hr. 50 mm</t>
  </si>
  <si>
    <t>1707573503</t>
  </si>
  <si>
    <t>tehlová dlažba</t>
  </si>
  <si>
    <t>117</t>
  </si>
  <si>
    <t>564751111.S0</t>
  </si>
  <si>
    <t>Podklad alebo kryt z kameniva hrubého drveného veľ. 16-64 mm s rozprestretím a zhutnením hr. 150 mm</t>
  </si>
  <si>
    <t>-1056466718</t>
  </si>
  <si>
    <t>564760211.S</t>
  </si>
  <si>
    <t>Podklad alebo kryt z kameniva hrubého drveného veľ. 16-32 mm s rozprestretím a zhutnením hr. 200 mm</t>
  </si>
  <si>
    <t>1427221966</t>
  </si>
  <si>
    <t>"kompost</t>
  </si>
  <si>
    <t>119</t>
  </si>
  <si>
    <t>564760211.Sr</t>
  </si>
  <si>
    <t>Podklad alebo kryt z kameniva hrubého drveného veľ. 0-32 mm s rozprestretím a zhutnením hr. 200 mm</t>
  </si>
  <si>
    <t>789902900</t>
  </si>
  <si>
    <t>564760211.S1</t>
  </si>
  <si>
    <t>Kryt z okrasných okruhliakov L23 terakota fr. 30-70 mm s rozprestretím hr. 200 mm</t>
  </si>
  <si>
    <t>425305620</t>
  </si>
  <si>
    <t>121</t>
  </si>
  <si>
    <t>596911123.St</t>
  </si>
  <si>
    <t>Kladenie tehlovej dlažby komunikácií pre peších hr. 42 mm pre peších nad 100 do 300 m2 so zriadením lôžka z kameniva hr. 40 mm</t>
  </si>
  <si>
    <t>1508676134</t>
  </si>
  <si>
    <t>592460002700.S1</t>
  </si>
  <si>
    <t>1503749994</t>
  </si>
  <si>
    <t>291*1,04</t>
  </si>
  <si>
    <t>123</t>
  </si>
  <si>
    <t>918101112.0</t>
  </si>
  <si>
    <t>M+D Plastový obrubník ref. EKO-BRIM</t>
  </si>
  <si>
    <t>-1366087462</t>
  </si>
  <si>
    <t>918101112.1</t>
  </si>
  <si>
    <t>M+D Plastový klinec pre obrubník, recyklovaný HDPE plast; v 240/16 mm. farba: čierna</t>
  </si>
  <si>
    <t>8547892</t>
  </si>
  <si>
    <t>24*4</t>
  </si>
  <si>
    <t>125</t>
  </si>
  <si>
    <t>965082920.Sr</t>
  </si>
  <si>
    <t>Odstránenie-zhrnutie mulčovacej kôry,dočasné uskladnenie pre opätovné použitie</t>
  </si>
  <si>
    <t>1075853963</t>
  </si>
  <si>
    <t>exist. mulč.kôra na predpolí školy-uvažovaná hrúbka 3cm</t>
  </si>
  <si>
    <t>292,4*0,03</t>
  </si>
  <si>
    <t>510533069</t>
  </si>
  <si>
    <t>127</t>
  </si>
  <si>
    <t>762222141.S</t>
  </si>
  <si>
    <t>M+D Drvený kôl pre komposty : drevená guľatina; dĺžka: 130 cm a Ø 40 mm; drevo: vŕba, príp.agát; nadzemná časť bez náteru, v podloží penetračný náter do hl. 400mm (5l náteru)</t>
  </si>
  <si>
    <t>168642898</t>
  </si>
  <si>
    <t>76222214101</t>
  </si>
  <si>
    <t>M+D Výplet z dreveného prútia, ideálny priemer prútu Ø 8-15 mm; drevo: vŕba</t>
  </si>
  <si>
    <t>1230665123</t>
  </si>
  <si>
    <t>"kompostovisko</t>
  </si>
  <si>
    <t>9,2</t>
  </si>
  <si>
    <t>129</t>
  </si>
  <si>
    <t>-1492621799</t>
  </si>
  <si>
    <t>7679952000</t>
  </si>
  <si>
    <t>M+D Nerezový obrubník, 4x200mm</t>
  </si>
  <si>
    <t>776800237</t>
  </si>
  <si>
    <t>353</t>
  </si>
  <si>
    <t>131</t>
  </si>
  <si>
    <t>7679952001</t>
  </si>
  <si>
    <t>M+D Ukotvenie obruby roxorovými tyčami ∅16, dl.=500mm, privarené po 1,0m</t>
  </si>
  <si>
    <t>1598049909</t>
  </si>
  <si>
    <t>7679952005</t>
  </si>
  <si>
    <t>M+D Pozinkovaná oceľová obruba, pásovina hr. 4mm, v=200mm, kotvenie obruby roxorovými tyčami ∅16, dl.=500mm, privarené po 1,0 m, vrátane povrchovej úpravy</t>
  </si>
  <si>
    <t>-1903329611</t>
  </si>
  <si>
    <t>"spevené plochy</t>
  </si>
  <si>
    <t>"komposty</t>
  </si>
  <si>
    <t>11,8</t>
  </si>
  <si>
    <t>133</t>
  </si>
  <si>
    <t>7679953002</t>
  </si>
  <si>
    <t>M+D Stavebnica predĺženej parková lavičky na centrálnej nohe, oceľová konštrukcia, sedadlá z drevených dosiek (tropické drevo); 1810x500x450 mm, ,vrátane kotvenia, spodnej stavby, bližšia špec.vid PD</t>
  </si>
  <si>
    <t>-1529491917</t>
  </si>
  <si>
    <t>135</t>
  </si>
  <si>
    <t>7679953005</t>
  </si>
  <si>
    <t>M+D Trojitý kôš na triedený odpad so strieškou, oceľ. telo opláštené drev. lamelami, 3x50l. rozmery 1070x940mm, dr. tropická borovica, vrátane kotvenia, spodnej stavby, bližšia špec.vid PD</t>
  </si>
  <si>
    <t>-783263450</t>
  </si>
  <si>
    <t>7679953006</t>
  </si>
  <si>
    <t>M+D Stojany na bicykle,oceľová konštrukcia + gumové prvky, rozmery: 1220x885x50mm, vrátane kotvenia, spodnej stavby, bližšia špec.vid PD</t>
  </si>
  <si>
    <t>-1729424849</t>
  </si>
  <si>
    <t>137</t>
  </si>
  <si>
    <t>76799530301r</t>
  </si>
  <si>
    <t>M+D Kvetináč z laminátu, celk. r.1700x500x800mm na gumových podložkách, prečne vystuž. nerez. spojkami, vr. výplne styrodurom hr. 40mm v. 760mm dl.6100mm, dno výplň z keramzitu 0,032m3, vystlatie tkanou geotext. 100g/m2 -1,3m2, výplnené záhrad.substrátom</t>
  </si>
  <si>
    <t>1715382621</t>
  </si>
  <si>
    <t>1226794157</t>
  </si>
  <si>
    <t>D1 - POSTREKOVAČE A PRÍSLUŠENSTVO</t>
  </si>
  <si>
    <t xml:space="preserve">    D1.1 - Postrekovače</t>
  </si>
  <si>
    <t xml:space="preserve">    D1.2 - Flexi napojenie postrekovačov</t>
  </si>
  <si>
    <t>D2 - CENTRÁLNY OVLÁDACÍ SYSTÉM</t>
  </si>
  <si>
    <t xml:space="preserve">    D2.1 - Ovládacia jednotka</t>
  </si>
  <si>
    <t xml:space="preserve">    D2.2 - Senzor počasia</t>
  </si>
  <si>
    <t>D3 - KÁBLOVÉ VEDENIE</t>
  </si>
  <si>
    <t>D4 - POTRUBIE A PRÍSLUŠENSTVO</t>
  </si>
  <si>
    <t xml:space="preserve">    D4.1 - POTRUBIE (+ TVAROVKY )</t>
  </si>
  <si>
    <t xml:space="preserve">    D4.2 - UZATVÁRACIE ARMATÚRY</t>
  </si>
  <si>
    <t xml:space="preserve">    D4.3 - VENTILOVÉ ŠACHTICE</t>
  </si>
  <si>
    <t>D5 - FILTRÁCIA</t>
  </si>
  <si>
    <t>D6 - ZEMNÉ PRÁCE</t>
  </si>
  <si>
    <t>D1</t>
  </si>
  <si>
    <t>POSTREKOVAČE A PRÍSLUŠENSTVO</t>
  </si>
  <si>
    <t>D1.1</t>
  </si>
  <si>
    <t>Postrekovače</t>
  </si>
  <si>
    <t>POS01</t>
  </si>
  <si>
    <t>ref.RainBird RWS - BGX závlaha stromov</t>
  </si>
  <si>
    <t>-60334449</t>
  </si>
  <si>
    <t>POS02</t>
  </si>
  <si>
    <t>1175074707</t>
  </si>
  <si>
    <t>POS03</t>
  </si>
  <si>
    <t xml:space="preserve">Filtračný plášť - ref.RWS SOCK </t>
  </si>
  <si>
    <t>1511755530</t>
  </si>
  <si>
    <t>POS04</t>
  </si>
  <si>
    <t>1702469263</t>
  </si>
  <si>
    <t>D1.2</t>
  </si>
  <si>
    <t>Flexi napojenie postrekovačov</t>
  </si>
  <si>
    <t>FNP01</t>
  </si>
  <si>
    <t>KolienkoSBE-075 na hadicu SPXFLEX*</t>
  </si>
  <si>
    <t>-1656908305</t>
  </si>
  <si>
    <t>FNP02</t>
  </si>
  <si>
    <t>-1925582752</t>
  </si>
  <si>
    <t>FNP03</t>
  </si>
  <si>
    <t>Teflónová páska 1/2"x 12 m</t>
  </si>
  <si>
    <t>328213395</t>
  </si>
  <si>
    <t>FNP04</t>
  </si>
  <si>
    <t>708366882</t>
  </si>
  <si>
    <t>FNP05</t>
  </si>
  <si>
    <t>Navrtávací BLAZING potrubie 32x3/4"*</t>
  </si>
  <si>
    <t>-1535453100</t>
  </si>
  <si>
    <t>FNP06</t>
  </si>
  <si>
    <t>842965090</t>
  </si>
  <si>
    <t>D2</t>
  </si>
  <si>
    <t>CENTRÁLNY OVLÁDACÍ SYSTÉM</t>
  </si>
  <si>
    <t>D2.1</t>
  </si>
  <si>
    <t>Ovládacia jednotka</t>
  </si>
  <si>
    <t>COS01</t>
  </si>
  <si>
    <t>Ovládacia jednotka EST ME XL*</t>
  </si>
  <si>
    <t>30118444</t>
  </si>
  <si>
    <t>COS02</t>
  </si>
  <si>
    <t>1774919180</t>
  </si>
  <si>
    <t>COS03</t>
  </si>
  <si>
    <t>Modul 12sekcií*</t>
  </si>
  <si>
    <t>771276316</t>
  </si>
  <si>
    <t>COS04</t>
  </si>
  <si>
    <t>457049001</t>
  </si>
  <si>
    <t>D2.2</t>
  </si>
  <si>
    <t>Senzor počasia</t>
  </si>
  <si>
    <t>SP01</t>
  </si>
  <si>
    <t>Rain senzor RSD Bex*</t>
  </si>
  <si>
    <t>-465019254</t>
  </si>
  <si>
    <t>SP02</t>
  </si>
  <si>
    <t>-1211658254</t>
  </si>
  <si>
    <t>D3</t>
  </si>
  <si>
    <t>KÁBLOVÉ VEDENIE</t>
  </si>
  <si>
    <t>KV001</t>
  </si>
  <si>
    <t>RB IRRICABLE* - kábel pre závlahu 7x0,8mm</t>
  </si>
  <si>
    <t>81024426</t>
  </si>
  <si>
    <t>KV002</t>
  </si>
  <si>
    <t>-1774761935</t>
  </si>
  <si>
    <t>KV003</t>
  </si>
  <si>
    <t>RB IRRICABLE* - kábel pre závlahu 9x0,8mm</t>
  </si>
  <si>
    <t>-50672151</t>
  </si>
  <si>
    <t>KV004</t>
  </si>
  <si>
    <t>-212370282</t>
  </si>
  <si>
    <t>KV005</t>
  </si>
  <si>
    <t>Vodotesný konektor DBRY-6*</t>
  </si>
  <si>
    <t>-982746657</t>
  </si>
  <si>
    <t>KV006</t>
  </si>
  <si>
    <t>-338303882</t>
  </si>
  <si>
    <t>KV007</t>
  </si>
  <si>
    <t>M+D El.inštalačný materiál</t>
  </si>
  <si>
    <t>-2065535808</t>
  </si>
  <si>
    <t>D4</t>
  </si>
  <si>
    <t>POTRUBIE A PRÍSLUŠENSTVO</t>
  </si>
  <si>
    <t>D4.1</t>
  </si>
  <si>
    <t>POTRUBIE (+ TVAROVKY )</t>
  </si>
  <si>
    <t>PAP011</t>
  </si>
  <si>
    <t>HDPE 63x3,8 PN 10 hlavný rad</t>
  </si>
  <si>
    <t>1502658563</t>
  </si>
  <si>
    <t>PAP012</t>
  </si>
  <si>
    <t>1108949639</t>
  </si>
  <si>
    <t>PAP013</t>
  </si>
  <si>
    <t>Tvarovky</t>
  </si>
  <si>
    <t>-1957312638</t>
  </si>
  <si>
    <t>PAP014</t>
  </si>
  <si>
    <t>-211278312</t>
  </si>
  <si>
    <t>PAP015</t>
  </si>
  <si>
    <t>HDPE 25x2,5 PN 10 napojenie stĺpika na vodu</t>
  </si>
  <si>
    <t>-694445224</t>
  </si>
  <si>
    <t>PAP016</t>
  </si>
  <si>
    <t>-1697889508</t>
  </si>
  <si>
    <t>PAP017</t>
  </si>
  <si>
    <t>730269433</t>
  </si>
  <si>
    <t>PAP018</t>
  </si>
  <si>
    <t>-1347348584</t>
  </si>
  <si>
    <t>PAP0191</t>
  </si>
  <si>
    <t>LDPE 32x3 PN 6 sekčné potrubie</t>
  </si>
  <si>
    <t>-1695047498</t>
  </si>
  <si>
    <t>PAP0201</t>
  </si>
  <si>
    <t>-1766143412</t>
  </si>
  <si>
    <t>PAP0171</t>
  </si>
  <si>
    <t>1180855952</t>
  </si>
  <si>
    <t>PAP0181</t>
  </si>
  <si>
    <t>888874250</t>
  </si>
  <si>
    <t>PAP019</t>
  </si>
  <si>
    <t>LDPE 16x1,5mm PN6</t>
  </si>
  <si>
    <t>-2085193000</t>
  </si>
  <si>
    <t>PAP020</t>
  </si>
  <si>
    <t>86639619</t>
  </si>
  <si>
    <t>PAP021</t>
  </si>
  <si>
    <t>Kvapkové potrubie RB DRIPLINE*</t>
  </si>
  <si>
    <t>-481956153</t>
  </si>
  <si>
    <t>PAP022</t>
  </si>
  <si>
    <t>1859793196</t>
  </si>
  <si>
    <t>PAP023</t>
  </si>
  <si>
    <t>M+D Bodce pre uchytenie kvap.potrubia</t>
  </si>
  <si>
    <t>-535783580</t>
  </si>
  <si>
    <t>PAP024</t>
  </si>
  <si>
    <t>-1863582136</t>
  </si>
  <si>
    <t>PAP025</t>
  </si>
  <si>
    <t>-1271302529</t>
  </si>
  <si>
    <t>PAP026</t>
  </si>
  <si>
    <t>Chránička kopoflex 90mm*</t>
  </si>
  <si>
    <t>1533916523</t>
  </si>
  <si>
    <t>PAP027</t>
  </si>
  <si>
    <t>594487825</t>
  </si>
  <si>
    <t>PAP028</t>
  </si>
  <si>
    <t>Stĺpik na vodu</t>
  </si>
  <si>
    <t>1163506997</t>
  </si>
  <si>
    <t>PAP029</t>
  </si>
  <si>
    <t>-1104742760</t>
  </si>
  <si>
    <t>D4.2</t>
  </si>
  <si>
    <t>UZATVÁRACIE ARMATÚRY</t>
  </si>
  <si>
    <t>UZA01</t>
  </si>
  <si>
    <t>Závlahový elektroventil 100-DV F*</t>
  </si>
  <si>
    <t>823886735</t>
  </si>
  <si>
    <t>UZA02</t>
  </si>
  <si>
    <t>861948621</t>
  </si>
  <si>
    <t>UZA03</t>
  </si>
  <si>
    <t>M+DTeflónova niť Tangit* (80)</t>
  </si>
  <si>
    <t>-1481590908</t>
  </si>
  <si>
    <t>UZA04</t>
  </si>
  <si>
    <t>Holendrový T kus</t>
  </si>
  <si>
    <t>361723694</t>
  </si>
  <si>
    <t>UZA05</t>
  </si>
  <si>
    <t>-898202106</t>
  </si>
  <si>
    <t>UZA06</t>
  </si>
  <si>
    <t>Holendrová redukcia nátrubok</t>
  </si>
  <si>
    <t>1521792412</t>
  </si>
  <si>
    <t>UZA07</t>
  </si>
  <si>
    <t>2075822529</t>
  </si>
  <si>
    <t>D4.3</t>
  </si>
  <si>
    <t>VENTILOVÉ ŠACHTICE</t>
  </si>
  <si>
    <t>VŠ01</t>
  </si>
  <si>
    <t>Ventilová šachtica RB VB-JUMBO*</t>
  </si>
  <si>
    <t>-2013173948</t>
  </si>
  <si>
    <t>VŠ02</t>
  </si>
  <si>
    <t>778776316</t>
  </si>
  <si>
    <t>VŠ03</t>
  </si>
  <si>
    <t>Šachtica s ventilom 3/4"</t>
  </si>
  <si>
    <t>-672875388</t>
  </si>
  <si>
    <t>VŠ04</t>
  </si>
  <si>
    <t>-1439277110</t>
  </si>
  <si>
    <t>D5</t>
  </si>
  <si>
    <t>FILTRÁCIA</t>
  </si>
  <si>
    <t>LT01</t>
  </si>
  <si>
    <t>Filtrácia</t>
  </si>
  <si>
    <t>-1203158132</t>
  </si>
  <si>
    <t>LT02</t>
  </si>
  <si>
    <t>796471666</t>
  </si>
  <si>
    <t>D6</t>
  </si>
  <si>
    <t>ZEMNÉ PRÁCE</t>
  </si>
  <si>
    <t>06.00.01</t>
  </si>
  <si>
    <t>vyhĺbenie ryhy pre potrubie a ovládacích káblov v hornine 3-4 vrátane odvozu prebytočného výkopku</t>
  </si>
  <si>
    <t>-289631548</t>
  </si>
  <si>
    <t>Poznámka k položke:_x000D_
a ovládacích káblov v hornine 3-4_x000D_
vrátane odvozu prebytočného výkopku</t>
  </si>
  <si>
    <t>06.00.02</t>
  </si>
  <si>
    <t>Zásyp a hutnenie ryhy pre potrubie</t>
  </si>
  <si>
    <t>-1446398234</t>
  </si>
  <si>
    <t>06.00.03</t>
  </si>
  <si>
    <t>Ostatné zemné práce</t>
  </si>
  <si>
    <t>1916534062</t>
  </si>
  <si>
    <t>VRN - Vedľajšie rozpočtové náklady</t>
  </si>
  <si>
    <t>210010025</t>
  </si>
  <si>
    <t>Rúrka ohybná elektroinštalačná z PVC typ FXP 20, uložená pevne</t>
  </si>
  <si>
    <t>345710009100</t>
  </si>
  <si>
    <t>Rúrka ohybná vlnitá pancierová PVC-U, FXP DN 20</t>
  </si>
  <si>
    <t>KTR000000354</t>
  </si>
  <si>
    <t>Chránička káblová FXKVR 63mm 450N HDPE čierna</t>
  </si>
  <si>
    <t>210411161</t>
  </si>
  <si>
    <t>Montáž založného zdroja UPS, pripojenie, oživenie, nastavenie</t>
  </si>
  <si>
    <t>5599B-A02357774</t>
  </si>
  <si>
    <t>APC-Smart-UPS-SRT-2-200-VA-230-V/P-SRT2200XLI</t>
  </si>
  <si>
    <t>210411171</t>
  </si>
  <si>
    <t>Montáž a zapojenie switch</t>
  </si>
  <si>
    <t>5599B-A02357783</t>
  </si>
  <si>
    <t>Cisco WS-C2950G-24-EI-DC</t>
  </si>
  <si>
    <t>210800630</t>
  </si>
  <si>
    <t>Vodič medený uložený pevne H07V-K (CYA)  450/750 V 16 z.ž.</t>
  </si>
  <si>
    <t>341310009300</t>
  </si>
  <si>
    <t>Vodič medený flexibilný H07V-K 16 mm2 z.ž.</t>
  </si>
  <si>
    <t>220320706</t>
  </si>
  <si>
    <t>Montáž prijímacej alebo vysielajúcej kamery, zapojenie prívodov, oživenie,nastavenie,preskúšanie</t>
  </si>
  <si>
    <t>2TMA210160N0009</t>
  </si>
  <si>
    <t>Avigilon 5.0C-H5SL-DO1-IR 5 Mpx dome IP kamera</t>
  </si>
  <si>
    <t>220511025</t>
  </si>
  <si>
    <t>Montáž konektoru (zástrčky)</t>
  </si>
  <si>
    <t>383150010000</t>
  </si>
  <si>
    <t>Keystone Jack, RJ45/s, Cat.6A, KEJ-C6A-S-10G, KELine</t>
  </si>
  <si>
    <t>220511031</t>
  </si>
  <si>
    <t>Kábel FTP v chráničke</t>
  </si>
  <si>
    <t>KDP000000923</t>
  </si>
  <si>
    <t>Kábel FTP cat.6A PE outdoor SOLARIX</t>
  </si>
  <si>
    <t>220731041</t>
  </si>
  <si>
    <t>Nahravacie zariadenie, pripoj.skúšobného monitora,nastavenie parametrov</t>
  </si>
  <si>
    <t>2TMA210160N0010</t>
  </si>
  <si>
    <t>Avigilon VMA-AS3-8P8-EU IP záznamové zariadenie</t>
  </si>
  <si>
    <t>Dahua Kamerový Set 1</t>
  </si>
  <si>
    <t>Licencia pre záznamové zariadenie Avigilon - licencia na jednu kameru, SW-CUAVL licencia pre C4</t>
  </si>
  <si>
    <t>220733020</t>
  </si>
  <si>
    <t>Montáž a inštalácia prepätovej ochrany</t>
  </si>
  <si>
    <t>384290002000</t>
  </si>
  <si>
    <t>DL-1G-RJ45-60V dvojstupňová prepäťová ochrana pre Cat. 6</t>
  </si>
  <si>
    <t>460202683.S</t>
  </si>
  <si>
    <t>460420022.S</t>
  </si>
  <si>
    <t>Zriadenie, rekonšt. káblového lôžka z piesku bez zakrytia, v ryhe šír. do 65 cm, hrúbky vrstvy 10 cm</t>
  </si>
  <si>
    <t>460560683.S</t>
  </si>
  <si>
    <t>Ručný zásyp nezap. káblovej ryhy bez zhutn. zeminy, 65 cm širokej, 90cm hlbokej v zemine tr. 3</t>
  </si>
  <si>
    <t>460620001.S</t>
  </si>
  <si>
    <t>Položenie mačiny, založenie,upevnenie,ubitie drevenou ubíjačkou,postrek hadicou,sklon terénu do 1:5</t>
  </si>
  <si>
    <t>Vedľajšie rozpočtové náklady</t>
  </si>
  <si>
    <t>000300016</t>
  </si>
  <si>
    <t>Geodetické práce - vykonávané pred výstavbou určenie vytyčovacej siete, vytýčenie staveniska, staveb. objektu</t>
  </si>
  <si>
    <t>000400022</t>
  </si>
  <si>
    <t>Projektové práce - stavebná časť (stavebné objekty vrátane ich technického vybavenia). náklady na dokumentáciu skutočného zhotovenia stavby</t>
  </si>
  <si>
    <t>001000034</t>
  </si>
  <si>
    <t>210193074</t>
  </si>
  <si>
    <t>Montáž podlahovej zásuvky 230V/16A, RJ45, IP66</t>
  </si>
  <si>
    <t>357190001800</t>
  </si>
  <si>
    <t>Podlahová nerezová zásuvka 1x 250V + 1xRJ45, manuálny zámok, IP66, 135x135 mm, pre liate podlahy</t>
  </si>
  <si>
    <t>Hĺbenie káblovej ryhy strojne 60 cm širokej a 90 cm hlbokej, v zemine triedy 3</t>
  </si>
  <si>
    <t>460310012.S</t>
  </si>
  <si>
    <t>Strojové kladenie úložného kábla (káblov) v zemine triedy 3, 2 káble</t>
  </si>
  <si>
    <t>Športový areál ZŠ Plickova - 2.etapa</t>
  </si>
  <si>
    <t>SO 04 Exteriér - krajinná architektúra</t>
  </si>
  <si>
    <t>Poznámky:</t>
  </si>
  <si>
    <t>K správnemu naceneniu výkazu výmer je potrebné naštudovanie PD. Naceniť je potrebné jestvujúci výkaz výmer podľa pokynov tendrového zadávateľa, resp. navrhu zmluvy o dielo.</t>
  </si>
  <si>
    <t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 </t>
  </si>
  <si>
    <t>Vzdialenost odvozu odpadov si dodavatel zahrnie do jednotkovej ceny podla svojich moznosti so zachovanim zadaneho mnozstva vo vykaze vymer</t>
  </si>
  <si>
    <t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</si>
  <si>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PSV, pridružených výkonov a podružného materiálu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</si>
  <si>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</si>
  <si>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>Tehlová dlažba, rozmer 200x100x42 mm, nízkonasiakavá, RAL 8004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</si>
</sst>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5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8"/>
      <color rgb="FF000000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6" fillId="5" borderId="0" xfId="0" applyFont="1" applyFill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" fontId="0" fillId="0" borderId="0" xfId="0" applyNumberForma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28" fillId="5" borderId="0" xfId="0" applyNumberFormat="1" applyFont="1" applyFill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6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7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4" fontId="28" fillId="0" borderId="0" xfId="0" applyNumberFormat="1" applyFont="1"/>
    <xf numFmtId="166" fontId="38" fillId="0" borderId="12" xfId="0" applyNumberFormat="1" applyFont="1" applyBorder="1"/>
    <xf numFmtId="166" fontId="38" fillId="0" borderId="13" xfId="0" applyNumberFormat="1" applyFont="1" applyBorder="1"/>
    <xf numFmtId="4" fontId="3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6" fillId="0" borderId="23" xfId="0" applyFont="1" applyBorder="1" applyAlignment="1" applyProtection="1">
      <alignment horizontal="center" vertical="center"/>
      <protection locked="0"/>
    </xf>
    <xf numFmtId="49" fontId="26" fillId="0" borderId="23" xfId="0" applyNumberFormat="1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67" fontId="26" fillId="0" borderId="23" xfId="0" applyNumberFormat="1" applyFont="1" applyBorder="1" applyAlignment="1" applyProtection="1">
      <alignment vertical="center"/>
      <protection locked="0"/>
    </xf>
    <xf numFmtId="4" fontId="26" fillId="3" borderId="23" xfId="0" applyNumberFormat="1" applyFont="1" applyFill="1" applyBorder="1" applyAlignment="1" applyProtection="1">
      <alignment vertical="center"/>
      <protection locked="0"/>
    </xf>
    <xf numFmtId="4" fontId="26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166" fontId="27" fillId="0" borderId="0" xfId="0" applyNumberFormat="1" applyFont="1" applyAlignment="1">
      <alignment vertical="center"/>
    </xf>
    <xf numFmtId="166" fontId="27" fillId="0" borderId="15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1" fillId="0" borderId="23" xfId="0" applyFont="1" applyBorder="1" applyAlignment="1" applyProtection="1">
      <alignment horizontal="center" vertical="center"/>
      <protection locked="0"/>
    </xf>
    <xf numFmtId="49" fontId="41" fillId="0" borderId="23" xfId="0" applyNumberFormat="1" applyFont="1" applyBorder="1" applyAlignment="1" applyProtection="1">
      <alignment horizontal="left" vertical="center" wrapText="1"/>
      <protection locked="0"/>
    </xf>
    <xf numFmtId="0" fontId="41" fillId="0" borderId="23" xfId="0" applyFont="1" applyBorder="1" applyAlignment="1" applyProtection="1">
      <alignment horizontal="left" vertical="center" wrapText="1"/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167" fontId="41" fillId="0" borderId="23" xfId="0" applyNumberFormat="1" applyFont="1" applyBorder="1" applyAlignment="1" applyProtection="1">
      <alignment vertical="center"/>
      <protection locked="0"/>
    </xf>
    <xf numFmtId="4" fontId="41" fillId="3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  <protection locked="0"/>
    </xf>
    <xf numFmtId="0" fontId="42" fillId="0" borderId="23" xfId="0" applyFont="1" applyBorder="1" applyAlignment="1" applyProtection="1">
      <alignment vertical="center"/>
      <protection locked="0"/>
    </xf>
    <xf numFmtId="0" fontId="42" fillId="0" borderId="3" xfId="0" applyFont="1" applyBorder="1" applyAlignment="1">
      <alignment vertical="center"/>
    </xf>
    <xf numFmtId="0" fontId="41" fillId="3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167" fontId="26" fillId="3" borderId="23" xfId="0" applyNumberFormat="1" applyFont="1" applyFill="1" applyBorder="1" applyAlignment="1" applyProtection="1">
      <alignment vertical="center"/>
      <protection locked="0"/>
    </xf>
    <xf numFmtId="0" fontId="27" fillId="3" borderId="19" xfId="0" applyFont="1" applyFill="1" applyBorder="1" applyAlignment="1" applyProtection="1">
      <alignment horizontal="left" vertical="center"/>
      <protection locked="0"/>
    </xf>
    <xf numFmtId="0" fontId="27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0" fontId="41" fillId="3" borderId="19" xfId="0" applyFont="1" applyFill="1" applyBorder="1" applyAlignment="1" applyProtection="1">
      <alignment horizontal="left" vertical="center"/>
      <protection locked="0"/>
    </xf>
    <xf numFmtId="0" fontId="41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left" vertical="center"/>
    </xf>
    <xf numFmtId="0" fontId="26" fillId="5" borderId="7" xfId="0" applyFont="1" applyFill="1" applyBorder="1" applyAlignment="1">
      <alignment horizontal="center" vertical="center"/>
    </xf>
    <xf numFmtId="4" fontId="28" fillId="0" borderId="0" xfId="0" applyNumberFormat="1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6" fillId="5" borderId="7" xfId="0" applyFont="1" applyFill="1" applyBorder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26" fillId="5" borderId="8" xfId="0" applyFont="1" applyFill="1" applyBorder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28" fillId="5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9"/>
  <sheetViews>
    <sheetView showGridLines="0" topLeftCell="A82" workbookViewId="0">
      <selection activeCell="J95" sqref="J95:AF95"/>
    </sheetView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 x14ac:dyDescent="0.2">
      <c r="AR2" s="257" t="s">
        <v>5</v>
      </c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S2" s="17" t="s">
        <v>6</v>
      </c>
      <c r="BT2" s="17" t="s">
        <v>7</v>
      </c>
    </row>
    <row r="3" spans="1:74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" customHeight="1" x14ac:dyDescent="0.2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 x14ac:dyDescent="0.2">
      <c r="B5" s="20"/>
      <c r="D5" s="24" t="s">
        <v>12</v>
      </c>
      <c r="K5" s="241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R5" s="20"/>
      <c r="BE5" s="238" t="s">
        <v>13</v>
      </c>
      <c r="BS5" s="17" t="s">
        <v>6</v>
      </c>
    </row>
    <row r="6" spans="1:74" ht="36.9" customHeight="1" x14ac:dyDescent="0.2">
      <c r="B6" s="20"/>
      <c r="D6" s="26" t="s">
        <v>14</v>
      </c>
      <c r="K6" s="243" t="s">
        <v>2227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R6" s="20"/>
      <c r="BE6" s="239"/>
      <c r="BS6" s="17" t="s">
        <v>6</v>
      </c>
    </row>
    <row r="7" spans="1:74" ht="12" customHeight="1" x14ac:dyDescent="0.2">
      <c r="B7" s="20"/>
      <c r="D7" s="27" t="s">
        <v>15</v>
      </c>
      <c r="K7" s="25" t="s">
        <v>1</v>
      </c>
      <c r="AK7" s="27" t="s">
        <v>16</v>
      </c>
      <c r="AN7" s="25" t="s">
        <v>1</v>
      </c>
      <c r="AR7" s="20"/>
      <c r="BE7" s="239"/>
      <c r="BS7" s="17" t="s">
        <v>6</v>
      </c>
    </row>
    <row r="8" spans="1:74" ht="12" customHeight="1" x14ac:dyDescent="0.2">
      <c r="B8" s="20"/>
      <c r="D8" s="27" t="s">
        <v>17</v>
      </c>
      <c r="K8" s="25" t="s">
        <v>124</v>
      </c>
      <c r="AK8" s="27" t="s">
        <v>19</v>
      </c>
      <c r="AN8" s="230">
        <v>45224</v>
      </c>
      <c r="AR8" s="20"/>
      <c r="BE8" s="239"/>
      <c r="BS8" s="17" t="s">
        <v>6</v>
      </c>
    </row>
    <row r="9" spans="1:74" ht="14.4" customHeight="1" x14ac:dyDescent="0.2">
      <c r="B9" s="20"/>
      <c r="AR9" s="20"/>
      <c r="BE9" s="239"/>
      <c r="BS9" s="17" t="s">
        <v>6</v>
      </c>
    </row>
    <row r="10" spans="1:74" ht="12" customHeight="1" x14ac:dyDescent="0.2">
      <c r="B10" s="20"/>
      <c r="D10" s="27" t="s">
        <v>20</v>
      </c>
      <c r="K10" s="25" t="s">
        <v>125</v>
      </c>
      <c r="AK10" s="27" t="s">
        <v>21</v>
      </c>
      <c r="AN10" s="25" t="s">
        <v>1</v>
      </c>
      <c r="AR10" s="20"/>
      <c r="BE10" s="239"/>
      <c r="BS10" s="17" t="s">
        <v>6</v>
      </c>
    </row>
    <row r="11" spans="1:74" ht="18.5" customHeight="1" x14ac:dyDescent="0.2">
      <c r="B11" s="20"/>
      <c r="E11" s="25" t="s">
        <v>18</v>
      </c>
      <c r="AK11" s="27" t="s">
        <v>22</v>
      </c>
      <c r="AN11" s="25" t="s">
        <v>1</v>
      </c>
      <c r="AR11" s="20"/>
      <c r="BE11" s="239"/>
      <c r="BS11" s="17" t="s">
        <v>6</v>
      </c>
    </row>
    <row r="12" spans="1:74" ht="6.9" customHeight="1" x14ac:dyDescent="0.2">
      <c r="B12" s="20"/>
      <c r="AR12" s="20"/>
      <c r="BE12" s="239"/>
      <c r="BS12" s="17" t="s">
        <v>6</v>
      </c>
    </row>
    <row r="13" spans="1:74" ht="12" customHeight="1" x14ac:dyDescent="0.2">
      <c r="B13" s="20"/>
      <c r="D13" s="27" t="s">
        <v>23</v>
      </c>
      <c r="AK13" s="27" t="s">
        <v>21</v>
      </c>
      <c r="AN13" s="29" t="s">
        <v>24</v>
      </c>
      <c r="AR13" s="20"/>
      <c r="BE13" s="239"/>
      <c r="BS13" s="17" t="s">
        <v>6</v>
      </c>
    </row>
    <row r="14" spans="1:74" ht="12.5" x14ac:dyDescent="0.2">
      <c r="B14" s="20"/>
      <c r="E14" s="244" t="s">
        <v>24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7" t="s">
        <v>22</v>
      </c>
      <c r="AN14" s="29" t="s">
        <v>24</v>
      </c>
      <c r="AR14" s="20"/>
      <c r="BE14" s="239"/>
      <c r="BS14" s="17" t="s">
        <v>6</v>
      </c>
    </row>
    <row r="15" spans="1:74" ht="6.9" customHeight="1" x14ac:dyDescent="0.2">
      <c r="B15" s="20"/>
      <c r="AR15" s="20"/>
      <c r="BE15" s="239"/>
      <c r="BS15" s="17" t="s">
        <v>3</v>
      </c>
    </row>
    <row r="16" spans="1:74" ht="12" customHeight="1" x14ac:dyDescent="0.2">
      <c r="B16" s="20"/>
      <c r="D16" s="27" t="s">
        <v>25</v>
      </c>
      <c r="K16" s="25" t="s">
        <v>126</v>
      </c>
      <c r="AK16" s="27" t="s">
        <v>21</v>
      </c>
      <c r="AN16" s="25" t="s">
        <v>1</v>
      </c>
      <c r="AR16" s="20"/>
      <c r="BE16" s="239"/>
      <c r="BS16" s="17" t="s">
        <v>3</v>
      </c>
    </row>
    <row r="17" spans="2:71" ht="18.5" customHeight="1" x14ac:dyDescent="0.2">
      <c r="B17" s="20"/>
      <c r="E17" s="25" t="s">
        <v>18</v>
      </c>
      <c r="AK17" s="27" t="s">
        <v>22</v>
      </c>
      <c r="AN17" s="25" t="s">
        <v>1</v>
      </c>
      <c r="AR17" s="20"/>
      <c r="BE17" s="239"/>
      <c r="BS17" s="17" t="s">
        <v>26</v>
      </c>
    </row>
    <row r="18" spans="2:71" ht="6.9" customHeight="1" x14ac:dyDescent="0.2">
      <c r="B18" s="20"/>
      <c r="AR18" s="20"/>
      <c r="BE18" s="239"/>
      <c r="BS18" s="17" t="s">
        <v>6</v>
      </c>
    </row>
    <row r="19" spans="2:71" ht="12" customHeight="1" x14ac:dyDescent="0.2">
      <c r="B19" s="20"/>
      <c r="D19" s="27" t="s">
        <v>27</v>
      </c>
      <c r="K19" s="25" t="s">
        <v>127</v>
      </c>
      <c r="AK19" s="27" t="s">
        <v>21</v>
      </c>
      <c r="AN19" s="25" t="s">
        <v>1</v>
      </c>
      <c r="AR19" s="20"/>
      <c r="BE19" s="239"/>
      <c r="BS19" s="17" t="s">
        <v>6</v>
      </c>
    </row>
    <row r="20" spans="2:71" ht="18.5" customHeight="1" x14ac:dyDescent="0.2">
      <c r="B20" s="20"/>
      <c r="E20" s="25" t="s">
        <v>18</v>
      </c>
      <c r="AK20" s="27" t="s">
        <v>22</v>
      </c>
      <c r="AN20" s="25" t="s">
        <v>1</v>
      </c>
      <c r="AR20" s="20"/>
      <c r="BE20" s="239"/>
      <c r="BS20" s="17" t="s">
        <v>26</v>
      </c>
    </row>
    <row r="21" spans="2:71" ht="6.9" customHeight="1" x14ac:dyDescent="0.2">
      <c r="B21" s="20"/>
      <c r="AR21" s="20"/>
      <c r="BE21" s="239"/>
    </row>
    <row r="22" spans="2:71" ht="12" customHeight="1" x14ac:dyDescent="0.2">
      <c r="B22" s="20"/>
      <c r="D22" s="27" t="s">
        <v>28</v>
      </c>
      <c r="AR22" s="20"/>
      <c r="BE22" s="239"/>
    </row>
    <row r="23" spans="2:71" ht="16.5" customHeight="1" x14ac:dyDescent="0.2">
      <c r="B23" s="20"/>
      <c r="E23" s="246" t="s">
        <v>1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20"/>
      <c r="BE23" s="239"/>
    </row>
    <row r="24" spans="2:71" ht="6.9" customHeight="1" x14ac:dyDescent="0.2">
      <c r="B24" s="20"/>
      <c r="AR24" s="20"/>
      <c r="BE24" s="239"/>
    </row>
    <row r="25" spans="2:71" ht="6.9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9"/>
    </row>
    <row r="26" spans="2:71" ht="14.4" customHeight="1" x14ac:dyDescent="0.2">
      <c r="B26" s="20"/>
      <c r="D26" s="32" t="s">
        <v>29</v>
      </c>
      <c r="AK26" s="247">
        <f>ROUND(AG94,2)</f>
        <v>0</v>
      </c>
      <c r="AL26" s="242"/>
      <c r="AM26" s="242"/>
      <c r="AN26" s="242"/>
      <c r="AO26" s="242"/>
      <c r="AR26" s="20"/>
      <c r="BE26" s="239"/>
    </row>
    <row r="27" spans="2:71" ht="14.4" customHeight="1" x14ac:dyDescent="0.2">
      <c r="B27" s="20"/>
      <c r="D27" s="32" t="s">
        <v>30</v>
      </c>
      <c r="AK27" s="247">
        <f>ROUND(AG112, 2)</f>
        <v>0</v>
      </c>
      <c r="AL27" s="247"/>
      <c r="AM27" s="247"/>
      <c r="AN27" s="247"/>
      <c r="AO27" s="247"/>
      <c r="AR27" s="20"/>
      <c r="BE27" s="239"/>
    </row>
    <row r="28" spans="2:71" s="1" customFormat="1" ht="6.9" customHeight="1" x14ac:dyDescent="0.2">
      <c r="B28" s="34"/>
      <c r="AR28" s="34"/>
      <c r="BE28" s="239"/>
    </row>
    <row r="29" spans="2:71" s="1" customFormat="1" ht="26" customHeight="1" x14ac:dyDescent="0.2">
      <c r="B29" s="34"/>
      <c r="D29" s="35" t="s">
        <v>31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48">
        <f>ROUND(AK26 + AK27, 2)</f>
        <v>0</v>
      </c>
      <c r="AL29" s="249"/>
      <c r="AM29" s="249"/>
      <c r="AN29" s="249"/>
      <c r="AO29" s="249"/>
      <c r="AR29" s="34"/>
      <c r="BE29" s="239"/>
    </row>
    <row r="30" spans="2:71" s="1" customFormat="1" ht="6.9" customHeight="1" x14ac:dyDescent="0.2">
      <c r="B30" s="34"/>
      <c r="AR30" s="34"/>
      <c r="BE30" s="239"/>
    </row>
    <row r="31" spans="2:71" s="1" customFormat="1" ht="12.5" x14ac:dyDescent="0.2">
      <c r="B31" s="34"/>
      <c r="L31" s="250" t="s">
        <v>32</v>
      </c>
      <c r="M31" s="250"/>
      <c r="N31" s="250"/>
      <c r="O31" s="250"/>
      <c r="P31" s="250"/>
      <c r="W31" s="250" t="s">
        <v>33</v>
      </c>
      <c r="X31" s="250"/>
      <c r="Y31" s="250"/>
      <c r="Z31" s="250"/>
      <c r="AA31" s="250"/>
      <c r="AB31" s="250"/>
      <c r="AC31" s="250"/>
      <c r="AD31" s="250"/>
      <c r="AE31" s="250"/>
      <c r="AK31" s="250" t="s">
        <v>34</v>
      </c>
      <c r="AL31" s="250"/>
      <c r="AM31" s="250"/>
      <c r="AN31" s="250"/>
      <c r="AO31" s="250"/>
      <c r="AR31" s="34"/>
      <c r="BE31" s="239"/>
    </row>
    <row r="32" spans="2:71" s="2" customFormat="1" ht="14.4" customHeight="1" x14ac:dyDescent="0.2">
      <c r="B32" s="38"/>
      <c r="D32" s="27" t="s">
        <v>35</v>
      </c>
      <c r="F32" s="39" t="s">
        <v>36</v>
      </c>
      <c r="L32" s="253">
        <v>0.2</v>
      </c>
      <c r="M32" s="252"/>
      <c r="N32" s="252"/>
      <c r="O32" s="252"/>
      <c r="P32" s="252"/>
      <c r="Q32" s="40"/>
      <c r="R32" s="40"/>
      <c r="S32" s="40"/>
      <c r="T32" s="40"/>
      <c r="U32" s="40"/>
      <c r="V32" s="40"/>
      <c r="W32" s="251">
        <f>ROUND(AZ94 + SUM(CD112:CD116), 2)</f>
        <v>0</v>
      </c>
      <c r="X32" s="252"/>
      <c r="Y32" s="252"/>
      <c r="Z32" s="252"/>
      <c r="AA32" s="252"/>
      <c r="AB32" s="252"/>
      <c r="AC32" s="252"/>
      <c r="AD32" s="252"/>
      <c r="AE32" s="252"/>
      <c r="AF32" s="40"/>
      <c r="AG32" s="40"/>
      <c r="AH32" s="40"/>
      <c r="AI32" s="40"/>
      <c r="AJ32" s="40"/>
      <c r="AK32" s="251">
        <f>ROUND(AV94 + SUM(BY112:BY116), 2)</f>
        <v>0</v>
      </c>
      <c r="AL32" s="252"/>
      <c r="AM32" s="252"/>
      <c r="AN32" s="252"/>
      <c r="AO32" s="252"/>
      <c r="AP32" s="40"/>
      <c r="AQ32" s="40"/>
      <c r="AR32" s="41"/>
      <c r="AS32" s="40"/>
      <c r="AT32" s="40"/>
      <c r="AU32" s="40"/>
      <c r="AV32" s="40"/>
      <c r="AW32" s="40"/>
      <c r="AX32" s="40"/>
      <c r="AY32" s="40"/>
      <c r="AZ32" s="40"/>
      <c r="BE32" s="240"/>
    </row>
    <row r="33" spans="2:57" s="2" customFormat="1" ht="14.4" customHeight="1" x14ac:dyDescent="0.2">
      <c r="B33" s="38"/>
      <c r="F33" s="39" t="s">
        <v>37</v>
      </c>
      <c r="L33" s="253">
        <v>0.2</v>
      </c>
      <c r="M33" s="252"/>
      <c r="N33" s="252"/>
      <c r="O33" s="252"/>
      <c r="P33" s="252"/>
      <c r="Q33" s="40"/>
      <c r="R33" s="40"/>
      <c r="S33" s="40"/>
      <c r="T33" s="40"/>
      <c r="U33" s="40"/>
      <c r="V33" s="40"/>
      <c r="W33" s="251">
        <f>ROUND(BA94 + SUM(CE112:CE116), 2)</f>
        <v>0</v>
      </c>
      <c r="X33" s="252"/>
      <c r="Y33" s="252"/>
      <c r="Z33" s="252"/>
      <c r="AA33" s="252"/>
      <c r="AB33" s="252"/>
      <c r="AC33" s="252"/>
      <c r="AD33" s="252"/>
      <c r="AE33" s="252"/>
      <c r="AF33" s="40"/>
      <c r="AG33" s="40"/>
      <c r="AH33" s="40"/>
      <c r="AI33" s="40"/>
      <c r="AJ33" s="40"/>
      <c r="AK33" s="251">
        <f>ROUND(AW94 + SUM(BZ112:BZ116), 2)</f>
        <v>0</v>
      </c>
      <c r="AL33" s="252"/>
      <c r="AM33" s="252"/>
      <c r="AN33" s="252"/>
      <c r="AO33" s="252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40"/>
    </row>
    <row r="34" spans="2:57" s="2" customFormat="1" ht="14.4" hidden="1" customHeight="1" x14ac:dyDescent="0.2">
      <c r="B34" s="38"/>
      <c r="F34" s="27" t="s">
        <v>38</v>
      </c>
      <c r="L34" s="256">
        <v>0.2</v>
      </c>
      <c r="M34" s="255"/>
      <c r="N34" s="255"/>
      <c r="O34" s="255"/>
      <c r="P34" s="255"/>
      <c r="W34" s="254">
        <f>ROUND(BB94 + SUM(CF112:CF116), 2)</f>
        <v>0</v>
      </c>
      <c r="X34" s="255"/>
      <c r="Y34" s="255"/>
      <c r="Z34" s="255"/>
      <c r="AA34" s="255"/>
      <c r="AB34" s="255"/>
      <c r="AC34" s="255"/>
      <c r="AD34" s="255"/>
      <c r="AE34" s="255"/>
      <c r="AK34" s="254">
        <v>0</v>
      </c>
      <c r="AL34" s="255"/>
      <c r="AM34" s="255"/>
      <c r="AN34" s="255"/>
      <c r="AO34" s="255"/>
      <c r="AR34" s="38"/>
      <c r="BE34" s="240"/>
    </row>
    <row r="35" spans="2:57" s="2" customFormat="1" ht="14.4" hidden="1" customHeight="1" x14ac:dyDescent="0.2">
      <c r="B35" s="38"/>
      <c r="F35" s="27" t="s">
        <v>39</v>
      </c>
      <c r="L35" s="256">
        <v>0.2</v>
      </c>
      <c r="M35" s="255"/>
      <c r="N35" s="255"/>
      <c r="O35" s="255"/>
      <c r="P35" s="255"/>
      <c r="W35" s="254">
        <f>ROUND(BC94 + SUM(CG112:CG116), 2)</f>
        <v>0</v>
      </c>
      <c r="X35" s="255"/>
      <c r="Y35" s="255"/>
      <c r="Z35" s="255"/>
      <c r="AA35" s="255"/>
      <c r="AB35" s="255"/>
      <c r="AC35" s="255"/>
      <c r="AD35" s="255"/>
      <c r="AE35" s="255"/>
      <c r="AK35" s="254">
        <v>0</v>
      </c>
      <c r="AL35" s="255"/>
      <c r="AM35" s="255"/>
      <c r="AN35" s="255"/>
      <c r="AO35" s="255"/>
      <c r="AR35" s="38"/>
    </row>
    <row r="36" spans="2:57" s="2" customFormat="1" ht="14.4" hidden="1" customHeight="1" x14ac:dyDescent="0.2">
      <c r="B36" s="38"/>
      <c r="F36" s="39" t="s">
        <v>40</v>
      </c>
      <c r="L36" s="253">
        <v>0</v>
      </c>
      <c r="M36" s="252"/>
      <c r="N36" s="252"/>
      <c r="O36" s="252"/>
      <c r="P36" s="252"/>
      <c r="Q36" s="40"/>
      <c r="R36" s="40"/>
      <c r="S36" s="40"/>
      <c r="T36" s="40"/>
      <c r="U36" s="40"/>
      <c r="V36" s="40"/>
      <c r="W36" s="251">
        <f>ROUND(BD94 + SUM(CH112:CH116), 2)</f>
        <v>0</v>
      </c>
      <c r="X36" s="252"/>
      <c r="Y36" s="252"/>
      <c r="Z36" s="252"/>
      <c r="AA36" s="252"/>
      <c r="AB36" s="252"/>
      <c r="AC36" s="252"/>
      <c r="AD36" s="252"/>
      <c r="AE36" s="252"/>
      <c r="AF36" s="40"/>
      <c r="AG36" s="40"/>
      <c r="AH36" s="40"/>
      <c r="AI36" s="40"/>
      <c r="AJ36" s="40"/>
      <c r="AK36" s="251">
        <v>0</v>
      </c>
      <c r="AL36" s="252"/>
      <c r="AM36" s="252"/>
      <c r="AN36" s="252"/>
      <c r="AO36" s="252"/>
      <c r="AP36" s="40"/>
      <c r="AQ36" s="40"/>
      <c r="AR36" s="41"/>
      <c r="AS36" s="40"/>
      <c r="AT36" s="40"/>
      <c r="AU36" s="40"/>
      <c r="AV36" s="40"/>
      <c r="AW36" s="40"/>
      <c r="AX36" s="40"/>
      <c r="AY36" s="40"/>
      <c r="AZ36" s="40"/>
    </row>
    <row r="37" spans="2:57" s="1" customFormat="1" ht="6.9" customHeight="1" x14ac:dyDescent="0.2">
      <c r="B37" s="34"/>
      <c r="AR37" s="34"/>
    </row>
    <row r="38" spans="2:57" s="1" customFormat="1" ht="26" customHeight="1" x14ac:dyDescent="0.2">
      <c r="B38" s="34"/>
      <c r="C38" s="42"/>
      <c r="D38" s="43" t="s">
        <v>41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 t="s">
        <v>42</v>
      </c>
      <c r="U38" s="44"/>
      <c r="V38" s="44"/>
      <c r="W38" s="44"/>
      <c r="X38" s="277" t="s">
        <v>43</v>
      </c>
      <c r="Y38" s="275"/>
      <c r="Z38" s="275"/>
      <c r="AA38" s="275"/>
      <c r="AB38" s="275"/>
      <c r="AC38" s="44"/>
      <c r="AD38" s="44"/>
      <c r="AE38" s="44"/>
      <c r="AF38" s="44"/>
      <c r="AG38" s="44"/>
      <c r="AH38" s="44"/>
      <c r="AI38" s="44"/>
      <c r="AJ38" s="44"/>
      <c r="AK38" s="274">
        <f>SUM(AK29:AK36)</f>
        <v>0</v>
      </c>
      <c r="AL38" s="275"/>
      <c r="AM38" s="275"/>
      <c r="AN38" s="275"/>
      <c r="AO38" s="276"/>
      <c r="AP38" s="42"/>
      <c r="AQ38" s="42"/>
      <c r="AR38" s="34"/>
    </row>
    <row r="39" spans="2:57" s="1" customFormat="1" ht="6.9" customHeight="1" x14ac:dyDescent="0.2">
      <c r="B39" s="34"/>
      <c r="AR39" s="34"/>
    </row>
    <row r="40" spans="2:57" s="1" customFormat="1" ht="14.4" customHeight="1" x14ac:dyDescent="0.2">
      <c r="B40" s="34"/>
      <c r="AR40" s="34"/>
    </row>
    <row r="41" spans="2:57" ht="14.4" customHeight="1" x14ac:dyDescent="0.2">
      <c r="B41" s="20"/>
      <c r="AR41" s="20"/>
    </row>
    <row r="42" spans="2:57" ht="14.4" customHeight="1" x14ac:dyDescent="0.2">
      <c r="B42" s="20"/>
      <c r="AR42" s="20"/>
    </row>
    <row r="43" spans="2:57" ht="14.4" customHeight="1" x14ac:dyDescent="0.2">
      <c r="B43" s="20"/>
      <c r="AR43" s="20"/>
    </row>
    <row r="44" spans="2:57" ht="14.4" customHeight="1" x14ac:dyDescent="0.2">
      <c r="B44" s="20"/>
      <c r="AR44" s="20"/>
    </row>
    <row r="45" spans="2:57" ht="14.4" customHeight="1" x14ac:dyDescent="0.2">
      <c r="B45" s="20"/>
      <c r="AR45" s="20"/>
    </row>
    <row r="46" spans="2:57" ht="14.4" customHeight="1" x14ac:dyDescent="0.2">
      <c r="B46" s="20"/>
      <c r="AR46" s="20"/>
    </row>
    <row r="47" spans="2:57" ht="14.4" customHeight="1" x14ac:dyDescent="0.2">
      <c r="B47" s="20"/>
      <c r="AR47" s="20"/>
    </row>
    <row r="48" spans="2:57" ht="14.4" customHeight="1" x14ac:dyDescent="0.2">
      <c r="B48" s="20"/>
      <c r="AR48" s="20"/>
    </row>
    <row r="49" spans="2:44" s="1" customFormat="1" ht="14.4" customHeight="1" x14ac:dyDescent="0.2">
      <c r="B49" s="34"/>
      <c r="D49" s="46" t="s">
        <v>44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45</v>
      </c>
      <c r="AI49" s="47"/>
      <c r="AJ49" s="47"/>
      <c r="AK49" s="47"/>
      <c r="AL49" s="47"/>
      <c r="AM49" s="47"/>
      <c r="AN49" s="47"/>
      <c r="AO49" s="47"/>
      <c r="AR49" s="34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5" x14ac:dyDescent="0.2">
      <c r="B60" s="34"/>
      <c r="D60" s="48" t="s">
        <v>46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8" t="s">
        <v>47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8" t="s">
        <v>46</v>
      </c>
      <c r="AI60" s="36"/>
      <c r="AJ60" s="36"/>
      <c r="AK60" s="36"/>
      <c r="AL60" s="36"/>
      <c r="AM60" s="48" t="s">
        <v>47</v>
      </c>
      <c r="AN60" s="36"/>
      <c r="AO60" s="36"/>
      <c r="AR60" s="34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3" x14ac:dyDescent="0.2">
      <c r="B64" s="34"/>
      <c r="D64" s="46" t="s">
        <v>48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6" t="s">
        <v>49</v>
      </c>
      <c r="AI64" s="47"/>
      <c r="AJ64" s="47"/>
      <c r="AK64" s="47"/>
      <c r="AL64" s="47"/>
      <c r="AM64" s="47"/>
      <c r="AN64" s="47"/>
      <c r="AO64" s="47"/>
      <c r="AR64" s="34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5" x14ac:dyDescent="0.2">
      <c r="B75" s="34"/>
      <c r="D75" s="48" t="s">
        <v>46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8" t="s">
        <v>47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8" t="s">
        <v>46</v>
      </c>
      <c r="AI75" s="36"/>
      <c r="AJ75" s="36"/>
      <c r="AK75" s="36"/>
      <c r="AL75" s="36"/>
      <c r="AM75" s="48" t="s">
        <v>47</v>
      </c>
      <c r="AN75" s="36"/>
      <c r="AO75" s="36"/>
      <c r="AR75" s="34"/>
    </row>
    <row r="76" spans="2:44" s="1" customFormat="1" x14ac:dyDescent="0.2">
      <c r="B76" s="34"/>
      <c r="AR76" s="34"/>
    </row>
    <row r="77" spans="2:44" s="1" customFormat="1" ht="6.9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4"/>
    </row>
    <row r="81" spans="1:91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4"/>
    </row>
    <row r="82" spans="1:91" s="1" customFormat="1" ht="24.9" customHeight="1" x14ac:dyDescent="0.2">
      <c r="B82" s="34"/>
      <c r="C82" s="21" t="s">
        <v>50</v>
      </c>
      <c r="AR82" s="34"/>
    </row>
    <row r="83" spans="1:91" s="1" customFormat="1" ht="6.9" customHeight="1" x14ac:dyDescent="0.2">
      <c r="B83" s="34"/>
      <c r="AR83" s="34"/>
    </row>
    <row r="84" spans="1:91" s="3" customFormat="1" ht="12" customHeight="1" x14ac:dyDescent="0.2">
      <c r="B84" s="53"/>
      <c r="C84" s="27" t="s">
        <v>12</v>
      </c>
      <c r="L84" s="3">
        <f>K5</f>
        <v>0</v>
      </c>
      <c r="AR84" s="53"/>
    </row>
    <row r="85" spans="1:91" s="4" customFormat="1" ht="36.9" customHeight="1" x14ac:dyDescent="0.2">
      <c r="B85" s="54"/>
      <c r="C85" s="55" t="s">
        <v>14</v>
      </c>
      <c r="L85" s="266" t="str">
        <f>K6</f>
        <v>Športový areál ZŠ Plickova - 2.etapa</v>
      </c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R85" s="54"/>
    </row>
    <row r="86" spans="1:91" s="1" customFormat="1" ht="6.9" customHeight="1" x14ac:dyDescent="0.2">
      <c r="B86" s="34"/>
      <c r="AR86" s="34"/>
    </row>
    <row r="87" spans="1:91" s="1" customFormat="1" ht="12" customHeight="1" x14ac:dyDescent="0.2">
      <c r="B87" s="34"/>
      <c r="C87" s="27" t="s">
        <v>17</v>
      </c>
      <c r="L87" s="56" t="str">
        <f>IF(K8="","",K8)</f>
        <v>Bratislava-Rača</v>
      </c>
      <c r="AI87" s="27" t="s">
        <v>19</v>
      </c>
      <c r="AM87" s="263">
        <f>IF(AN8= "","",AN8)</f>
        <v>45224</v>
      </c>
      <c r="AN87" s="263"/>
      <c r="AR87" s="34"/>
    </row>
    <row r="88" spans="1:91" s="1" customFormat="1" ht="6.9" customHeight="1" x14ac:dyDescent="0.2">
      <c r="B88" s="34"/>
      <c r="AR88" s="34"/>
    </row>
    <row r="89" spans="1:91" s="1" customFormat="1" ht="15.15" customHeight="1" x14ac:dyDescent="0.2">
      <c r="B89" s="34"/>
      <c r="C89" s="27" t="s">
        <v>20</v>
      </c>
      <c r="L89" s="3" t="str">
        <f>IF(E11= "","",E11)</f>
        <v xml:space="preserve"> </v>
      </c>
      <c r="AI89" s="27" t="s">
        <v>25</v>
      </c>
      <c r="AM89" s="264" t="str">
        <f>IF(E17="","",E17)</f>
        <v xml:space="preserve"> </v>
      </c>
      <c r="AN89" s="265"/>
      <c r="AO89" s="265"/>
      <c r="AP89" s="265"/>
      <c r="AR89" s="34"/>
      <c r="AS89" s="270" t="s">
        <v>51</v>
      </c>
      <c r="AT89" s="271"/>
      <c r="AU89" s="58"/>
      <c r="AV89" s="58"/>
      <c r="AW89" s="58"/>
      <c r="AX89" s="58"/>
      <c r="AY89" s="58"/>
      <c r="AZ89" s="58"/>
      <c r="BA89" s="58"/>
      <c r="BB89" s="58"/>
      <c r="BC89" s="58"/>
      <c r="BD89" s="59"/>
    </row>
    <row r="90" spans="1:91" s="1" customFormat="1" ht="15.15" customHeight="1" x14ac:dyDescent="0.2">
      <c r="B90" s="34"/>
      <c r="C90" s="27" t="s">
        <v>23</v>
      </c>
      <c r="L90" s="3" t="str">
        <f>IF(E14= "Vyplň údaj","",E14)</f>
        <v/>
      </c>
      <c r="AI90" s="27" t="s">
        <v>27</v>
      </c>
      <c r="AM90" s="264" t="str">
        <f>IF(E20="","",E20)</f>
        <v xml:space="preserve"> </v>
      </c>
      <c r="AN90" s="265"/>
      <c r="AO90" s="265"/>
      <c r="AP90" s="265"/>
      <c r="AR90" s="34"/>
      <c r="AS90" s="272"/>
      <c r="AT90" s="273"/>
      <c r="BD90" s="61"/>
    </row>
    <row r="91" spans="1:91" s="1" customFormat="1" ht="10.75" customHeight="1" x14ac:dyDescent="0.2">
      <c r="B91" s="34"/>
      <c r="AR91" s="34"/>
      <c r="AS91" s="272"/>
      <c r="AT91" s="273"/>
      <c r="BD91" s="61"/>
    </row>
    <row r="92" spans="1:91" s="1" customFormat="1" ht="29.25" customHeight="1" x14ac:dyDescent="0.2">
      <c r="B92" s="34"/>
      <c r="C92" s="231" t="s">
        <v>52</v>
      </c>
      <c r="D92" s="232"/>
      <c r="E92" s="232"/>
      <c r="F92" s="232"/>
      <c r="G92" s="232"/>
      <c r="H92" s="62"/>
      <c r="I92" s="233" t="s">
        <v>53</v>
      </c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60" t="s">
        <v>54</v>
      </c>
      <c r="AH92" s="232"/>
      <c r="AI92" s="232"/>
      <c r="AJ92" s="232"/>
      <c r="AK92" s="232"/>
      <c r="AL92" s="232"/>
      <c r="AM92" s="232"/>
      <c r="AN92" s="233" t="s">
        <v>55</v>
      </c>
      <c r="AO92" s="232"/>
      <c r="AP92" s="269"/>
      <c r="AQ92" s="63" t="s">
        <v>56</v>
      </c>
      <c r="AR92" s="34"/>
      <c r="AS92" s="64" t="s">
        <v>57</v>
      </c>
      <c r="AT92" s="65" t="s">
        <v>58</v>
      </c>
      <c r="AU92" s="65" t="s">
        <v>59</v>
      </c>
      <c r="AV92" s="65" t="s">
        <v>60</v>
      </c>
      <c r="AW92" s="65" t="s">
        <v>61</v>
      </c>
      <c r="AX92" s="65" t="s">
        <v>62</v>
      </c>
      <c r="AY92" s="65" t="s">
        <v>63</v>
      </c>
      <c r="AZ92" s="65" t="s">
        <v>64</v>
      </c>
      <c r="BA92" s="65" t="s">
        <v>65</v>
      </c>
      <c r="BB92" s="65" t="s">
        <v>66</v>
      </c>
      <c r="BC92" s="65" t="s">
        <v>67</v>
      </c>
      <c r="BD92" s="66" t="s">
        <v>68</v>
      </c>
    </row>
    <row r="93" spans="1:91" s="1" customFormat="1" ht="10.75" customHeight="1" x14ac:dyDescent="0.2">
      <c r="B93" s="34"/>
      <c r="AR93" s="34"/>
      <c r="AS93" s="67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9"/>
    </row>
    <row r="94" spans="1:91" s="5" customFormat="1" ht="32.4" customHeight="1" x14ac:dyDescent="0.2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5">
        <f>ROUND(AG95,2)</f>
        <v>0</v>
      </c>
      <c r="AH94" s="235"/>
      <c r="AI94" s="235"/>
      <c r="AJ94" s="235"/>
      <c r="AK94" s="235"/>
      <c r="AL94" s="235"/>
      <c r="AM94" s="235"/>
      <c r="AN94" s="234">
        <f t="shared" ref="AN94:AN110" si="0">SUM(AG94,AT94)</f>
        <v>0</v>
      </c>
      <c r="AO94" s="234"/>
      <c r="AP94" s="234"/>
      <c r="AQ94" s="72" t="s">
        <v>1</v>
      </c>
      <c r="AR94" s="68"/>
      <c r="AS94" s="73">
        <f>ROUND(AS95,2)</f>
        <v>0</v>
      </c>
      <c r="AT94" s="74">
        <f t="shared" ref="AT94:AT110" si="1">ROUND(SUM(AV94:AW94),2)</f>
        <v>0</v>
      </c>
      <c r="AU94" s="75">
        <f>ROUND(AU95,5)</f>
        <v>0</v>
      </c>
      <c r="AV94" s="74">
        <f>ROUND(AZ94*L32,2)</f>
        <v>0</v>
      </c>
      <c r="AW94" s="74">
        <f>ROUND(BA94*L33,2)</f>
        <v>0</v>
      </c>
      <c r="AX94" s="74">
        <f>ROUND(BB94*L32,2)</f>
        <v>0</v>
      </c>
      <c r="AY94" s="74">
        <f>ROUND(BC94*L33,2)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70</v>
      </c>
      <c r="BT94" s="77" t="s">
        <v>71</v>
      </c>
      <c r="BU94" s="78" t="s">
        <v>72</v>
      </c>
      <c r="BV94" s="77" t="s">
        <v>73</v>
      </c>
      <c r="BW94" s="77" t="s">
        <v>4</v>
      </c>
      <c r="BX94" s="77" t="s">
        <v>74</v>
      </c>
      <c r="CL94" s="77" t="s">
        <v>1</v>
      </c>
    </row>
    <row r="95" spans="1:91" s="6" customFormat="1" ht="36.65" customHeight="1" x14ac:dyDescent="0.2">
      <c r="B95" s="79"/>
      <c r="C95" s="80"/>
      <c r="D95" s="236"/>
      <c r="E95" s="236"/>
      <c r="F95" s="236"/>
      <c r="G95" s="236"/>
      <c r="H95" s="236"/>
      <c r="I95" s="81"/>
      <c r="J95" s="236" t="s">
        <v>2227</v>
      </c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61">
        <f>ROUND(SUM(AG96:AG110),2)</f>
        <v>0</v>
      </c>
      <c r="AH95" s="262"/>
      <c r="AI95" s="262"/>
      <c r="AJ95" s="262"/>
      <c r="AK95" s="262"/>
      <c r="AL95" s="262"/>
      <c r="AM95" s="262"/>
      <c r="AN95" s="268">
        <f t="shared" si="0"/>
        <v>0</v>
      </c>
      <c r="AO95" s="262"/>
      <c r="AP95" s="262"/>
      <c r="AQ95" s="82" t="s">
        <v>75</v>
      </c>
      <c r="AR95" s="79"/>
      <c r="AS95" s="83">
        <f>ROUND(SUM(AS96:AS110),2)</f>
        <v>0</v>
      </c>
      <c r="AT95" s="84">
        <f t="shared" si="1"/>
        <v>0</v>
      </c>
      <c r="AU95" s="85">
        <f>ROUND(SUM(AU96:AU110),5)</f>
        <v>0</v>
      </c>
      <c r="AV95" s="84">
        <f>ROUND(AZ95*L32,2)</f>
        <v>0</v>
      </c>
      <c r="AW95" s="84">
        <f>ROUND(BA95*L33,2)</f>
        <v>0</v>
      </c>
      <c r="AX95" s="84">
        <f>ROUND(BB95*L32,2)</f>
        <v>0</v>
      </c>
      <c r="AY95" s="84">
        <f>ROUND(BC95*L33,2)</f>
        <v>0</v>
      </c>
      <c r="AZ95" s="84">
        <f>ROUND(SUM(AZ96:AZ110),2)</f>
        <v>0</v>
      </c>
      <c r="BA95" s="84">
        <f>ROUND(SUM(BA96:BA110),2)</f>
        <v>0</v>
      </c>
      <c r="BB95" s="84">
        <f>ROUND(SUM(BB96:BB110),2)</f>
        <v>0</v>
      </c>
      <c r="BC95" s="84">
        <f>ROUND(SUM(BC96:BC110),2)</f>
        <v>0</v>
      </c>
      <c r="BD95" s="86">
        <f>ROUND(SUM(BD96:BD110),2)</f>
        <v>0</v>
      </c>
      <c r="BS95" s="87" t="s">
        <v>70</v>
      </c>
      <c r="BT95" s="87" t="s">
        <v>76</v>
      </c>
      <c r="BU95" s="87" t="s">
        <v>72</v>
      </c>
      <c r="BV95" s="87" t="s">
        <v>73</v>
      </c>
      <c r="BW95" s="87" t="s">
        <v>77</v>
      </c>
      <c r="BX95" s="87" t="s">
        <v>4</v>
      </c>
      <c r="CL95" s="87" t="s">
        <v>1</v>
      </c>
      <c r="CM95" s="87" t="s">
        <v>71</v>
      </c>
    </row>
    <row r="96" spans="1:91" s="3" customFormat="1" ht="23.25" customHeight="1" x14ac:dyDescent="0.2">
      <c r="A96" s="88" t="s">
        <v>78</v>
      </c>
      <c r="B96" s="53"/>
      <c r="C96" s="9"/>
      <c r="D96" s="9"/>
      <c r="E96" s="237"/>
      <c r="F96" s="237"/>
      <c r="G96" s="237"/>
      <c r="H96" s="237"/>
      <c r="I96" s="237"/>
      <c r="J96" s="9"/>
      <c r="K96" s="237" t="s">
        <v>79</v>
      </c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58">
        <f>'SO 01-00A - SO 01-00 Príp...'!J34</f>
        <v>0</v>
      </c>
      <c r="AH96" s="259"/>
      <c r="AI96" s="259"/>
      <c r="AJ96" s="259"/>
      <c r="AK96" s="259"/>
      <c r="AL96" s="259"/>
      <c r="AM96" s="259"/>
      <c r="AN96" s="258">
        <f t="shared" si="0"/>
        <v>0</v>
      </c>
      <c r="AO96" s="259"/>
      <c r="AP96" s="259"/>
      <c r="AQ96" s="89" t="s">
        <v>80</v>
      </c>
      <c r="AR96" s="53"/>
      <c r="AS96" s="90">
        <v>0</v>
      </c>
      <c r="AT96" s="91">
        <f t="shared" si="1"/>
        <v>0</v>
      </c>
      <c r="AU96" s="92">
        <f>'SO 01-00A - SO 01-00 Príp...'!P132</f>
        <v>0</v>
      </c>
      <c r="AV96" s="91">
        <f>'SO 01-00A - SO 01-00 Príp...'!J37</f>
        <v>0</v>
      </c>
      <c r="AW96" s="91">
        <f>'SO 01-00A - SO 01-00 Príp...'!J38</f>
        <v>0</v>
      </c>
      <c r="AX96" s="91">
        <f>'SO 01-00A - SO 01-00 Príp...'!J39</f>
        <v>0</v>
      </c>
      <c r="AY96" s="91">
        <f>'SO 01-00A - SO 01-00 Príp...'!J40</f>
        <v>0</v>
      </c>
      <c r="AZ96" s="91">
        <f>'SO 01-00A - SO 01-00 Príp...'!F37</f>
        <v>0</v>
      </c>
      <c r="BA96" s="91">
        <f>'SO 01-00A - SO 01-00 Príp...'!F38</f>
        <v>0</v>
      </c>
      <c r="BB96" s="91">
        <f>'SO 01-00A - SO 01-00 Príp...'!F39</f>
        <v>0</v>
      </c>
      <c r="BC96" s="91">
        <f>'SO 01-00A - SO 01-00 Príp...'!F40</f>
        <v>0</v>
      </c>
      <c r="BD96" s="93">
        <f>'SO 01-00A - SO 01-00 Príp...'!F41</f>
        <v>0</v>
      </c>
      <c r="BT96" s="25" t="s">
        <v>81</v>
      </c>
      <c r="BV96" s="25" t="s">
        <v>73</v>
      </c>
      <c r="BW96" s="25" t="s">
        <v>82</v>
      </c>
      <c r="BX96" s="25" t="s">
        <v>77</v>
      </c>
      <c r="CL96" s="25" t="s">
        <v>1</v>
      </c>
    </row>
    <row r="97" spans="1:90" s="3" customFormat="1" ht="23.25" customHeight="1" x14ac:dyDescent="0.2">
      <c r="A97" s="88" t="s">
        <v>78</v>
      </c>
      <c r="B97" s="53"/>
      <c r="C97" s="9"/>
      <c r="D97" s="9"/>
      <c r="E97" s="237"/>
      <c r="F97" s="237"/>
      <c r="G97" s="237"/>
      <c r="H97" s="237"/>
      <c r="I97" s="237"/>
      <c r="J97" s="9"/>
      <c r="K97" s="237" t="s">
        <v>83</v>
      </c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58">
        <f>'SO01_22A - SO01-02 Skleník'!J34</f>
        <v>0</v>
      </c>
      <c r="AH97" s="259"/>
      <c r="AI97" s="259"/>
      <c r="AJ97" s="259"/>
      <c r="AK97" s="259"/>
      <c r="AL97" s="259"/>
      <c r="AM97" s="259"/>
      <c r="AN97" s="258">
        <f t="shared" si="0"/>
        <v>0</v>
      </c>
      <c r="AO97" s="259"/>
      <c r="AP97" s="259"/>
      <c r="AQ97" s="89" t="s">
        <v>80</v>
      </c>
      <c r="AR97" s="53"/>
      <c r="AS97" s="90">
        <v>0</v>
      </c>
      <c r="AT97" s="91">
        <f t="shared" si="1"/>
        <v>0</v>
      </c>
      <c r="AU97" s="92">
        <f>'SO01_22A - SO01-02 Skleník'!P146</f>
        <v>0</v>
      </c>
      <c r="AV97" s="91">
        <f>'SO01_22A - SO01-02 Skleník'!J37</f>
        <v>0</v>
      </c>
      <c r="AW97" s="91">
        <f>'SO01_22A - SO01-02 Skleník'!J38</f>
        <v>0</v>
      </c>
      <c r="AX97" s="91">
        <f>'SO01_22A - SO01-02 Skleník'!J39</f>
        <v>0</v>
      </c>
      <c r="AY97" s="91">
        <f>'SO01_22A - SO01-02 Skleník'!J40</f>
        <v>0</v>
      </c>
      <c r="AZ97" s="91">
        <f>'SO01_22A - SO01-02 Skleník'!F37</f>
        <v>0</v>
      </c>
      <c r="BA97" s="91">
        <f>'SO01_22A - SO01-02 Skleník'!F38</f>
        <v>0</v>
      </c>
      <c r="BB97" s="91">
        <f>'SO01_22A - SO01-02 Skleník'!F39</f>
        <v>0</v>
      </c>
      <c r="BC97" s="91">
        <f>'SO01_22A - SO01-02 Skleník'!F40</f>
        <v>0</v>
      </c>
      <c r="BD97" s="93">
        <f>'SO01_22A - SO01-02 Skleník'!F41</f>
        <v>0</v>
      </c>
      <c r="BT97" s="25" t="s">
        <v>81</v>
      </c>
      <c r="BV97" s="25" t="s">
        <v>73</v>
      </c>
      <c r="BW97" s="25" t="s">
        <v>84</v>
      </c>
      <c r="BX97" s="25" t="s">
        <v>77</v>
      </c>
      <c r="CL97" s="25" t="s">
        <v>1</v>
      </c>
    </row>
    <row r="98" spans="1:90" s="3" customFormat="1" ht="23.25" customHeight="1" x14ac:dyDescent="0.2">
      <c r="A98" s="88" t="s">
        <v>78</v>
      </c>
      <c r="B98" s="53"/>
      <c r="C98" s="9"/>
      <c r="D98" s="9"/>
      <c r="E98" s="237"/>
      <c r="F98" s="237"/>
      <c r="G98" s="237"/>
      <c r="H98" s="237"/>
      <c r="I98" s="237"/>
      <c r="J98" s="9"/>
      <c r="K98" s="237" t="s">
        <v>85</v>
      </c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58">
        <f>'SO01_32A - SO01-03 Vinič'!J34</f>
        <v>0</v>
      </c>
      <c r="AH98" s="259"/>
      <c r="AI98" s="259"/>
      <c r="AJ98" s="259"/>
      <c r="AK98" s="259"/>
      <c r="AL98" s="259"/>
      <c r="AM98" s="259"/>
      <c r="AN98" s="258">
        <f t="shared" si="0"/>
        <v>0</v>
      </c>
      <c r="AO98" s="259"/>
      <c r="AP98" s="259"/>
      <c r="AQ98" s="89" t="s">
        <v>80</v>
      </c>
      <c r="AR98" s="53"/>
      <c r="AS98" s="90">
        <v>0</v>
      </c>
      <c r="AT98" s="91">
        <f t="shared" si="1"/>
        <v>0</v>
      </c>
      <c r="AU98" s="92">
        <f>'SO01_32A - SO01-03 Vinič'!P133</f>
        <v>0</v>
      </c>
      <c r="AV98" s="91">
        <f>'SO01_32A - SO01-03 Vinič'!J37</f>
        <v>0</v>
      </c>
      <c r="AW98" s="91">
        <f>'SO01_32A - SO01-03 Vinič'!J38</f>
        <v>0</v>
      </c>
      <c r="AX98" s="91">
        <f>'SO01_32A - SO01-03 Vinič'!J39</f>
        <v>0</v>
      </c>
      <c r="AY98" s="91">
        <f>'SO01_32A - SO01-03 Vinič'!J40</f>
        <v>0</v>
      </c>
      <c r="AZ98" s="91">
        <f>'SO01_32A - SO01-03 Vinič'!F37</f>
        <v>0</v>
      </c>
      <c r="BA98" s="91">
        <f>'SO01_32A - SO01-03 Vinič'!F38</f>
        <v>0</v>
      </c>
      <c r="BB98" s="91">
        <f>'SO01_32A - SO01-03 Vinič'!F39</f>
        <v>0</v>
      </c>
      <c r="BC98" s="91">
        <f>'SO01_32A - SO01-03 Vinič'!F40</f>
        <v>0</v>
      </c>
      <c r="BD98" s="93">
        <f>'SO01_32A - SO01-03 Vinič'!F41</f>
        <v>0</v>
      </c>
      <c r="BT98" s="25" t="s">
        <v>81</v>
      </c>
      <c r="BV98" s="25" t="s">
        <v>73</v>
      </c>
      <c r="BW98" s="25" t="s">
        <v>86</v>
      </c>
      <c r="BX98" s="25" t="s">
        <v>77</v>
      </c>
      <c r="CL98" s="25" t="s">
        <v>1</v>
      </c>
    </row>
    <row r="99" spans="1:90" s="3" customFormat="1" ht="23.25" customHeight="1" x14ac:dyDescent="0.2">
      <c r="A99" s="88" t="s">
        <v>78</v>
      </c>
      <c r="B99" s="53"/>
      <c r="C99" s="9"/>
      <c r="D99" s="9"/>
      <c r="E99" s="237"/>
      <c r="F99" s="237"/>
      <c r="G99" s="237"/>
      <c r="H99" s="237"/>
      <c r="I99" s="237"/>
      <c r="J99" s="9"/>
      <c r="K99" s="237" t="s">
        <v>87</v>
      </c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58">
        <f>'SO01_42A - SO01-04 Vyvýše...'!J34</f>
        <v>0</v>
      </c>
      <c r="AH99" s="259"/>
      <c r="AI99" s="259"/>
      <c r="AJ99" s="259"/>
      <c r="AK99" s="259"/>
      <c r="AL99" s="259"/>
      <c r="AM99" s="259"/>
      <c r="AN99" s="258">
        <f t="shared" si="0"/>
        <v>0</v>
      </c>
      <c r="AO99" s="259"/>
      <c r="AP99" s="259"/>
      <c r="AQ99" s="89" t="s">
        <v>80</v>
      </c>
      <c r="AR99" s="53"/>
      <c r="AS99" s="90">
        <v>0</v>
      </c>
      <c r="AT99" s="91">
        <f t="shared" si="1"/>
        <v>0</v>
      </c>
      <c r="AU99" s="92">
        <f>'SO01_42A - SO01-04 Vyvýše...'!P143</f>
        <v>0</v>
      </c>
      <c r="AV99" s="91">
        <f>'SO01_42A - SO01-04 Vyvýše...'!J37</f>
        <v>0</v>
      </c>
      <c r="AW99" s="91">
        <f>'SO01_42A - SO01-04 Vyvýše...'!J38</f>
        <v>0</v>
      </c>
      <c r="AX99" s="91">
        <f>'SO01_42A - SO01-04 Vyvýše...'!J39</f>
        <v>0</v>
      </c>
      <c r="AY99" s="91">
        <f>'SO01_42A - SO01-04 Vyvýše...'!J40</f>
        <v>0</v>
      </c>
      <c r="AZ99" s="91">
        <f>'SO01_42A - SO01-04 Vyvýše...'!F37</f>
        <v>0</v>
      </c>
      <c r="BA99" s="91">
        <f>'SO01_42A - SO01-04 Vyvýše...'!F38</f>
        <v>0</v>
      </c>
      <c r="BB99" s="91">
        <f>'SO01_42A - SO01-04 Vyvýše...'!F39</f>
        <v>0</v>
      </c>
      <c r="BC99" s="91">
        <f>'SO01_42A - SO01-04 Vyvýše...'!F40</f>
        <v>0</v>
      </c>
      <c r="BD99" s="93">
        <f>'SO01_42A - SO01-04 Vyvýše...'!F41</f>
        <v>0</v>
      </c>
      <c r="BT99" s="25" t="s">
        <v>81</v>
      </c>
      <c r="BV99" s="25" t="s">
        <v>73</v>
      </c>
      <c r="BW99" s="25" t="s">
        <v>88</v>
      </c>
      <c r="BX99" s="25" t="s">
        <v>77</v>
      </c>
      <c r="CL99" s="25" t="s">
        <v>1</v>
      </c>
    </row>
    <row r="100" spans="1:90" s="3" customFormat="1" ht="23.25" customHeight="1" x14ac:dyDescent="0.2">
      <c r="A100" s="88" t="s">
        <v>78</v>
      </c>
      <c r="B100" s="53"/>
      <c r="C100" s="9"/>
      <c r="D100" s="9"/>
      <c r="E100" s="237"/>
      <c r="F100" s="237"/>
      <c r="G100" s="237"/>
      <c r="H100" s="237"/>
      <c r="I100" s="237"/>
      <c r="J100" s="9"/>
      <c r="K100" s="237" t="s">
        <v>89</v>
      </c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58">
        <f>'SO01_92A - SO01-09 Bicykl...'!J34</f>
        <v>0</v>
      </c>
      <c r="AH100" s="259"/>
      <c r="AI100" s="259"/>
      <c r="AJ100" s="259"/>
      <c r="AK100" s="259"/>
      <c r="AL100" s="259"/>
      <c r="AM100" s="259"/>
      <c r="AN100" s="258">
        <f t="shared" si="0"/>
        <v>0</v>
      </c>
      <c r="AO100" s="259"/>
      <c r="AP100" s="259"/>
      <c r="AQ100" s="89" t="s">
        <v>80</v>
      </c>
      <c r="AR100" s="53"/>
      <c r="AS100" s="90">
        <v>0</v>
      </c>
      <c r="AT100" s="91">
        <f t="shared" si="1"/>
        <v>0</v>
      </c>
      <c r="AU100" s="92">
        <f>'SO01_92A - SO01-09 Bicykl...'!P132</f>
        <v>0</v>
      </c>
      <c r="AV100" s="91">
        <f>'SO01_92A - SO01-09 Bicykl...'!J37</f>
        <v>0</v>
      </c>
      <c r="AW100" s="91">
        <f>'SO01_92A - SO01-09 Bicykl...'!J38</f>
        <v>0</v>
      </c>
      <c r="AX100" s="91">
        <f>'SO01_92A - SO01-09 Bicykl...'!J39</f>
        <v>0</v>
      </c>
      <c r="AY100" s="91">
        <f>'SO01_92A - SO01-09 Bicykl...'!J40</f>
        <v>0</v>
      </c>
      <c r="AZ100" s="91">
        <f>'SO01_92A - SO01-09 Bicykl...'!F37</f>
        <v>0</v>
      </c>
      <c r="BA100" s="91">
        <f>'SO01_92A - SO01-09 Bicykl...'!F38</f>
        <v>0</v>
      </c>
      <c r="BB100" s="91">
        <f>'SO01_92A - SO01-09 Bicykl...'!F39</f>
        <v>0</v>
      </c>
      <c r="BC100" s="91">
        <f>'SO01_92A - SO01-09 Bicykl...'!F40</f>
        <v>0</v>
      </c>
      <c r="BD100" s="93">
        <f>'SO01_92A - SO01-09 Bicykl...'!F41</f>
        <v>0</v>
      </c>
      <c r="BT100" s="25" t="s">
        <v>81</v>
      </c>
      <c r="BV100" s="25" t="s">
        <v>73</v>
      </c>
      <c r="BW100" s="25" t="s">
        <v>90</v>
      </c>
      <c r="BX100" s="25" t="s">
        <v>77</v>
      </c>
      <c r="CL100" s="25" t="s">
        <v>1</v>
      </c>
    </row>
    <row r="101" spans="1:90" s="3" customFormat="1" ht="23.25" customHeight="1" x14ac:dyDescent="0.2">
      <c r="A101" s="88" t="s">
        <v>78</v>
      </c>
      <c r="B101" s="53"/>
      <c r="C101" s="9"/>
      <c r="D101" s="9"/>
      <c r="E101" s="237"/>
      <c r="F101" s="237"/>
      <c r="G101" s="237"/>
      <c r="H101" s="237"/>
      <c r="I101" s="237"/>
      <c r="J101" s="9"/>
      <c r="K101" s="237" t="s">
        <v>91</v>
      </c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58">
        <f>'SO01_102A - SO01-10 Pítko'!J34</f>
        <v>0</v>
      </c>
      <c r="AH101" s="259"/>
      <c r="AI101" s="259"/>
      <c r="AJ101" s="259"/>
      <c r="AK101" s="259"/>
      <c r="AL101" s="259"/>
      <c r="AM101" s="259"/>
      <c r="AN101" s="258">
        <f t="shared" si="0"/>
        <v>0</v>
      </c>
      <c r="AO101" s="259"/>
      <c r="AP101" s="259"/>
      <c r="AQ101" s="89" t="s">
        <v>80</v>
      </c>
      <c r="AR101" s="53"/>
      <c r="AS101" s="90">
        <v>0</v>
      </c>
      <c r="AT101" s="91">
        <f t="shared" si="1"/>
        <v>0</v>
      </c>
      <c r="AU101" s="92">
        <f>'SO01_102A - SO01-10 Pítko'!P134</f>
        <v>0</v>
      </c>
      <c r="AV101" s="91">
        <f>'SO01_102A - SO01-10 Pítko'!J37</f>
        <v>0</v>
      </c>
      <c r="AW101" s="91">
        <f>'SO01_102A - SO01-10 Pítko'!J38</f>
        <v>0</v>
      </c>
      <c r="AX101" s="91">
        <f>'SO01_102A - SO01-10 Pítko'!J39</f>
        <v>0</v>
      </c>
      <c r="AY101" s="91">
        <f>'SO01_102A - SO01-10 Pítko'!J40</f>
        <v>0</v>
      </c>
      <c r="AZ101" s="91">
        <f>'SO01_102A - SO01-10 Pítko'!F37</f>
        <v>0</v>
      </c>
      <c r="BA101" s="91">
        <f>'SO01_102A - SO01-10 Pítko'!F38</f>
        <v>0</v>
      </c>
      <c r="BB101" s="91">
        <f>'SO01_102A - SO01-10 Pítko'!F39</f>
        <v>0</v>
      </c>
      <c r="BC101" s="91">
        <f>'SO01_102A - SO01-10 Pítko'!F40</f>
        <v>0</v>
      </c>
      <c r="BD101" s="93">
        <f>'SO01_102A - SO01-10 Pítko'!F41</f>
        <v>0</v>
      </c>
      <c r="BT101" s="25" t="s">
        <v>81</v>
      </c>
      <c r="BV101" s="25" t="s">
        <v>73</v>
      </c>
      <c r="BW101" s="25" t="s">
        <v>92</v>
      </c>
      <c r="BX101" s="25" t="s">
        <v>77</v>
      </c>
      <c r="CL101" s="25" t="s">
        <v>1</v>
      </c>
    </row>
    <row r="102" spans="1:90" s="3" customFormat="1" ht="16.5" customHeight="1" x14ac:dyDescent="0.2">
      <c r="A102" s="88" t="s">
        <v>78</v>
      </c>
      <c r="B102" s="53"/>
      <c r="C102" s="9"/>
      <c r="D102" s="9"/>
      <c r="E102" s="237"/>
      <c r="F102" s="237"/>
      <c r="G102" s="237"/>
      <c r="H102" s="237"/>
      <c r="I102" s="237"/>
      <c r="J102" s="9"/>
      <c r="K102" s="237" t="s">
        <v>93</v>
      </c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58">
        <f>'II.A - D1.3 - Zdravotechnika'!J34</f>
        <v>0</v>
      </c>
      <c r="AH102" s="259"/>
      <c r="AI102" s="259"/>
      <c r="AJ102" s="259"/>
      <c r="AK102" s="259"/>
      <c r="AL102" s="259"/>
      <c r="AM102" s="259"/>
      <c r="AN102" s="258">
        <f t="shared" si="0"/>
        <v>0</v>
      </c>
      <c r="AO102" s="259"/>
      <c r="AP102" s="259"/>
      <c r="AQ102" s="89" t="s">
        <v>80</v>
      </c>
      <c r="AR102" s="53"/>
      <c r="AS102" s="90">
        <v>0</v>
      </c>
      <c r="AT102" s="91">
        <f t="shared" si="1"/>
        <v>0</v>
      </c>
      <c r="AU102" s="92">
        <f>'II.A - D1.3 - Zdravotechnika'!P138</f>
        <v>0</v>
      </c>
      <c r="AV102" s="91">
        <f>'II.A - D1.3 - Zdravotechnika'!J37</f>
        <v>0</v>
      </c>
      <c r="AW102" s="91">
        <f>'II.A - D1.3 - Zdravotechnika'!J38</f>
        <v>0</v>
      </c>
      <c r="AX102" s="91">
        <f>'II.A - D1.3 - Zdravotechnika'!J39</f>
        <v>0</v>
      </c>
      <c r="AY102" s="91">
        <f>'II.A - D1.3 - Zdravotechnika'!J40</f>
        <v>0</v>
      </c>
      <c r="AZ102" s="91">
        <f>'II.A - D1.3 - Zdravotechnika'!F37</f>
        <v>0</v>
      </c>
      <c r="BA102" s="91">
        <f>'II.A - D1.3 - Zdravotechnika'!F38</f>
        <v>0</v>
      </c>
      <c r="BB102" s="91">
        <f>'II.A - D1.3 - Zdravotechnika'!F39</f>
        <v>0</v>
      </c>
      <c r="BC102" s="91">
        <f>'II.A - D1.3 - Zdravotechnika'!F40</f>
        <v>0</v>
      </c>
      <c r="BD102" s="93">
        <f>'II.A - D1.3 - Zdravotechnika'!F41</f>
        <v>0</v>
      </c>
      <c r="BT102" s="25" t="s">
        <v>81</v>
      </c>
      <c r="BV102" s="25" t="s">
        <v>73</v>
      </c>
      <c r="BW102" s="25" t="s">
        <v>94</v>
      </c>
      <c r="BX102" s="25" t="s">
        <v>77</v>
      </c>
      <c r="CL102" s="25" t="s">
        <v>1</v>
      </c>
    </row>
    <row r="103" spans="1:90" s="3" customFormat="1" ht="23.25" customHeight="1" x14ac:dyDescent="0.2">
      <c r="A103" s="88" t="s">
        <v>78</v>
      </c>
      <c r="B103" s="53"/>
      <c r="C103" s="9"/>
      <c r="D103" s="9"/>
      <c r="E103" s="237"/>
      <c r="F103" s="237"/>
      <c r="G103" s="237"/>
      <c r="H103" s="237"/>
      <c r="I103" s="237"/>
      <c r="J103" s="9"/>
      <c r="K103" s="237" t="s">
        <v>95</v>
      </c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58">
        <f>'ZTI2etapaA - D1.3 Areálov...'!J34</f>
        <v>0</v>
      </c>
      <c r="AH103" s="259"/>
      <c r="AI103" s="259"/>
      <c r="AJ103" s="259"/>
      <c r="AK103" s="259"/>
      <c r="AL103" s="259"/>
      <c r="AM103" s="259"/>
      <c r="AN103" s="258">
        <f t="shared" si="0"/>
        <v>0</v>
      </c>
      <c r="AO103" s="259"/>
      <c r="AP103" s="259"/>
      <c r="AQ103" s="89" t="s">
        <v>80</v>
      </c>
      <c r="AR103" s="53"/>
      <c r="AS103" s="90">
        <v>0</v>
      </c>
      <c r="AT103" s="91">
        <f t="shared" si="1"/>
        <v>0</v>
      </c>
      <c r="AU103" s="92">
        <f>'ZTI2etapaA - D1.3 Areálov...'!P137</f>
        <v>0</v>
      </c>
      <c r="AV103" s="91">
        <f>'ZTI2etapaA - D1.3 Areálov...'!J37</f>
        <v>0</v>
      </c>
      <c r="AW103" s="91">
        <f>'ZTI2etapaA - D1.3 Areálov...'!J38</f>
        <v>0</v>
      </c>
      <c r="AX103" s="91">
        <f>'ZTI2etapaA - D1.3 Areálov...'!J39</f>
        <v>0</v>
      </c>
      <c r="AY103" s="91">
        <f>'ZTI2etapaA - D1.3 Areálov...'!J40</f>
        <v>0</v>
      </c>
      <c r="AZ103" s="91">
        <f>'ZTI2etapaA - D1.3 Areálov...'!F37</f>
        <v>0</v>
      </c>
      <c r="BA103" s="91">
        <f>'ZTI2etapaA - D1.3 Areálov...'!F38</f>
        <v>0</v>
      </c>
      <c r="BB103" s="91">
        <f>'ZTI2etapaA - D1.3 Areálov...'!F39</f>
        <v>0</v>
      </c>
      <c r="BC103" s="91">
        <f>'ZTI2etapaA - D1.3 Areálov...'!F40</f>
        <v>0</v>
      </c>
      <c r="BD103" s="93">
        <f>'ZTI2etapaA - D1.3 Areálov...'!F41</f>
        <v>0</v>
      </c>
      <c r="BT103" s="25" t="s">
        <v>81</v>
      </c>
      <c r="BV103" s="25" t="s">
        <v>73</v>
      </c>
      <c r="BW103" s="25" t="s">
        <v>96</v>
      </c>
      <c r="BX103" s="25" t="s">
        <v>77</v>
      </c>
      <c r="CL103" s="25" t="s">
        <v>1</v>
      </c>
    </row>
    <row r="104" spans="1:90" s="3" customFormat="1" ht="16.5" customHeight="1" x14ac:dyDescent="0.2">
      <c r="A104" s="88" t="s">
        <v>78</v>
      </c>
      <c r="B104" s="53"/>
      <c r="C104" s="9"/>
      <c r="D104" s="9"/>
      <c r="E104" s="237"/>
      <c r="F104" s="237"/>
      <c r="G104" s="237"/>
      <c r="H104" s="237"/>
      <c r="I104" s="237"/>
      <c r="J104" s="9"/>
      <c r="K104" s="237" t="s">
        <v>97</v>
      </c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58">
        <f>'D1.4A - D1.4 Elektroinšta...'!J34</f>
        <v>0</v>
      </c>
      <c r="AH104" s="259"/>
      <c r="AI104" s="259"/>
      <c r="AJ104" s="259"/>
      <c r="AK104" s="259"/>
      <c r="AL104" s="259"/>
      <c r="AM104" s="259"/>
      <c r="AN104" s="258">
        <f t="shared" si="0"/>
        <v>0</v>
      </c>
      <c r="AO104" s="259"/>
      <c r="AP104" s="259"/>
      <c r="AQ104" s="89" t="s">
        <v>80</v>
      </c>
      <c r="AR104" s="53"/>
      <c r="AS104" s="90">
        <v>0</v>
      </c>
      <c r="AT104" s="91">
        <f t="shared" si="1"/>
        <v>0</v>
      </c>
      <c r="AU104" s="92">
        <f>'D1.4A - D1.4 Elektroinšta...'!P135</f>
        <v>0</v>
      </c>
      <c r="AV104" s="91">
        <f>'D1.4A - D1.4 Elektroinšta...'!J37</f>
        <v>0</v>
      </c>
      <c r="AW104" s="91">
        <f>'D1.4A - D1.4 Elektroinšta...'!J38</f>
        <v>0</v>
      </c>
      <c r="AX104" s="91">
        <f>'D1.4A - D1.4 Elektroinšta...'!J39</f>
        <v>0</v>
      </c>
      <c r="AY104" s="91">
        <f>'D1.4A - D1.4 Elektroinšta...'!J40</f>
        <v>0</v>
      </c>
      <c r="AZ104" s="91">
        <f>'D1.4A - D1.4 Elektroinšta...'!F37</f>
        <v>0</v>
      </c>
      <c r="BA104" s="91">
        <f>'D1.4A - D1.4 Elektroinšta...'!F38</f>
        <v>0</v>
      </c>
      <c r="BB104" s="91">
        <f>'D1.4A - D1.4 Elektroinšta...'!F39</f>
        <v>0</v>
      </c>
      <c r="BC104" s="91">
        <f>'D1.4A - D1.4 Elektroinšta...'!F40</f>
        <v>0</v>
      </c>
      <c r="BD104" s="93">
        <f>'D1.4A - D1.4 Elektroinšta...'!F41</f>
        <v>0</v>
      </c>
      <c r="BT104" s="25" t="s">
        <v>81</v>
      </c>
      <c r="BV104" s="25" t="s">
        <v>73</v>
      </c>
      <c r="BW104" s="25" t="s">
        <v>98</v>
      </c>
      <c r="BX104" s="25" t="s">
        <v>77</v>
      </c>
      <c r="CL104" s="25" t="s">
        <v>1</v>
      </c>
    </row>
    <row r="105" spans="1:90" s="3" customFormat="1" ht="16.5" customHeight="1" x14ac:dyDescent="0.2">
      <c r="A105" s="88" t="s">
        <v>78</v>
      </c>
      <c r="B105" s="53"/>
      <c r="C105" s="9"/>
      <c r="D105" s="9"/>
      <c r="E105" s="237"/>
      <c r="F105" s="237"/>
      <c r="G105" s="237"/>
      <c r="H105" s="237"/>
      <c r="I105" s="237"/>
      <c r="J105" s="9"/>
      <c r="K105" s="237" t="s">
        <v>99</v>
      </c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58">
        <f>'SO02A - SO 02 Areálové os...'!J34</f>
        <v>0</v>
      </c>
      <c r="AH105" s="259"/>
      <c r="AI105" s="259"/>
      <c r="AJ105" s="259"/>
      <c r="AK105" s="259"/>
      <c r="AL105" s="259"/>
      <c r="AM105" s="259"/>
      <c r="AN105" s="258">
        <f t="shared" si="0"/>
        <v>0</v>
      </c>
      <c r="AO105" s="259"/>
      <c r="AP105" s="259"/>
      <c r="AQ105" s="89" t="s">
        <v>80</v>
      </c>
      <c r="AR105" s="53"/>
      <c r="AS105" s="90">
        <v>0</v>
      </c>
      <c r="AT105" s="91">
        <f t="shared" si="1"/>
        <v>0</v>
      </c>
      <c r="AU105" s="92">
        <f>'SO02A - SO 02 Areálové os...'!P137</f>
        <v>0</v>
      </c>
      <c r="AV105" s="91">
        <f>'SO02A - SO 02 Areálové os...'!J37</f>
        <v>0</v>
      </c>
      <c r="AW105" s="91">
        <f>'SO02A - SO 02 Areálové os...'!J38</f>
        <v>0</v>
      </c>
      <c r="AX105" s="91">
        <f>'SO02A - SO 02 Areálové os...'!J39</f>
        <v>0</v>
      </c>
      <c r="AY105" s="91">
        <f>'SO02A - SO 02 Areálové os...'!J40</f>
        <v>0</v>
      </c>
      <c r="AZ105" s="91">
        <f>'SO02A - SO 02 Areálové os...'!F37</f>
        <v>0</v>
      </c>
      <c r="BA105" s="91">
        <f>'SO02A - SO 02 Areálové os...'!F38</f>
        <v>0</v>
      </c>
      <c r="BB105" s="91">
        <f>'SO02A - SO 02 Areálové os...'!F39</f>
        <v>0</v>
      </c>
      <c r="BC105" s="91">
        <f>'SO02A - SO 02 Areálové os...'!F40</f>
        <v>0</v>
      </c>
      <c r="BD105" s="93">
        <f>'SO02A - SO 02 Areálové os...'!F41</f>
        <v>0</v>
      </c>
      <c r="BT105" s="25" t="s">
        <v>81</v>
      </c>
      <c r="BV105" s="25" t="s">
        <v>73</v>
      </c>
      <c r="BW105" s="25" t="s">
        <v>100</v>
      </c>
      <c r="BX105" s="25" t="s">
        <v>77</v>
      </c>
      <c r="CL105" s="25" t="s">
        <v>1</v>
      </c>
    </row>
    <row r="106" spans="1:90" s="3" customFormat="1" ht="16.5" customHeight="1" x14ac:dyDescent="0.2">
      <c r="A106" s="88" t="s">
        <v>78</v>
      </c>
      <c r="B106" s="53"/>
      <c r="C106" s="9"/>
      <c r="D106" s="9"/>
      <c r="E106" s="237"/>
      <c r="F106" s="237"/>
      <c r="G106" s="237"/>
      <c r="H106" s="237"/>
      <c r="I106" s="237"/>
      <c r="J106" s="9"/>
      <c r="K106" s="237" t="s">
        <v>101</v>
      </c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58">
        <f>'SO032A - SO 03 Oplotenie'!J34</f>
        <v>0</v>
      </c>
      <c r="AH106" s="259"/>
      <c r="AI106" s="259"/>
      <c r="AJ106" s="259"/>
      <c r="AK106" s="259"/>
      <c r="AL106" s="259"/>
      <c r="AM106" s="259"/>
      <c r="AN106" s="258">
        <f t="shared" si="0"/>
        <v>0</v>
      </c>
      <c r="AO106" s="259"/>
      <c r="AP106" s="259"/>
      <c r="AQ106" s="89" t="s">
        <v>80</v>
      </c>
      <c r="AR106" s="53"/>
      <c r="AS106" s="90">
        <v>0</v>
      </c>
      <c r="AT106" s="91">
        <f t="shared" si="1"/>
        <v>0</v>
      </c>
      <c r="AU106" s="92">
        <f>'SO032A - SO 03 Oplotenie'!P139</f>
        <v>0</v>
      </c>
      <c r="AV106" s="91">
        <f>'SO032A - SO 03 Oplotenie'!J37</f>
        <v>0</v>
      </c>
      <c r="AW106" s="91">
        <f>'SO032A - SO 03 Oplotenie'!J38</f>
        <v>0</v>
      </c>
      <c r="AX106" s="91">
        <f>'SO032A - SO 03 Oplotenie'!J39</f>
        <v>0</v>
      </c>
      <c r="AY106" s="91">
        <f>'SO032A - SO 03 Oplotenie'!J40</f>
        <v>0</v>
      </c>
      <c r="AZ106" s="91">
        <f>'SO032A - SO 03 Oplotenie'!F37</f>
        <v>0</v>
      </c>
      <c r="BA106" s="91">
        <f>'SO032A - SO 03 Oplotenie'!F38</f>
        <v>0</v>
      </c>
      <c r="BB106" s="91">
        <f>'SO032A - SO 03 Oplotenie'!F39</f>
        <v>0</v>
      </c>
      <c r="BC106" s="91">
        <f>'SO032A - SO 03 Oplotenie'!F40</f>
        <v>0</v>
      </c>
      <c r="BD106" s="93">
        <f>'SO032A - SO 03 Oplotenie'!F41</f>
        <v>0</v>
      </c>
      <c r="BT106" s="25" t="s">
        <v>81</v>
      </c>
      <c r="BV106" s="25" t="s">
        <v>73</v>
      </c>
      <c r="BW106" s="25" t="s">
        <v>102</v>
      </c>
      <c r="BX106" s="25" t="s">
        <v>77</v>
      </c>
      <c r="CL106" s="25" t="s">
        <v>1</v>
      </c>
    </row>
    <row r="107" spans="1:90" s="3" customFormat="1" ht="23.25" customHeight="1" x14ac:dyDescent="0.2">
      <c r="A107" s="88" t="s">
        <v>78</v>
      </c>
      <c r="B107" s="53"/>
      <c r="C107" s="9"/>
      <c r="D107" s="9"/>
      <c r="E107" s="237"/>
      <c r="F107" s="237"/>
      <c r="G107" s="237"/>
      <c r="H107" s="237"/>
      <c r="I107" s="237"/>
      <c r="J107" s="9"/>
      <c r="K107" s="237" t="s">
        <v>2228</v>
      </c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58">
        <f>'SO 04ZA - SO 04 Exteriér ...'!J34</f>
        <v>0</v>
      </c>
      <c r="AH107" s="259"/>
      <c r="AI107" s="259"/>
      <c r="AJ107" s="259"/>
      <c r="AK107" s="259"/>
      <c r="AL107" s="259"/>
      <c r="AM107" s="259"/>
      <c r="AN107" s="258">
        <f t="shared" si="0"/>
        <v>0</v>
      </c>
      <c r="AO107" s="259"/>
      <c r="AP107" s="259"/>
      <c r="AQ107" s="89" t="s">
        <v>80</v>
      </c>
      <c r="AR107" s="53"/>
      <c r="AS107" s="90">
        <v>0</v>
      </c>
      <c r="AT107" s="91">
        <f t="shared" si="1"/>
        <v>0</v>
      </c>
      <c r="AU107" s="92">
        <f>'SO 04ZA - SO 04 Exteriér ...'!P139</f>
        <v>0</v>
      </c>
      <c r="AV107" s="91">
        <f>'SO 04ZA - SO 04 Exteriér ...'!J37</f>
        <v>0</v>
      </c>
      <c r="AW107" s="91">
        <f>'SO 04ZA - SO 04 Exteriér ...'!J38</f>
        <v>0</v>
      </c>
      <c r="AX107" s="91">
        <f>'SO 04ZA - SO 04 Exteriér ...'!J39</f>
        <v>0</v>
      </c>
      <c r="AY107" s="91">
        <f>'SO 04ZA - SO 04 Exteriér ...'!J40</f>
        <v>0</v>
      </c>
      <c r="AZ107" s="91">
        <f>'SO 04ZA - SO 04 Exteriér ...'!F37</f>
        <v>0</v>
      </c>
      <c r="BA107" s="91">
        <f>'SO 04ZA - SO 04 Exteriér ...'!F38</f>
        <v>0</v>
      </c>
      <c r="BB107" s="91">
        <f>'SO 04ZA - SO 04 Exteriér ...'!F39</f>
        <v>0</v>
      </c>
      <c r="BC107" s="91">
        <f>'SO 04ZA - SO 04 Exteriér ...'!F40</f>
        <v>0</v>
      </c>
      <c r="BD107" s="93">
        <f>'SO 04ZA - SO 04 Exteriér ...'!F41</f>
        <v>0</v>
      </c>
      <c r="BT107" s="25" t="s">
        <v>81</v>
      </c>
      <c r="BV107" s="25" t="s">
        <v>73</v>
      </c>
      <c r="BW107" s="25" t="s">
        <v>103</v>
      </c>
      <c r="BX107" s="25" t="s">
        <v>77</v>
      </c>
      <c r="CL107" s="25" t="s">
        <v>1</v>
      </c>
    </row>
    <row r="108" spans="1:90" s="3" customFormat="1" ht="23.25" customHeight="1" x14ac:dyDescent="0.2">
      <c r="A108" s="88" t="s">
        <v>78</v>
      </c>
      <c r="B108" s="53"/>
      <c r="C108" s="9"/>
      <c r="D108" s="9"/>
      <c r="E108" s="237"/>
      <c r="F108" s="237"/>
      <c r="G108" s="237"/>
      <c r="H108" s="237"/>
      <c r="I108" s="237"/>
      <c r="J108" s="9"/>
      <c r="K108" s="237" t="s">
        <v>104</v>
      </c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58">
        <f>'SO 04_1A - SO 04.1 Zavlaž...'!J34</f>
        <v>0</v>
      </c>
      <c r="AH108" s="259"/>
      <c r="AI108" s="259"/>
      <c r="AJ108" s="259"/>
      <c r="AK108" s="259"/>
      <c r="AL108" s="259"/>
      <c r="AM108" s="259"/>
      <c r="AN108" s="258">
        <f t="shared" si="0"/>
        <v>0</v>
      </c>
      <c r="AO108" s="259"/>
      <c r="AP108" s="259"/>
      <c r="AQ108" s="89" t="s">
        <v>80</v>
      </c>
      <c r="AR108" s="53"/>
      <c r="AS108" s="90">
        <v>0</v>
      </c>
      <c r="AT108" s="91">
        <f t="shared" si="1"/>
        <v>0</v>
      </c>
      <c r="AU108" s="92">
        <f>'SO 04_1A - SO 04.1 Zavlaž...'!P143</f>
        <v>0</v>
      </c>
      <c r="AV108" s="91">
        <f>'SO 04_1A - SO 04.1 Zavlaž...'!J37</f>
        <v>0</v>
      </c>
      <c r="AW108" s="91">
        <f>'SO 04_1A - SO 04.1 Zavlaž...'!J38</f>
        <v>0</v>
      </c>
      <c r="AX108" s="91">
        <f>'SO 04_1A - SO 04.1 Zavlaž...'!J39</f>
        <v>0</v>
      </c>
      <c r="AY108" s="91">
        <f>'SO 04_1A - SO 04.1 Zavlaž...'!J40</f>
        <v>0</v>
      </c>
      <c r="AZ108" s="91">
        <f>'SO 04_1A - SO 04.1 Zavlaž...'!F37</f>
        <v>0</v>
      </c>
      <c r="BA108" s="91">
        <f>'SO 04_1A - SO 04.1 Zavlaž...'!F38</f>
        <v>0</v>
      </c>
      <c r="BB108" s="91">
        <f>'SO 04_1A - SO 04.1 Zavlaž...'!F39</f>
        <v>0</v>
      </c>
      <c r="BC108" s="91">
        <f>'SO 04_1A - SO 04.1 Zavlaž...'!F40</f>
        <v>0</v>
      </c>
      <c r="BD108" s="93">
        <f>'SO 04_1A - SO 04.1 Zavlaž...'!F41</f>
        <v>0</v>
      </c>
      <c r="BT108" s="25" t="s">
        <v>81</v>
      </c>
      <c r="BV108" s="25" t="s">
        <v>73</v>
      </c>
      <c r="BW108" s="25" t="s">
        <v>105</v>
      </c>
      <c r="BX108" s="25" t="s">
        <v>77</v>
      </c>
      <c r="CL108" s="25" t="s">
        <v>1</v>
      </c>
    </row>
    <row r="109" spans="1:90" s="3" customFormat="1" ht="16.5" customHeight="1" x14ac:dyDescent="0.2">
      <c r="A109" s="88" t="s">
        <v>78</v>
      </c>
      <c r="B109" s="53"/>
      <c r="C109" s="9"/>
      <c r="D109" s="9"/>
      <c r="E109" s="237"/>
      <c r="F109" s="237"/>
      <c r="G109" s="237"/>
      <c r="H109" s="237"/>
      <c r="I109" s="237"/>
      <c r="J109" s="9"/>
      <c r="K109" s="237" t="s">
        <v>106</v>
      </c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58">
        <f>'SO06A - SO 06 Prípojka sl...'!J34</f>
        <v>0</v>
      </c>
      <c r="AH109" s="259"/>
      <c r="AI109" s="259"/>
      <c r="AJ109" s="259"/>
      <c r="AK109" s="259"/>
      <c r="AL109" s="259"/>
      <c r="AM109" s="259"/>
      <c r="AN109" s="258">
        <f t="shared" si="0"/>
        <v>0</v>
      </c>
      <c r="AO109" s="259"/>
      <c r="AP109" s="259"/>
      <c r="AQ109" s="89" t="s">
        <v>80</v>
      </c>
      <c r="AR109" s="53"/>
      <c r="AS109" s="90">
        <v>0</v>
      </c>
      <c r="AT109" s="91">
        <f t="shared" si="1"/>
        <v>0</v>
      </c>
      <c r="AU109" s="92">
        <f>'SO06A - SO 06 Prípojka sl...'!P137</f>
        <v>0</v>
      </c>
      <c r="AV109" s="91">
        <f>'SO06A - SO 06 Prípojka sl...'!J37</f>
        <v>0</v>
      </c>
      <c r="AW109" s="91">
        <f>'SO06A - SO 06 Prípojka sl...'!J38</f>
        <v>0</v>
      </c>
      <c r="AX109" s="91">
        <f>'SO06A - SO 06 Prípojka sl...'!J39</f>
        <v>0</v>
      </c>
      <c r="AY109" s="91">
        <f>'SO06A - SO 06 Prípojka sl...'!J40</f>
        <v>0</v>
      </c>
      <c r="AZ109" s="91">
        <f>'SO06A - SO 06 Prípojka sl...'!F37</f>
        <v>0</v>
      </c>
      <c r="BA109" s="91">
        <f>'SO06A - SO 06 Prípojka sl...'!F38</f>
        <v>0</v>
      </c>
      <c r="BB109" s="91">
        <f>'SO06A - SO 06 Prípojka sl...'!F39</f>
        <v>0</v>
      </c>
      <c r="BC109" s="91">
        <f>'SO06A - SO 06 Prípojka sl...'!F40</f>
        <v>0</v>
      </c>
      <c r="BD109" s="93">
        <f>'SO06A - SO 06 Prípojka sl...'!F41</f>
        <v>0</v>
      </c>
      <c r="BT109" s="25" t="s">
        <v>81</v>
      </c>
      <c r="BV109" s="25" t="s">
        <v>73</v>
      </c>
      <c r="BW109" s="25" t="s">
        <v>107</v>
      </c>
      <c r="BX109" s="25" t="s">
        <v>77</v>
      </c>
      <c r="CL109" s="25" t="s">
        <v>1</v>
      </c>
    </row>
    <row r="110" spans="1:90" s="3" customFormat="1" ht="16.5" customHeight="1" x14ac:dyDescent="0.2">
      <c r="A110" s="88" t="s">
        <v>78</v>
      </c>
      <c r="B110" s="53"/>
      <c r="C110" s="9"/>
      <c r="D110" s="9"/>
      <c r="E110" s="237"/>
      <c r="F110" s="237"/>
      <c r="G110" s="237"/>
      <c r="H110" s="237"/>
      <c r="I110" s="237"/>
      <c r="J110" s="9"/>
      <c r="K110" s="237" t="s">
        <v>108</v>
      </c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58">
        <f>'SO07A - SO 07 Prípojka NN'!J34</f>
        <v>0</v>
      </c>
      <c r="AH110" s="259"/>
      <c r="AI110" s="259"/>
      <c r="AJ110" s="259"/>
      <c r="AK110" s="259"/>
      <c r="AL110" s="259"/>
      <c r="AM110" s="259"/>
      <c r="AN110" s="258">
        <f t="shared" si="0"/>
        <v>0</v>
      </c>
      <c r="AO110" s="259"/>
      <c r="AP110" s="259"/>
      <c r="AQ110" s="89" t="s">
        <v>80</v>
      </c>
      <c r="AR110" s="53"/>
      <c r="AS110" s="94">
        <v>0</v>
      </c>
      <c r="AT110" s="95">
        <f t="shared" si="1"/>
        <v>0</v>
      </c>
      <c r="AU110" s="96">
        <f>'SO07A - SO 07 Prípojka NN'!P135</f>
        <v>0</v>
      </c>
      <c r="AV110" s="95">
        <f>'SO07A - SO 07 Prípojka NN'!J37</f>
        <v>0</v>
      </c>
      <c r="AW110" s="95">
        <f>'SO07A - SO 07 Prípojka NN'!J38</f>
        <v>0</v>
      </c>
      <c r="AX110" s="95">
        <f>'SO07A - SO 07 Prípojka NN'!J39</f>
        <v>0</v>
      </c>
      <c r="AY110" s="95">
        <f>'SO07A - SO 07 Prípojka NN'!J40</f>
        <v>0</v>
      </c>
      <c r="AZ110" s="95">
        <f>'SO07A - SO 07 Prípojka NN'!F37</f>
        <v>0</v>
      </c>
      <c r="BA110" s="95">
        <f>'SO07A - SO 07 Prípojka NN'!F38</f>
        <v>0</v>
      </c>
      <c r="BB110" s="95">
        <f>'SO07A - SO 07 Prípojka NN'!F39</f>
        <v>0</v>
      </c>
      <c r="BC110" s="95">
        <f>'SO07A - SO 07 Prípojka NN'!F40</f>
        <v>0</v>
      </c>
      <c r="BD110" s="97">
        <f>'SO07A - SO 07 Prípojka NN'!F41</f>
        <v>0</v>
      </c>
      <c r="BT110" s="25" t="s">
        <v>81</v>
      </c>
      <c r="BV110" s="25" t="s">
        <v>73</v>
      </c>
      <c r="BW110" s="25" t="s">
        <v>109</v>
      </c>
      <c r="BX110" s="25" t="s">
        <v>77</v>
      </c>
      <c r="CL110" s="25" t="s">
        <v>1</v>
      </c>
    </row>
    <row r="111" spans="1:90" x14ac:dyDescent="0.2">
      <c r="B111" s="20"/>
      <c r="AR111" s="20"/>
    </row>
    <row r="112" spans="1:90" s="1" customFormat="1" ht="30" customHeight="1" x14ac:dyDescent="0.2">
      <c r="B112" s="34"/>
      <c r="C112" s="69" t="s">
        <v>110</v>
      </c>
      <c r="AG112" s="234">
        <f>ROUND(SUM(AG113:AG116), 2)</f>
        <v>0</v>
      </c>
      <c r="AH112" s="234"/>
      <c r="AI112" s="234"/>
      <c r="AJ112" s="234"/>
      <c r="AK112" s="234"/>
      <c r="AL112" s="234"/>
      <c r="AM112" s="234"/>
      <c r="AN112" s="234">
        <f>ROUND(SUM(AN113:AN116), 2)</f>
        <v>0</v>
      </c>
      <c r="AO112" s="234"/>
      <c r="AP112" s="234"/>
      <c r="AQ112" s="98"/>
      <c r="AR112" s="34"/>
      <c r="AS112" s="64" t="s">
        <v>111</v>
      </c>
      <c r="AT112" s="65" t="s">
        <v>112</v>
      </c>
      <c r="AU112" s="65" t="s">
        <v>35</v>
      </c>
      <c r="AV112" s="66" t="s">
        <v>58</v>
      </c>
    </row>
    <row r="113" spans="2:89" s="1" customFormat="1" ht="20" customHeight="1" x14ac:dyDescent="0.2">
      <c r="B113" s="34"/>
      <c r="D113" s="280" t="s">
        <v>113</v>
      </c>
      <c r="E113" s="280"/>
      <c r="F113" s="280"/>
      <c r="G113" s="280"/>
      <c r="H113" s="280"/>
      <c r="I113" s="280"/>
      <c r="J113" s="280"/>
      <c r="K113" s="280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G113" s="278">
        <f>ROUND(AG94 * AS113, 2)</f>
        <v>0</v>
      </c>
      <c r="AH113" s="258"/>
      <c r="AI113" s="258"/>
      <c r="AJ113" s="258"/>
      <c r="AK113" s="258"/>
      <c r="AL113" s="258"/>
      <c r="AM113" s="258"/>
      <c r="AN113" s="258">
        <f>ROUND(AG113 + AV113, 2)</f>
        <v>0</v>
      </c>
      <c r="AO113" s="258"/>
      <c r="AP113" s="258"/>
      <c r="AR113" s="34"/>
      <c r="AS113" s="100">
        <v>0</v>
      </c>
      <c r="AT113" s="101" t="s">
        <v>114</v>
      </c>
      <c r="AU113" s="101" t="s">
        <v>36</v>
      </c>
      <c r="AV113" s="93">
        <f>ROUND(IF(AU113="základná",AG113*L32,IF(AU113="znížená",AG113*L33,0)), 2)</f>
        <v>0</v>
      </c>
      <c r="BV113" s="17" t="s">
        <v>115</v>
      </c>
      <c r="BY113" s="102">
        <f>IF(AU113="základná",AV113,0)</f>
        <v>0</v>
      </c>
      <c r="BZ113" s="102">
        <f>IF(AU113="znížená",AV113,0)</f>
        <v>0</v>
      </c>
      <c r="CA113" s="102">
        <v>0</v>
      </c>
      <c r="CB113" s="102">
        <v>0</v>
      </c>
      <c r="CC113" s="102">
        <v>0</v>
      </c>
      <c r="CD113" s="102">
        <f>IF(AU113="základná",AG113,0)</f>
        <v>0</v>
      </c>
      <c r="CE113" s="102">
        <f>IF(AU113="znížená",AG113,0)</f>
        <v>0</v>
      </c>
      <c r="CF113" s="102">
        <f>IF(AU113="zákl. prenesená",AG113,0)</f>
        <v>0</v>
      </c>
      <c r="CG113" s="102">
        <f>IF(AU113="zníž. prenesená",AG113,0)</f>
        <v>0</v>
      </c>
      <c r="CH113" s="102">
        <f>IF(AU113="nulová",AG113,0)</f>
        <v>0</v>
      </c>
      <c r="CI113" s="17">
        <f>IF(AU113="základná",1,IF(AU113="znížená",2,IF(AU113="zákl. prenesená",4,IF(AU113="zníž. prenesená",5,3))))</f>
        <v>1</v>
      </c>
      <c r="CJ113" s="17">
        <f>IF(AT113="stavebná časť",1,IF(AT113="investičná časť",2,3))</f>
        <v>1</v>
      </c>
      <c r="CK113" s="17" t="str">
        <f>IF(D113="Vyplň vlastné","","x")</f>
        <v>x</v>
      </c>
    </row>
    <row r="114" spans="2:89" s="1" customFormat="1" ht="20" customHeight="1" x14ac:dyDescent="0.2">
      <c r="B114" s="34"/>
      <c r="D114" s="279" t="s">
        <v>116</v>
      </c>
      <c r="E114" s="280"/>
      <c r="F114" s="280"/>
      <c r="G114" s="2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G114" s="278">
        <f>ROUND(AG94 * AS114, 2)</f>
        <v>0</v>
      </c>
      <c r="AH114" s="258"/>
      <c r="AI114" s="258"/>
      <c r="AJ114" s="258"/>
      <c r="AK114" s="258"/>
      <c r="AL114" s="258"/>
      <c r="AM114" s="258"/>
      <c r="AN114" s="258">
        <f>ROUND(AG114 + AV114, 2)</f>
        <v>0</v>
      </c>
      <c r="AO114" s="258"/>
      <c r="AP114" s="258"/>
      <c r="AR114" s="34"/>
      <c r="AS114" s="100">
        <v>0</v>
      </c>
      <c r="AT114" s="101" t="s">
        <v>114</v>
      </c>
      <c r="AU114" s="101" t="s">
        <v>36</v>
      </c>
      <c r="AV114" s="93">
        <f>ROUND(IF(AU114="základná",AG114*L32,IF(AU114="znížená",AG114*L33,0)), 2)</f>
        <v>0</v>
      </c>
      <c r="BV114" s="17" t="s">
        <v>117</v>
      </c>
      <c r="BY114" s="102">
        <f>IF(AU114="základná",AV114,0)</f>
        <v>0</v>
      </c>
      <c r="BZ114" s="102">
        <f>IF(AU114="znížená",AV114,0)</f>
        <v>0</v>
      </c>
      <c r="CA114" s="102">
        <v>0</v>
      </c>
      <c r="CB114" s="102">
        <v>0</v>
      </c>
      <c r="CC114" s="102">
        <v>0</v>
      </c>
      <c r="CD114" s="102">
        <f>IF(AU114="základná",AG114,0)</f>
        <v>0</v>
      </c>
      <c r="CE114" s="102">
        <f>IF(AU114="znížená",AG114,0)</f>
        <v>0</v>
      </c>
      <c r="CF114" s="102">
        <f>IF(AU114="zákl. prenesená",AG114,0)</f>
        <v>0</v>
      </c>
      <c r="CG114" s="102">
        <f>IF(AU114="zníž. prenesená",AG114,0)</f>
        <v>0</v>
      </c>
      <c r="CH114" s="102">
        <f>IF(AU114="nulová",AG114,0)</f>
        <v>0</v>
      </c>
      <c r="CI114" s="17">
        <f>IF(AU114="základná",1,IF(AU114="znížená",2,IF(AU114="zákl. prenesená",4,IF(AU114="zníž. prenesená",5,3))))</f>
        <v>1</v>
      </c>
      <c r="CJ114" s="17">
        <f>IF(AT114="stavebná časť",1,IF(AT114="investičná časť",2,3))</f>
        <v>1</v>
      </c>
      <c r="CK114" s="17" t="str">
        <f>IF(D114="Vyplň vlastné","","x")</f>
        <v/>
      </c>
    </row>
    <row r="115" spans="2:89" s="1" customFormat="1" ht="20" customHeight="1" x14ac:dyDescent="0.2">
      <c r="B115" s="34"/>
      <c r="D115" s="279" t="s">
        <v>116</v>
      </c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G115" s="278">
        <f>ROUND(AG94 * AS115, 2)</f>
        <v>0</v>
      </c>
      <c r="AH115" s="258"/>
      <c r="AI115" s="258"/>
      <c r="AJ115" s="258"/>
      <c r="AK115" s="258"/>
      <c r="AL115" s="258"/>
      <c r="AM115" s="258"/>
      <c r="AN115" s="258">
        <f>ROUND(AG115 + AV115, 2)</f>
        <v>0</v>
      </c>
      <c r="AO115" s="258"/>
      <c r="AP115" s="258"/>
      <c r="AR115" s="34"/>
      <c r="AS115" s="100">
        <v>0</v>
      </c>
      <c r="AT115" s="101" t="s">
        <v>114</v>
      </c>
      <c r="AU115" s="101" t="s">
        <v>36</v>
      </c>
      <c r="AV115" s="93">
        <f>ROUND(IF(AU115="základná",AG115*L32,IF(AU115="znížená",AG115*L33,0)), 2)</f>
        <v>0</v>
      </c>
      <c r="BV115" s="17" t="s">
        <v>117</v>
      </c>
      <c r="BY115" s="102">
        <f>IF(AU115="základná",AV115,0)</f>
        <v>0</v>
      </c>
      <c r="BZ115" s="102">
        <f>IF(AU115="znížená",AV115,0)</f>
        <v>0</v>
      </c>
      <c r="CA115" s="102">
        <v>0</v>
      </c>
      <c r="CB115" s="102">
        <v>0</v>
      </c>
      <c r="CC115" s="102">
        <v>0</v>
      </c>
      <c r="CD115" s="102">
        <f>IF(AU115="základná",AG115,0)</f>
        <v>0</v>
      </c>
      <c r="CE115" s="102">
        <f>IF(AU115="znížená",AG115,0)</f>
        <v>0</v>
      </c>
      <c r="CF115" s="102">
        <f>IF(AU115="zákl. prenesená",AG115,0)</f>
        <v>0</v>
      </c>
      <c r="CG115" s="102">
        <f>IF(AU115="zníž. prenesená",AG115,0)</f>
        <v>0</v>
      </c>
      <c r="CH115" s="102">
        <f>IF(AU115="nulová",AG115,0)</f>
        <v>0</v>
      </c>
      <c r="CI115" s="17">
        <f>IF(AU115="základná",1,IF(AU115="znížená",2,IF(AU115="zákl. prenesená",4,IF(AU115="zníž. prenesená",5,3))))</f>
        <v>1</v>
      </c>
      <c r="CJ115" s="17">
        <f>IF(AT115="stavebná časť",1,IF(AT115="investičná časť",2,3))</f>
        <v>1</v>
      </c>
      <c r="CK115" s="17" t="str">
        <f>IF(D115="Vyplň vlastné","","x")</f>
        <v/>
      </c>
    </row>
    <row r="116" spans="2:89" s="1" customFormat="1" ht="20" customHeight="1" x14ac:dyDescent="0.2">
      <c r="B116" s="34"/>
      <c r="D116" s="279" t="s">
        <v>116</v>
      </c>
      <c r="E116" s="280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G116" s="278">
        <f>ROUND(AG94 * AS116, 2)</f>
        <v>0</v>
      </c>
      <c r="AH116" s="258"/>
      <c r="AI116" s="258"/>
      <c r="AJ116" s="258"/>
      <c r="AK116" s="258"/>
      <c r="AL116" s="258"/>
      <c r="AM116" s="258"/>
      <c r="AN116" s="258">
        <f>ROUND(AG116 + AV116, 2)</f>
        <v>0</v>
      </c>
      <c r="AO116" s="258"/>
      <c r="AP116" s="258"/>
      <c r="AR116" s="34"/>
      <c r="AS116" s="103">
        <v>0</v>
      </c>
      <c r="AT116" s="104" t="s">
        <v>114</v>
      </c>
      <c r="AU116" s="104" t="s">
        <v>36</v>
      </c>
      <c r="AV116" s="97">
        <f>ROUND(IF(AU116="základná",AG116*L32,IF(AU116="znížená",AG116*L33,0)), 2)</f>
        <v>0</v>
      </c>
      <c r="BV116" s="17" t="s">
        <v>117</v>
      </c>
      <c r="BY116" s="102">
        <f>IF(AU116="základná",AV116,0)</f>
        <v>0</v>
      </c>
      <c r="BZ116" s="102">
        <f>IF(AU116="znížená",AV116,0)</f>
        <v>0</v>
      </c>
      <c r="CA116" s="102">
        <v>0</v>
      </c>
      <c r="CB116" s="102">
        <v>0</v>
      </c>
      <c r="CC116" s="102">
        <v>0</v>
      </c>
      <c r="CD116" s="102">
        <f>IF(AU116="základná",AG116,0)</f>
        <v>0</v>
      </c>
      <c r="CE116" s="102">
        <f>IF(AU116="znížená",AG116,0)</f>
        <v>0</v>
      </c>
      <c r="CF116" s="102">
        <f>IF(AU116="zákl. prenesená",AG116,0)</f>
        <v>0</v>
      </c>
      <c r="CG116" s="102">
        <f>IF(AU116="zníž. prenesená",AG116,0)</f>
        <v>0</v>
      </c>
      <c r="CH116" s="102">
        <f>IF(AU116="nulová",AG116,0)</f>
        <v>0</v>
      </c>
      <c r="CI116" s="17">
        <f>IF(AU116="základná",1,IF(AU116="znížená",2,IF(AU116="zákl. prenesená",4,IF(AU116="zníž. prenesená",5,3))))</f>
        <v>1</v>
      </c>
      <c r="CJ116" s="17">
        <f>IF(AT116="stavebná časť",1,IF(AT116="investičná časť",2,3))</f>
        <v>1</v>
      </c>
      <c r="CK116" s="17" t="str">
        <f>IF(D116="Vyplň vlastné","","x")</f>
        <v/>
      </c>
    </row>
    <row r="117" spans="2:89" s="1" customFormat="1" ht="10.75" customHeight="1" x14ac:dyDescent="0.2">
      <c r="B117" s="34"/>
      <c r="AR117" s="34"/>
    </row>
    <row r="118" spans="2:89" s="1" customFormat="1" ht="30" customHeight="1" x14ac:dyDescent="0.2">
      <c r="B118" s="34"/>
      <c r="C118" s="105" t="s">
        <v>118</v>
      </c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281">
        <f>ROUND(AG94 + AG112, 2)</f>
        <v>0</v>
      </c>
      <c r="AH118" s="281"/>
      <c r="AI118" s="281"/>
      <c r="AJ118" s="281"/>
      <c r="AK118" s="281"/>
      <c r="AL118" s="281"/>
      <c r="AM118" s="281"/>
      <c r="AN118" s="281">
        <f>ROUND(AN94 + AN112, 2)</f>
        <v>0</v>
      </c>
      <c r="AO118" s="281"/>
      <c r="AP118" s="281"/>
      <c r="AQ118" s="106"/>
      <c r="AR118" s="34"/>
    </row>
    <row r="119" spans="2:89" s="1" customFormat="1" ht="6.9" customHeight="1" x14ac:dyDescent="0.2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34"/>
    </row>
  </sheetData>
  <mergeCells count="120">
    <mergeCell ref="AG116:AM116"/>
    <mergeCell ref="AN116:AP116"/>
    <mergeCell ref="D116:AB116"/>
    <mergeCell ref="AG118:AM118"/>
    <mergeCell ref="AN118:AP118"/>
    <mergeCell ref="AG112:AM112"/>
    <mergeCell ref="AN112:AP112"/>
    <mergeCell ref="D113:AB113"/>
    <mergeCell ref="AN113:AP113"/>
    <mergeCell ref="AG113:AM113"/>
    <mergeCell ref="AG114:AM114"/>
    <mergeCell ref="AN114:AP114"/>
    <mergeCell ref="D114:AB114"/>
    <mergeCell ref="AG115:AM115"/>
    <mergeCell ref="D115:AB115"/>
    <mergeCell ref="AN115:AP115"/>
    <mergeCell ref="AN110:AP110"/>
    <mergeCell ref="AG110:AM110"/>
    <mergeCell ref="K103:AF103"/>
    <mergeCell ref="E103:I103"/>
    <mergeCell ref="K104:AF104"/>
    <mergeCell ref="E104:I104"/>
    <mergeCell ref="K105:AF105"/>
    <mergeCell ref="E105:I105"/>
    <mergeCell ref="K106:AF106"/>
    <mergeCell ref="E106:I106"/>
    <mergeCell ref="E107:I107"/>
    <mergeCell ref="K107:AF107"/>
    <mergeCell ref="K108:AF108"/>
    <mergeCell ref="E108:I108"/>
    <mergeCell ref="E109:I109"/>
    <mergeCell ref="K109:AF109"/>
    <mergeCell ref="K110:AF110"/>
    <mergeCell ref="E110:I110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98:AP98"/>
    <mergeCell ref="AN101:AP101"/>
    <mergeCell ref="AN99:AP99"/>
    <mergeCell ref="AN97:AP97"/>
    <mergeCell ref="AN96:AP96"/>
    <mergeCell ref="AN104:AP104"/>
    <mergeCell ref="AS89:AT91"/>
    <mergeCell ref="AK35:AO35"/>
    <mergeCell ref="AK36:AO36"/>
    <mergeCell ref="W36:AE36"/>
    <mergeCell ref="L36:P36"/>
    <mergeCell ref="AK38:AO38"/>
    <mergeCell ref="X38:AB38"/>
    <mergeCell ref="K102:AF102"/>
    <mergeCell ref="W35:AE35"/>
    <mergeCell ref="L35:P35"/>
    <mergeCell ref="K97:AF97"/>
    <mergeCell ref="AR2:BE2"/>
    <mergeCell ref="AG98:AM98"/>
    <mergeCell ref="AG104:AM104"/>
    <mergeCell ref="AG103:AM103"/>
    <mergeCell ref="AG102:AM102"/>
    <mergeCell ref="AG101:AM101"/>
    <mergeCell ref="AG100:AM100"/>
    <mergeCell ref="AG92:AM92"/>
    <mergeCell ref="AG97:AM97"/>
    <mergeCell ref="AG99:AM99"/>
    <mergeCell ref="AG96:AM96"/>
    <mergeCell ref="AG95:AM95"/>
    <mergeCell ref="AM87:AN87"/>
    <mergeCell ref="AM89:AP89"/>
    <mergeCell ref="AM90:AP90"/>
    <mergeCell ref="AN100:AP100"/>
    <mergeCell ref="AN103:AP103"/>
    <mergeCell ref="AN102:AP102"/>
    <mergeCell ref="L85:AO85"/>
    <mergeCell ref="AN95:AP95"/>
    <mergeCell ref="AN92:AP92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E98:I98"/>
    <mergeCell ref="K98:AF98"/>
    <mergeCell ref="K99:AF99"/>
    <mergeCell ref="E99:I99"/>
    <mergeCell ref="E100:I100"/>
    <mergeCell ref="K100:AF100"/>
    <mergeCell ref="K101:AF101"/>
    <mergeCell ref="E101:I101"/>
    <mergeCell ref="E102:I102"/>
    <mergeCell ref="C92:G92"/>
    <mergeCell ref="I92:AF92"/>
    <mergeCell ref="AN94:AP94"/>
    <mergeCell ref="AG94:AM94"/>
    <mergeCell ref="D95:H95"/>
    <mergeCell ref="J95:AF95"/>
    <mergeCell ref="K96:AF96"/>
    <mergeCell ref="E96:I96"/>
    <mergeCell ref="E97:I97"/>
  </mergeCells>
  <dataValidations count="2">
    <dataValidation type="list" allowBlank="1" showInputMessage="1" showErrorMessage="1" error="Povolené sú hodnoty základná, znížená, nulová." sqref="AU112:AU116">
      <formula1>"základná, znížená, nulová"</formula1>
    </dataValidation>
    <dataValidation type="list" allowBlank="1" showInputMessage="1" showErrorMessage="1" error="Povolené sú hodnoty stavebná časť, technologická časť, investičná časť." sqref="AT112:AT116">
      <formula1>"stavebná časť, technologická časť, investičná časť"</formula1>
    </dataValidation>
  </dataValidations>
  <hyperlinks>
    <hyperlink ref="A96" location="'SO 01-00A - SO 01-00 Príp...'!C2" display="/"/>
    <hyperlink ref="A97" location="'SO01_22A - SO01-02 Skleník'!C2" display="/"/>
    <hyperlink ref="A98" location="'SO01_32A - SO01-03 Vinič'!C2" display="/"/>
    <hyperlink ref="A99" location="'SO01_42A - SO01-04 Vyvýše...'!C2" display="/"/>
    <hyperlink ref="A100" location="'SO01_92A - SO01-09 Bicykl...'!C2" display="/"/>
    <hyperlink ref="A101" location="'SO01_102A - SO01-10 Pítko'!C2" display="/"/>
    <hyperlink ref="A102" location="'II.A - D1.3 - Zdravotechnika'!C2" display="/"/>
    <hyperlink ref="A103" location="'ZTI2etapaA - D1.3 Areálov...'!C2" display="/"/>
    <hyperlink ref="A104" location="'D1.4A - D1.4 Elektroinšta...'!C2" display="/"/>
    <hyperlink ref="A105" location="'SO02A - SO 02 Areálové os...'!C2" display="/"/>
    <hyperlink ref="A106" location="'SO032A - SO 03 Oplotenie'!C2" display="/"/>
    <hyperlink ref="A107" location="'SO 04ZA - SO 04 Exteriér ...'!C2" display="/"/>
    <hyperlink ref="A108" location="'SO 04_1A - SO 04.1 Zavlaž...'!C2" display="/"/>
    <hyperlink ref="A109" location="'SO06A - SO 06 Prípojka sl...'!C2" display="/"/>
    <hyperlink ref="A110" location="'SO07A - SO 07 Prípojka N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7"/>
  <sheetViews>
    <sheetView showGridLines="0" topLeftCell="A180" workbookViewId="0">
      <selection activeCell="C190" sqref="C190:D190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98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14</v>
      </c>
      <c r="L6" s="20"/>
    </row>
    <row r="7" spans="2:4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46" ht="12" customHeight="1" x14ac:dyDescent="0.2">
      <c r="B8" s="20"/>
      <c r="D8" s="27" t="s">
        <v>122</v>
      </c>
      <c r="L8" s="20"/>
    </row>
    <row r="9" spans="2:46" s="1" customFormat="1" ht="16.5" customHeight="1" x14ac:dyDescent="0.2">
      <c r="B9" s="34"/>
      <c r="E9" s="286" t="s">
        <v>97</v>
      </c>
      <c r="F9" s="282"/>
      <c r="G9" s="282"/>
      <c r="H9" s="282"/>
      <c r="L9" s="34"/>
    </row>
    <row r="10" spans="2:46" s="1" customFormat="1" ht="12" customHeight="1" x14ac:dyDescent="0.2">
      <c r="B10" s="34"/>
      <c r="D10" s="27" t="s">
        <v>123</v>
      </c>
      <c r="L10" s="34"/>
    </row>
    <row r="11" spans="2:46" s="1" customFormat="1" ht="16.5" customHeight="1" x14ac:dyDescent="0.2">
      <c r="B11" s="34"/>
      <c r="E11" s="266"/>
      <c r="F11" s="282"/>
      <c r="G11" s="282"/>
      <c r="H11" s="282"/>
      <c r="L11" s="34"/>
    </row>
    <row r="12" spans="2:46" s="1" customFormat="1" x14ac:dyDescent="0.2">
      <c r="B12" s="34"/>
      <c r="L12" s="34"/>
    </row>
    <row r="13" spans="2:4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46" s="1" customFormat="1" ht="10.75" customHeight="1" x14ac:dyDescent="0.2">
      <c r="B15" s="34"/>
      <c r="L15" s="34"/>
    </row>
    <row r="16" spans="2:4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J106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ROUND((SUM(BE106:BE113) + SUM(BE135:BE189)),  2)</f>
        <v>0</v>
      </c>
      <c r="G37" s="113"/>
      <c r="H37" s="113"/>
      <c r="I37" s="114">
        <v>0.2</v>
      </c>
      <c r="J37" s="112">
        <f>ROUND(((SUM(BE106:BE113) + SUM(BE135:BE189))*I37),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ROUND((SUM(BF106:BF113) + SUM(BF135:BF189)),  2)</f>
        <v>0</v>
      </c>
      <c r="G38" s="113"/>
      <c r="H38" s="113"/>
      <c r="I38" s="114">
        <v>0.2</v>
      </c>
      <c r="J38" s="112">
        <f>ROUND(((SUM(BF106:BF113) + SUM(BF135:BF189))*I38),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ROUND((SUM(BG106:BG113) + SUM(BG135:BG189)),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ROUND((SUM(BH106:BH113) + SUM(BH135:BH189)),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ROUND((SUM(BI106:BI113) + SUM(BI135:BI189)),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97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J135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1166</v>
      </c>
      <c r="E99" s="128"/>
      <c r="F99" s="128"/>
      <c r="G99" s="128"/>
      <c r="H99" s="128"/>
      <c r="I99" s="128"/>
      <c r="J99" s="129">
        <f>J136</f>
        <v>0</v>
      </c>
      <c r="L99" s="126"/>
    </row>
    <row r="100" spans="2:65" s="9" customFormat="1" ht="20" customHeight="1" x14ac:dyDescent="0.2">
      <c r="B100" s="130"/>
      <c r="D100" s="131" t="s">
        <v>1167</v>
      </c>
      <c r="E100" s="132"/>
      <c r="F100" s="132"/>
      <c r="G100" s="132"/>
      <c r="H100" s="132"/>
      <c r="I100" s="132"/>
      <c r="J100" s="133">
        <f>J137</f>
        <v>0</v>
      </c>
      <c r="L100" s="130"/>
    </row>
    <row r="101" spans="2:65" s="9" customFormat="1" ht="20" customHeight="1" x14ac:dyDescent="0.2">
      <c r="B101" s="130"/>
      <c r="D101" s="131" t="s">
        <v>1168</v>
      </c>
      <c r="E101" s="132"/>
      <c r="F101" s="132"/>
      <c r="G101" s="132"/>
      <c r="H101" s="132"/>
      <c r="I101" s="132"/>
      <c r="J101" s="133">
        <f>J183</f>
        <v>0</v>
      </c>
      <c r="L101" s="130"/>
    </row>
    <row r="102" spans="2:65" s="8" customFormat="1" ht="24.9" customHeight="1" x14ac:dyDescent="0.2">
      <c r="B102" s="126"/>
      <c r="D102" s="127" t="s">
        <v>1169</v>
      </c>
      <c r="E102" s="128"/>
      <c r="F102" s="128"/>
      <c r="G102" s="128"/>
      <c r="H102" s="128"/>
      <c r="I102" s="128"/>
      <c r="J102" s="129">
        <f>J184</f>
        <v>0</v>
      </c>
      <c r="L102" s="126"/>
    </row>
    <row r="103" spans="2:65" s="8" customFormat="1" ht="24.9" customHeight="1" x14ac:dyDescent="0.2">
      <c r="B103" s="126"/>
      <c r="D103" s="127" t="s">
        <v>1170</v>
      </c>
      <c r="E103" s="128"/>
      <c r="F103" s="128"/>
      <c r="G103" s="128"/>
      <c r="H103" s="128"/>
      <c r="I103" s="128"/>
      <c r="J103" s="129">
        <f>J187</f>
        <v>0</v>
      </c>
      <c r="L103" s="126"/>
    </row>
    <row r="104" spans="2:65" s="1" customFormat="1" ht="21.75" customHeight="1" x14ac:dyDescent="0.2">
      <c r="B104" s="34"/>
      <c r="L104" s="34"/>
    </row>
    <row r="105" spans="2:65" s="1" customFormat="1" ht="6.9" customHeight="1" x14ac:dyDescent="0.2">
      <c r="B105" s="34"/>
      <c r="L105" s="34"/>
    </row>
    <row r="106" spans="2:65" s="1" customFormat="1" ht="29.25" customHeight="1" x14ac:dyDescent="0.2">
      <c r="B106" s="34"/>
      <c r="C106" s="125" t="s">
        <v>136</v>
      </c>
      <c r="J106" s="134">
        <f>ROUND(J107 + J108 + J109 + J110 + J111 + J112,2)</f>
        <v>0</v>
      </c>
      <c r="L106" s="34"/>
      <c r="N106" s="135" t="s">
        <v>35</v>
      </c>
    </row>
    <row r="107" spans="2:65" s="1" customFormat="1" ht="18" customHeight="1" x14ac:dyDescent="0.2">
      <c r="B107" s="136"/>
      <c r="C107" s="137"/>
      <c r="D107" s="279" t="s">
        <v>137</v>
      </c>
      <c r="E107" s="285"/>
      <c r="F107" s="285"/>
      <c r="G107" s="137"/>
      <c r="H107" s="137"/>
      <c r="I107" s="137"/>
      <c r="J107" s="99">
        <v>0</v>
      </c>
      <c r="K107" s="137"/>
      <c r="L107" s="136"/>
      <c r="M107" s="137"/>
      <c r="N107" s="139" t="s">
        <v>37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40" t="s">
        <v>138</v>
      </c>
      <c r="AZ107" s="137"/>
      <c r="BA107" s="137"/>
      <c r="BB107" s="137"/>
      <c r="BC107" s="137"/>
      <c r="BD107" s="137"/>
      <c r="BE107" s="141">
        <f t="shared" ref="BE107:BE112" si="0">IF(N107="základná",J107,0)</f>
        <v>0</v>
      </c>
      <c r="BF107" s="141">
        <f t="shared" ref="BF107:BF112" si="1">IF(N107="znížená",J107,0)</f>
        <v>0</v>
      </c>
      <c r="BG107" s="141">
        <f t="shared" ref="BG107:BG112" si="2">IF(N107="zákl. prenesená",J107,0)</f>
        <v>0</v>
      </c>
      <c r="BH107" s="141">
        <f t="shared" ref="BH107:BH112" si="3">IF(N107="zníž. prenesená",J107,0)</f>
        <v>0</v>
      </c>
      <c r="BI107" s="141">
        <f t="shared" ref="BI107:BI112" si="4">IF(N107="nulová",J107,0)</f>
        <v>0</v>
      </c>
      <c r="BJ107" s="140" t="s">
        <v>81</v>
      </c>
      <c r="BK107" s="137"/>
      <c r="BL107" s="137"/>
      <c r="BM107" s="137"/>
    </row>
    <row r="108" spans="2:65" s="1" customFormat="1" ht="18" customHeight="1" x14ac:dyDescent="0.2">
      <c r="B108" s="136"/>
      <c r="C108" s="137"/>
      <c r="D108" s="279" t="s">
        <v>139</v>
      </c>
      <c r="E108" s="285"/>
      <c r="F108" s="285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138</v>
      </c>
      <c r="AZ108" s="137"/>
      <c r="BA108" s="137"/>
      <c r="BB108" s="137"/>
      <c r="BC108" s="137"/>
      <c r="BD108" s="137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81</v>
      </c>
      <c r="BK108" s="137"/>
      <c r="BL108" s="137"/>
      <c r="BM108" s="137"/>
    </row>
    <row r="109" spans="2:65" s="1" customFormat="1" ht="18" customHeight="1" x14ac:dyDescent="0.2">
      <c r="B109" s="136"/>
      <c r="C109" s="137"/>
      <c r="D109" s="279" t="s">
        <v>140</v>
      </c>
      <c r="E109" s="285"/>
      <c r="F109" s="285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138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81</v>
      </c>
      <c r="BK109" s="137"/>
      <c r="BL109" s="137"/>
      <c r="BM109" s="137"/>
    </row>
    <row r="110" spans="2:65" s="1" customFormat="1" ht="18" customHeight="1" x14ac:dyDescent="0.2">
      <c r="B110" s="136"/>
      <c r="C110" s="137"/>
      <c r="D110" s="279" t="s">
        <v>141</v>
      </c>
      <c r="E110" s="285"/>
      <c r="F110" s="285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138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81</v>
      </c>
      <c r="BK110" s="137"/>
      <c r="BL110" s="137"/>
      <c r="BM110" s="137"/>
    </row>
    <row r="111" spans="2:65" s="1" customFormat="1" ht="18" customHeight="1" x14ac:dyDescent="0.2">
      <c r="B111" s="136"/>
      <c r="C111" s="137"/>
      <c r="D111" s="279" t="s">
        <v>142</v>
      </c>
      <c r="E111" s="285"/>
      <c r="F111" s="285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138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81</v>
      </c>
      <c r="BK111" s="137"/>
      <c r="BL111" s="137"/>
      <c r="BM111" s="137"/>
    </row>
    <row r="112" spans="2:65" s="1" customFormat="1" ht="18" customHeight="1" x14ac:dyDescent="0.2">
      <c r="B112" s="136"/>
      <c r="C112" s="137"/>
      <c r="D112" s="138" t="s">
        <v>143</v>
      </c>
      <c r="E112" s="137"/>
      <c r="F112" s="137"/>
      <c r="G112" s="137"/>
      <c r="H112" s="137"/>
      <c r="I112" s="137"/>
      <c r="J112" s="99">
        <f>ROUND(J32*T112,2)</f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81</v>
      </c>
      <c r="BK112" s="137"/>
      <c r="BL112" s="137"/>
      <c r="BM112" s="137"/>
    </row>
    <row r="113" spans="2:12" s="1" customFormat="1" x14ac:dyDescent="0.2">
      <c r="B113" s="34"/>
      <c r="L113" s="34"/>
    </row>
    <row r="114" spans="2:12" s="1" customFormat="1" ht="29.25" customHeight="1" x14ac:dyDescent="0.2">
      <c r="B114" s="34"/>
      <c r="C114" s="105" t="s">
        <v>118</v>
      </c>
      <c r="D114" s="106"/>
      <c r="E114" s="106"/>
      <c r="F114" s="106"/>
      <c r="G114" s="106"/>
      <c r="H114" s="106"/>
      <c r="I114" s="106"/>
      <c r="J114" s="107">
        <f>ROUND(J98+J106,2)</f>
        <v>0</v>
      </c>
      <c r="K114" s="106"/>
      <c r="L114" s="34"/>
    </row>
    <row r="115" spans="2:12" s="1" customFormat="1" ht="6.9" customHeight="1" x14ac:dyDescent="0.2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4"/>
    </row>
    <row r="119" spans="2:12" s="1" customFormat="1" ht="6.9" customHeight="1" x14ac:dyDescent="0.2"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34"/>
    </row>
    <row r="120" spans="2:12" s="1" customFormat="1" ht="24.9" customHeight="1" x14ac:dyDescent="0.2">
      <c r="B120" s="34"/>
      <c r="C120" s="21" t="s">
        <v>145</v>
      </c>
      <c r="L120" s="34"/>
    </row>
    <row r="121" spans="2:12" s="1" customFormat="1" ht="6.9" customHeight="1" x14ac:dyDescent="0.2">
      <c r="B121" s="34"/>
      <c r="L121" s="34"/>
    </row>
    <row r="122" spans="2:12" s="1" customFormat="1" ht="12" customHeight="1" x14ac:dyDescent="0.2">
      <c r="B122" s="34"/>
      <c r="C122" s="27" t="s">
        <v>14</v>
      </c>
      <c r="L122" s="34"/>
    </row>
    <row r="123" spans="2:12" s="1" customFormat="1" ht="16.5" customHeight="1" x14ac:dyDescent="0.2">
      <c r="B123" s="34"/>
      <c r="E123" s="286" t="str">
        <f>E7</f>
        <v>Športový areál ZŠ Plickova - 2.etapa</v>
      </c>
      <c r="F123" s="287"/>
      <c r="G123" s="287"/>
      <c r="H123" s="287"/>
      <c r="L123" s="34"/>
    </row>
    <row r="124" spans="2:12" ht="12" customHeight="1" x14ac:dyDescent="0.2">
      <c r="B124" s="20"/>
      <c r="C124" s="27" t="s">
        <v>122</v>
      </c>
      <c r="L124" s="20"/>
    </row>
    <row r="125" spans="2:12" s="1" customFormat="1" ht="16.5" customHeight="1" x14ac:dyDescent="0.2">
      <c r="B125" s="34"/>
      <c r="E125" s="286" t="s">
        <v>97</v>
      </c>
      <c r="F125" s="282"/>
      <c r="G125" s="282"/>
      <c r="H125" s="282"/>
      <c r="L125" s="34"/>
    </row>
    <row r="126" spans="2:12" s="1" customFormat="1" ht="12" customHeight="1" x14ac:dyDescent="0.2">
      <c r="B126" s="34"/>
      <c r="C126" s="27" t="s">
        <v>123</v>
      </c>
      <c r="L126" s="34"/>
    </row>
    <row r="127" spans="2:12" s="1" customFormat="1" ht="16.5" customHeight="1" x14ac:dyDescent="0.2">
      <c r="B127" s="34"/>
      <c r="E127" s="266">
        <f>E11</f>
        <v>0</v>
      </c>
      <c r="F127" s="282"/>
      <c r="G127" s="282"/>
      <c r="H127" s="282"/>
      <c r="L127" s="34"/>
    </row>
    <row r="128" spans="2:12" s="1" customFormat="1" ht="6.9" customHeight="1" x14ac:dyDescent="0.2">
      <c r="B128" s="34"/>
      <c r="L128" s="34"/>
    </row>
    <row r="129" spans="2:65" s="1" customFormat="1" ht="12" customHeight="1" x14ac:dyDescent="0.2">
      <c r="B129" s="34"/>
      <c r="C129" s="27" t="s">
        <v>17</v>
      </c>
      <c r="F129" s="25" t="str">
        <f>F14</f>
        <v>Bratislava-Rača</v>
      </c>
      <c r="I129" s="27" t="s">
        <v>19</v>
      </c>
      <c r="J129" s="57">
        <f>IF(J14="","",J14)</f>
        <v>45224</v>
      </c>
      <c r="L129" s="34"/>
    </row>
    <row r="130" spans="2:65" s="1" customFormat="1" ht="6.9" customHeight="1" x14ac:dyDescent="0.2">
      <c r="B130" s="34"/>
      <c r="L130" s="34"/>
    </row>
    <row r="131" spans="2:65" s="1" customFormat="1" ht="25.65" customHeight="1" x14ac:dyDescent="0.2">
      <c r="B131" s="34"/>
      <c r="C131" s="27" t="s">
        <v>20</v>
      </c>
      <c r="F131" s="25" t="str">
        <f>E17</f>
        <v>Mestská časť Bratislava-Rača</v>
      </c>
      <c r="I131" s="27" t="s">
        <v>25</v>
      </c>
      <c r="J131" s="30" t="str">
        <f>E23</f>
        <v>STECHO construction, s.r.o.</v>
      </c>
      <c r="L131" s="34"/>
    </row>
    <row r="132" spans="2:65" s="1" customFormat="1" ht="15.15" customHeight="1" x14ac:dyDescent="0.2">
      <c r="B132" s="34"/>
      <c r="C132" s="27" t="s">
        <v>23</v>
      </c>
      <c r="F132" s="25" t="str">
        <f>IF(E20="","",E20)</f>
        <v>Vyplň údaj</v>
      </c>
      <c r="I132" s="27" t="s">
        <v>27</v>
      </c>
      <c r="J132" s="30" t="str">
        <f>E26</f>
        <v>Rosoft,s.r.o.</v>
      </c>
      <c r="L132" s="34"/>
    </row>
    <row r="133" spans="2:65" s="1" customFormat="1" ht="10.4" customHeight="1" x14ac:dyDescent="0.2">
      <c r="B133" s="34"/>
      <c r="L133" s="34"/>
    </row>
    <row r="134" spans="2:65" s="10" customFormat="1" ht="29.25" customHeight="1" x14ac:dyDescent="0.2">
      <c r="B134" s="142"/>
      <c r="C134" s="143" t="s">
        <v>146</v>
      </c>
      <c r="D134" s="144" t="s">
        <v>56</v>
      </c>
      <c r="E134" s="144" t="s">
        <v>52</v>
      </c>
      <c r="F134" s="144" t="s">
        <v>53</v>
      </c>
      <c r="G134" s="144" t="s">
        <v>147</v>
      </c>
      <c r="H134" s="144" t="s">
        <v>148</v>
      </c>
      <c r="I134" s="144" t="s">
        <v>149</v>
      </c>
      <c r="J134" s="145" t="s">
        <v>131</v>
      </c>
      <c r="K134" s="146" t="s">
        <v>150</v>
      </c>
      <c r="L134" s="142"/>
      <c r="M134" s="64" t="s">
        <v>1</v>
      </c>
      <c r="N134" s="65" t="s">
        <v>35</v>
      </c>
      <c r="O134" s="65" t="s">
        <v>151</v>
      </c>
      <c r="P134" s="65" t="s">
        <v>152</v>
      </c>
      <c r="Q134" s="65" t="s">
        <v>153</v>
      </c>
      <c r="R134" s="65" t="s">
        <v>154</v>
      </c>
      <c r="S134" s="65" t="s">
        <v>155</v>
      </c>
      <c r="T134" s="66" t="s">
        <v>156</v>
      </c>
    </row>
    <row r="135" spans="2:65" s="1" customFormat="1" ht="22.75" customHeight="1" x14ac:dyDescent="0.35">
      <c r="B135" s="34"/>
      <c r="C135" s="69" t="s">
        <v>128</v>
      </c>
      <c r="J135" s="147">
        <f>BK135</f>
        <v>0</v>
      </c>
      <c r="L135" s="34"/>
      <c r="M135" s="67"/>
      <c r="N135" s="58"/>
      <c r="O135" s="58"/>
      <c r="P135" s="148">
        <f>P136+P184+P187</f>
        <v>0</v>
      </c>
      <c r="Q135" s="58"/>
      <c r="R135" s="148">
        <f>R136+R184+R187</f>
        <v>5.3510000000000002E-2</v>
      </c>
      <c r="S135" s="58"/>
      <c r="T135" s="149">
        <f>T136+T184+T187</f>
        <v>0</v>
      </c>
      <c r="AT135" s="17" t="s">
        <v>70</v>
      </c>
      <c r="AU135" s="17" t="s">
        <v>133</v>
      </c>
      <c r="BK135" s="150">
        <f>BK136+BK184+BK187</f>
        <v>0</v>
      </c>
    </row>
    <row r="136" spans="2:65" s="11" customFormat="1" ht="26" customHeight="1" x14ac:dyDescent="0.35">
      <c r="B136" s="151"/>
      <c r="D136" s="152" t="s">
        <v>70</v>
      </c>
      <c r="E136" s="153" t="s">
        <v>387</v>
      </c>
      <c r="F136" s="153" t="s">
        <v>1171</v>
      </c>
      <c r="I136" s="154"/>
      <c r="J136" s="155">
        <f>BK136</f>
        <v>0</v>
      </c>
      <c r="L136" s="151"/>
      <c r="M136" s="156"/>
      <c r="P136" s="157">
        <f>P137+P183</f>
        <v>0</v>
      </c>
      <c r="R136" s="157">
        <f>R137+R183</f>
        <v>5.3510000000000002E-2</v>
      </c>
      <c r="T136" s="158">
        <f>T137+T183</f>
        <v>0</v>
      </c>
      <c r="AR136" s="152" t="s">
        <v>173</v>
      </c>
      <c r="AT136" s="159" t="s">
        <v>70</v>
      </c>
      <c r="AU136" s="159" t="s">
        <v>71</v>
      </c>
      <c r="AY136" s="152" t="s">
        <v>159</v>
      </c>
      <c r="BK136" s="160">
        <f>BK137+BK183</f>
        <v>0</v>
      </c>
    </row>
    <row r="137" spans="2:65" s="11" customFormat="1" ht="22.75" customHeight="1" x14ac:dyDescent="0.25">
      <c r="B137" s="151"/>
      <c r="D137" s="152" t="s">
        <v>70</v>
      </c>
      <c r="E137" s="161" t="s">
        <v>1172</v>
      </c>
      <c r="F137" s="161" t="s">
        <v>1173</v>
      </c>
      <c r="I137" s="154"/>
      <c r="J137" s="162">
        <f>BK137</f>
        <v>0</v>
      </c>
      <c r="L137" s="151"/>
      <c r="M137" s="156"/>
      <c r="P137" s="157">
        <f>SUM(P138:P182)</f>
        <v>0</v>
      </c>
      <c r="R137" s="157">
        <f>SUM(R138:R182)</f>
        <v>5.3510000000000002E-2</v>
      </c>
      <c r="T137" s="158">
        <f>SUM(T138:T182)</f>
        <v>0</v>
      </c>
      <c r="AR137" s="152" t="s">
        <v>173</v>
      </c>
      <c r="AT137" s="159" t="s">
        <v>70</v>
      </c>
      <c r="AU137" s="159" t="s">
        <v>76</v>
      </c>
      <c r="AY137" s="152" t="s">
        <v>159</v>
      </c>
      <c r="BK137" s="160">
        <f>SUM(BK138:BK182)</f>
        <v>0</v>
      </c>
    </row>
    <row r="138" spans="2:65" s="1" customFormat="1" ht="24.15" customHeight="1" x14ac:dyDescent="0.2">
      <c r="B138" s="136"/>
      <c r="C138" s="163" t="s">
        <v>76</v>
      </c>
      <c r="D138" s="163" t="s">
        <v>161</v>
      </c>
      <c r="E138" s="164" t="s">
        <v>1174</v>
      </c>
      <c r="F138" s="165" t="s">
        <v>1175</v>
      </c>
      <c r="G138" s="166" t="s">
        <v>488</v>
      </c>
      <c r="H138" s="167">
        <v>8</v>
      </c>
      <c r="I138" s="168"/>
      <c r="J138" s="169">
        <f t="shared" ref="J138:J182" si="5">ROUND(I138*H138,2)</f>
        <v>0</v>
      </c>
      <c r="K138" s="170"/>
      <c r="L138" s="34"/>
      <c r="M138" s="171" t="s">
        <v>1</v>
      </c>
      <c r="N138" s="135" t="s">
        <v>37</v>
      </c>
      <c r="P138" s="172">
        <f t="shared" ref="P138:P182" si="6">O138*H138</f>
        <v>0</v>
      </c>
      <c r="Q138" s="172">
        <v>0</v>
      </c>
      <c r="R138" s="172">
        <f t="shared" ref="R138:R182" si="7">Q138*H138</f>
        <v>0</v>
      </c>
      <c r="S138" s="172">
        <v>0</v>
      </c>
      <c r="T138" s="173">
        <f t="shared" ref="T138:T182" si="8">S138*H138</f>
        <v>0</v>
      </c>
      <c r="AR138" s="174" t="s">
        <v>576</v>
      </c>
      <c r="AT138" s="174" t="s">
        <v>161</v>
      </c>
      <c r="AU138" s="174" t="s">
        <v>81</v>
      </c>
      <c r="AY138" s="17" t="s">
        <v>159</v>
      </c>
      <c r="BE138" s="102">
        <f t="shared" ref="BE138:BE182" si="9">IF(N138="základná",J138,0)</f>
        <v>0</v>
      </c>
      <c r="BF138" s="102">
        <f t="shared" ref="BF138:BF182" si="10">IF(N138="znížená",J138,0)</f>
        <v>0</v>
      </c>
      <c r="BG138" s="102">
        <f t="shared" ref="BG138:BG182" si="11">IF(N138="zákl. prenesená",J138,0)</f>
        <v>0</v>
      </c>
      <c r="BH138" s="102">
        <f t="shared" ref="BH138:BH182" si="12">IF(N138="zníž. prenesená",J138,0)</f>
        <v>0</v>
      </c>
      <c r="BI138" s="102">
        <f t="shared" ref="BI138:BI182" si="13">IF(N138="nulová",J138,0)</f>
        <v>0</v>
      </c>
      <c r="BJ138" s="17" t="s">
        <v>81</v>
      </c>
      <c r="BK138" s="102">
        <f t="shared" ref="BK138:BK182" si="14">ROUND(I138*H138,2)</f>
        <v>0</v>
      </c>
      <c r="BL138" s="17" t="s">
        <v>576</v>
      </c>
      <c r="BM138" s="174" t="s">
        <v>81</v>
      </c>
    </row>
    <row r="139" spans="2:65" s="1" customFormat="1" ht="24.15" customHeight="1" x14ac:dyDescent="0.2">
      <c r="B139" s="136"/>
      <c r="C139" s="206" t="s">
        <v>81</v>
      </c>
      <c r="D139" s="206" t="s">
        <v>387</v>
      </c>
      <c r="E139" s="207" t="s">
        <v>1176</v>
      </c>
      <c r="F139" s="208" t="s">
        <v>1177</v>
      </c>
      <c r="G139" s="209" t="s">
        <v>488</v>
      </c>
      <c r="H139" s="210">
        <v>8</v>
      </c>
      <c r="I139" s="211"/>
      <c r="J139" s="212">
        <f t="shared" si="5"/>
        <v>0</v>
      </c>
      <c r="K139" s="213"/>
      <c r="L139" s="214"/>
      <c r="M139" s="215" t="s">
        <v>1</v>
      </c>
      <c r="N139" s="216" t="s">
        <v>37</v>
      </c>
      <c r="P139" s="172">
        <f t="shared" si="6"/>
        <v>0</v>
      </c>
      <c r="Q139" s="172">
        <v>1E-4</v>
      </c>
      <c r="R139" s="172">
        <f t="shared" si="7"/>
        <v>8.0000000000000004E-4</v>
      </c>
      <c r="S139" s="172">
        <v>0</v>
      </c>
      <c r="T139" s="173">
        <f t="shared" si="8"/>
        <v>0</v>
      </c>
      <c r="AR139" s="174" t="s">
        <v>1061</v>
      </c>
      <c r="AT139" s="174" t="s">
        <v>387</v>
      </c>
      <c r="AU139" s="174" t="s">
        <v>81</v>
      </c>
      <c r="AY139" s="17" t="s">
        <v>159</v>
      </c>
      <c r="BE139" s="102">
        <f t="shared" si="9"/>
        <v>0</v>
      </c>
      <c r="BF139" s="102">
        <f t="shared" si="10"/>
        <v>0</v>
      </c>
      <c r="BG139" s="102">
        <f t="shared" si="11"/>
        <v>0</v>
      </c>
      <c r="BH139" s="102">
        <f t="shared" si="12"/>
        <v>0</v>
      </c>
      <c r="BI139" s="102">
        <f t="shared" si="13"/>
        <v>0</v>
      </c>
      <c r="BJ139" s="17" t="s">
        <v>81</v>
      </c>
      <c r="BK139" s="102">
        <f t="shared" si="14"/>
        <v>0</v>
      </c>
      <c r="BL139" s="17" t="s">
        <v>576</v>
      </c>
      <c r="BM139" s="174" t="s">
        <v>165</v>
      </c>
    </row>
    <row r="140" spans="2:65" s="1" customFormat="1" ht="24.15" customHeight="1" x14ac:dyDescent="0.2">
      <c r="B140" s="136"/>
      <c r="C140" s="163" t="s">
        <v>173</v>
      </c>
      <c r="D140" s="163" t="s">
        <v>161</v>
      </c>
      <c r="E140" s="164" t="s">
        <v>1178</v>
      </c>
      <c r="F140" s="165" t="s">
        <v>1179</v>
      </c>
      <c r="G140" s="166" t="s">
        <v>493</v>
      </c>
      <c r="H140" s="167">
        <v>40</v>
      </c>
      <c r="I140" s="168"/>
      <c r="J140" s="169">
        <f t="shared" si="5"/>
        <v>0</v>
      </c>
      <c r="K140" s="170"/>
      <c r="L140" s="34"/>
      <c r="M140" s="171" t="s">
        <v>1</v>
      </c>
      <c r="N140" s="135" t="s">
        <v>37</v>
      </c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AR140" s="174" t="s">
        <v>576</v>
      </c>
      <c r="AT140" s="174" t="s">
        <v>161</v>
      </c>
      <c r="AU140" s="174" t="s">
        <v>81</v>
      </c>
      <c r="AY140" s="17" t="s">
        <v>159</v>
      </c>
      <c r="BE140" s="102">
        <f t="shared" si="9"/>
        <v>0</v>
      </c>
      <c r="BF140" s="102">
        <f t="shared" si="10"/>
        <v>0</v>
      </c>
      <c r="BG140" s="102">
        <f t="shared" si="11"/>
        <v>0</v>
      </c>
      <c r="BH140" s="102">
        <f t="shared" si="12"/>
        <v>0</v>
      </c>
      <c r="BI140" s="102">
        <f t="shared" si="13"/>
        <v>0</v>
      </c>
      <c r="BJ140" s="17" t="s">
        <v>81</v>
      </c>
      <c r="BK140" s="102">
        <f t="shared" si="14"/>
        <v>0</v>
      </c>
      <c r="BL140" s="17" t="s">
        <v>576</v>
      </c>
      <c r="BM140" s="174" t="s">
        <v>189</v>
      </c>
    </row>
    <row r="141" spans="2:65" s="1" customFormat="1" ht="33" customHeight="1" x14ac:dyDescent="0.2">
      <c r="B141" s="136"/>
      <c r="C141" s="206" t="s">
        <v>165</v>
      </c>
      <c r="D141" s="206" t="s">
        <v>387</v>
      </c>
      <c r="E141" s="207" t="s">
        <v>1180</v>
      </c>
      <c r="F141" s="208" t="s">
        <v>1181</v>
      </c>
      <c r="G141" s="209" t="s">
        <v>493</v>
      </c>
      <c r="H141" s="210">
        <v>40</v>
      </c>
      <c r="I141" s="211"/>
      <c r="J141" s="212">
        <f t="shared" si="5"/>
        <v>0</v>
      </c>
      <c r="K141" s="213"/>
      <c r="L141" s="214"/>
      <c r="M141" s="215" t="s">
        <v>1</v>
      </c>
      <c r="N141" s="216" t="s">
        <v>37</v>
      </c>
      <c r="P141" s="172">
        <f t="shared" si="6"/>
        <v>0</v>
      </c>
      <c r="Q141" s="172">
        <v>6.9999999999999994E-5</v>
      </c>
      <c r="R141" s="172">
        <f t="shared" si="7"/>
        <v>2.7999999999999995E-3</v>
      </c>
      <c r="S141" s="172">
        <v>0</v>
      </c>
      <c r="T141" s="173">
        <f t="shared" si="8"/>
        <v>0</v>
      </c>
      <c r="AR141" s="174" t="s">
        <v>1061</v>
      </c>
      <c r="AT141" s="174" t="s">
        <v>387</v>
      </c>
      <c r="AU141" s="174" t="s">
        <v>81</v>
      </c>
      <c r="AY141" s="17" t="s">
        <v>159</v>
      </c>
      <c r="BE141" s="102">
        <f t="shared" si="9"/>
        <v>0</v>
      </c>
      <c r="BF141" s="102">
        <f t="shared" si="10"/>
        <v>0</v>
      </c>
      <c r="BG141" s="102">
        <f t="shared" si="11"/>
        <v>0</v>
      </c>
      <c r="BH141" s="102">
        <f t="shared" si="12"/>
        <v>0</v>
      </c>
      <c r="BI141" s="102">
        <f t="shared" si="13"/>
        <v>0</v>
      </c>
      <c r="BJ141" s="17" t="s">
        <v>81</v>
      </c>
      <c r="BK141" s="102">
        <f t="shared" si="14"/>
        <v>0</v>
      </c>
      <c r="BL141" s="17" t="s">
        <v>576</v>
      </c>
      <c r="BM141" s="174" t="s">
        <v>198</v>
      </c>
    </row>
    <row r="142" spans="2:65" s="1" customFormat="1" ht="24.15" customHeight="1" x14ac:dyDescent="0.2">
      <c r="B142" s="136"/>
      <c r="C142" s="206" t="s">
        <v>184</v>
      </c>
      <c r="D142" s="206" t="s">
        <v>387</v>
      </c>
      <c r="E142" s="207" t="s">
        <v>1182</v>
      </c>
      <c r="F142" s="208" t="s">
        <v>1183</v>
      </c>
      <c r="G142" s="209" t="s">
        <v>488</v>
      </c>
      <c r="H142" s="210">
        <v>6</v>
      </c>
      <c r="I142" s="211"/>
      <c r="J142" s="212">
        <f t="shared" si="5"/>
        <v>0</v>
      </c>
      <c r="K142" s="213"/>
      <c r="L142" s="214"/>
      <c r="M142" s="215" t="s">
        <v>1</v>
      </c>
      <c r="N142" s="216" t="s">
        <v>37</v>
      </c>
      <c r="P142" s="172">
        <f t="shared" si="6"/>
        <v>0</v>
      </c>
      <c r="Q142" s="172">
        <v>6.9999999999999994E-5</v>
      </c>
      <c r="R142" s="172">
        <f t="shared" si="7"/>
        <v>4.1999999999999996E-4</v>
      </c>
      <c r="S142" s="172">
        <v>0</v>
      </c>
      <c r="T142" s="173">
        <f t="shared" si="8"/>
        <v>0</v>
      </c>
      <c r="AR142" s="174" t="s">
        <v>1061</v>
      </c>
      <c r="AT142" s="174" t="s">
        <v>387</v>
      </c>
      <c r="AU142" s="174" t="s">
        <v>81</v>
      </c>
      <c r="AY142" s="17" t="s">
        <v>159</v>
      </c>
      <c r="BE142" s="102">
        <f t="shared" si="9"/>
        <v>0</v>
      </c>
      <c r="BF142" s="102">
        <f t="shared" si="10"/>
        <v>0</v>
      </c>
      <c r="BG142" s="102">
        <f t="shared" si="11"/>
        <v>0</v>
      </c>
      <c r="BH142" s="102">
        <f t="shared" si="12"/>
        <v>0</v>
      </c>
      <c r="BI142" s="102">
        <f t="shared" si="13"/>
        <v>0</v>
      </c>
      <c r="BJ142" s="17" t="s">
        <v>81</v>
      </c>
      <c r="BK142" s="102">
        <f t="shared" si="14"/>
        <v>0</v>
      </c>
      <c r="BL142" s="17" t="s">
        <v>576</v>
      </c>
      <c r="BM142" s="174" t="s">
        <v>278</v>
      </c>
    </row>
    <row r="143" spans="2:65" s="1" customFormat="1" ht="24.15" customHeight="1" x14ac:dyDescent="0.2">
      <c r="B143" s="136"/>
      <c r="C143" s="163" t="s">
        <v>189</v>
      </c>
      <c r="D143" s="163" t="s">
        <v>161</v>
      </c>
      <c r="E143" s="164" t="s">
        <v>1184</v>
      </c>
      <c r="F143" s="165" t="s">
        <v>1185</v>
      </c>
      <c r="G143" s="166" t="s">
        <v>493</v>
      </c>
      <c r="H143" s="167">
        <v>20</v>
      </c>
      <c r="I143" s="168"/>
      <c r="J143" s="169">
        <f t="shared" si="5"/>
        <v>0</v>
      </c>
      <c r="K143" s="170"/>
      <c r="L143" s="34"/>
      <c r="M143" s="171" t="s">
        <v>1</v>
      </c>
      <c r="N143" s="135" t="s">
        <v>37</v>
      </c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AR143" s="174" t="s">
        <v>576</v>
      </c>
      <c r="AT143" s="174" t="s">
        <v>161</v>
      </c>
      <c r="AU143" s="174" t="s">
        <v>81</v>
      </c>
      <c r="AY143" s="17" t="s">
        <v>159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7" t="s">
        <v>81</v>
      </c>
      <c r="BK143" s="102">
        <f t="shared" si="14"/>
        <v>0</v>
      </c>
      <c r="BL143" s="17" t="s">
        <v>576</v>
      </c>
      <c r="BM143" s="174" t="s">
        <v>292</v>
      </c>
    </row>
    <row r="144" spans="2:65" s="1" customFormat="1" ht="24.15" customHeight="1" x14ac:dyDescent="0.2">
      <c r="B144" s="136"/>
      <c r="C144" s="206" t="s">
        <v>193</v>
      </c>
      <c r="D144" s="206" t="s">
        <v>387</v>
      </c>
      <c r="E144" s="207" t="s">
        <v>1186</v>
      </c>
      <c r="F144" s="208" t="s">
        <v>1187</v>
      </c>
      <c r="G144" s="209" t="s">
        <v>493</v>
      </c>
      <c r="H144" s="210">
        <v>20</v>
      </c>
      <c r="I144" s="211"/>
      <c r="J144" s="212">
        <f t="shared" si="5"/>
        <v>0</v>
      </c>
      <c r="K144" s="213"/>
      <c r="L144" s="214"/>
      <c r="M144" s="215" t="s">
        <v>1</v>
      </c>
      <c r="N144" s="216" t="s">
        <v>37</v>
      </c>
      <c r="P144" s="172">
        <f t="shared" si="6"/>
        <v>0</v>
      </c>
      <c r="Q144" s="172">
        <v>1E-4</v>
      </c>
      <c r="R144" s="172">
        <f t="shared" si="7"/>
        <v>2E-3</v>
      </c>
      <c r="S144" s="172">
        <v>0</v>
      </c>
      <c r="T144" s="173">
        <f t="shared" si="8"/>
        <v>0</v>
      </c>
      <c r="AR144" s="174" t="s">
        <v>1061</v>
      </c>
      <c r="AT144" s="174" t="s">
        <v>387</v>
      </c>
      <c r="AU144" s="174" t="s">
        <v>81</v>
      </c>
      <c r="AY144" s="17" t="s">
        <v>159</v>
      </c>
      <c r="BE144" s="102">
        <f t="shared" si="9"/>
        <v>0</v>
      </c>
      <c r="BF144" s="102">
        <f t="shared" si="10"/>
        <v>0</v>
      </c>
      <c r="BG144" s="102">
        <f t="shared" si="11"/>
        <v>0</v>
      </c>
      <c r="BH144" s="102">
        <f t="shared" si="12"/>
        <v>0</v>
      </c>
      <c r="BI144" s="102">
        <f t="shared" si="13"/>
        <v>0</v>
      </c>
      <c r="BJ144" s="17" t="s">
        <v>81</v>
      </c>
      <c r="BK144" s="102">
        <f t="shared" si="14"/>
        <v>0</v>
      </c>
      <c r="BL144" s="17" t="s">
        <v>576</v>
      </c>
      <c r="BM144" s="174" t="s">
        <v>302</v>
      </c>
    </row>
    <row r="145" spans="2:65" s="1" customFormat="1" ht="24.15" customHeight="1" x14ac:dyDescent="0.2">
      <c r="B145" s="136"/>
      <c r="C145" s="206" t="s">
        <v>198</v>
      </c>
      <c r="D145" s="206" t="s">
        <v>387</v>
      </c>
      <c r="E145" s="207" t="s">
        <v>1188</v>
      </c>
      <c r="F145" s="208" t="s">
        <v>1189</v>
      </c>
      <c r="G145" s="209" t="s">
        <v>488</v>
      </c>
      <c r="H145" s="210">
        <v>5</v>
      </c>
      <c r="I145" s="211"/>
      <c r="J145" s="212">
        <f t="shared" si="5"/>
        <v>0</v>
      </c>
      <c r="K145" s="213"/>
      <c r="L145" s="214"/>
      <c r="M145" s="215" t="s">
        <v>1</v>
      </c>
      <c r="N145" s="216" t="s">
        <v>37</v>
      </c>
      <c r="P145" s="172">
        <f t="shared" si="6"/>
        <v>0</v>
      </c>
      <c r="Q145" s="172">
        <v>1.0000000000000001E-5</v>
      </c>
      <c r="R145" s="172">
        <f t="shared" si="7"/>
        <v>5.0000000000000002E-5</v>
      </c>
      <c r="S145" s="172">
        <v>0</v>
      </c>
      <c r="T145" s="173">
        <f t="shared" si="8"/>
        <v>0</v>
      </c>
      <c r="AR145" s="174" t="s">
        <v>1061</v>
      </c>
      <c r="AT145" s="174" t="s">
        <v>387</v>
      </c>
      <c r="AU145" s="174" t="s">
        <v>81</v>
      </c>
      <c r="AY145" s="17" t="s">
        <v>159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7" t="s">
        <v>81</v>
      </c>
      <c r="BK145" s="102">
        <f t="shared" si="14"/>
        <v>0</v>
      </c>
      <c r="BL145" s="17" t="s">
        <v>576</v>
      </c>
      <c r="BM145" s="174" t="s">
        <v>312</v>
      </c>
    </row>
    <row r="146" spans="2:65" s="1" customFormat="1" ht="24.15" customHeight="1" x14ac:dyDescent="0.2">
      <c r="B146" s="136"/>
      <c r="C146" s="163" t="s">
        <v>202</v>
      </c>
      <c r="D146" s="163" t="s">
        <v>161</v>
      </c>
      <c r="E146" s="164" t="s">
        <v>1190</v>
      </c>
      <c r="F146" s="165" t="s">
        <v>1191</v>
      </c>
      <c r="G146" s="166" t="s">
        <v>488</v>
      </c>
      <c r="H146" s="167">
        <v>2</v>
      </c>
      <c r="I146" s="168"/>
      <c r="J146" s="169">
        <f t="shared" si="5"/>
        <v>0</v>
      </c>
      <c r="K146" s="170"/>
      <c r="L146" s="34"/>
      <c r="M146" s="171" t="s">
        <v>1</v>
      </c>
      <c r="N146" s="135" t="s">
        <v>37</v>
      </c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AR146" s="174" t="s">
        <v>576</v>
      </c>
      <c r="AT146" s="174" t="s">
        <v>161</v>
      </c>
      <c r="AU146" s="174" t="s">
        <v>81</v>
      </c>
      <c r="AY146" s="17" t="s">
        <v>159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7" t="s">
        <v>81</v>
      </c>
      <c r="BK146" s="102">
        <f t="shared" si="14"/>
        <v>0</v>
      </c>
      <c r="BL146" s="17" t="s">
        <v>576</v>
      </c>
      <c r="BM146" s="174" t="s">
        <v>323</v>
      </c>
    </row>
    <row r="147" spans="2:65" s="1" customFormat="1" ht="21.75" customHeight="1" x14ac:dyDescent="0.2">
      <c r="B147" s="136"/>
      <c r="C147" s="206" t="s">
        <v>278</v>
      </c>
      <c r="D147" s="206" t="s">
        <v>387</v>
      </c>
      <c r="E147" s="207" t="s">
        <v>1192</v>
      </c>
      <c r="F147" s="208" t="s">
        <v>1193</v>
      </c>
      <c r="G147" s="209" t="s">
        <v>488</v>
      </c>
      <c r="H147" s="210">
        <v>2</v>
      </c>
      <c r="I147" s="211"/>
      <c r="J147" s="212">
        <f t="shared" si="5"/>
        <v>0</v>
      </c>
      <c r="K147" s="213"/>
      <c r="L147" s="214"/>
      <c r="M147" s="215" t="s">
        <v>1</v>
      </c>
      <c r="N147" s="216" t="s">
        <v>37</v>
      </c>
      <c r="P147" s="172">
        <f t="shared" si="6"/>
        <v>0</v>
      </c>
      <c r="Q147" s="172">
        <v>1E-4</v>
      </c>
      <c r="R147" s="172">
        <f t="shared" si="7"/>
        <v>2.0000000000000001E-4</v>
      </c>
      <c r="S147" s="172">
        <v>0</v>
      </c>
      <c r="T147" s="173">
        <f t="shared" si="8"/>
        <v>0</v>
      </c>
      <c r="AR147" s="174" t="s">
        <v>1061</v>
      </c>
      <c r="AT147" s="174" t="s">
        <v>387</v>
      </c>
      <c r="AU147" s="174" t="s">
        <v>81</v>
      </c>
      <c r="AY147" s="17" t="s">
        <v>159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7" t="s">
        <v>81</v>
      </c>
      <c r="BK147" s="102">
        <f t="shared" si="14"/>
        <v>0</v>
      </c>
      <c r="BL147" s="17" t="s">
        <v>576</v>
      </c>
      <c r="BM147" s="174" t="s">
        <v>7</v>
      </c>
    </row>
    <row r="148" spans="2:65" s="1" customFormat="1" ht="24.15" customHeight="1" x14ac:dyDescent="0.2">
      <c r="B148" s="136"/>
      <c r="C148" s="163" t="s">
        <v>285</v>
      </c>
      <c r="D148" s="163" t="s">
        <v>161</v>
      </c>
      <c r="E148" s="164" t="s">
        <v>1194</v>
      </c>
      <c r="F148" s="165" t="s">
        <v>1195</v>
      </c>
      <c r="G148" s="166" t="s">
        <v>488</v>
      </c>
      <c r="H148" s="167">
        <v>1</v>
      </c>
      <c r="I148" s="168"/>
      <c r="J148" s="169">
        <f t="shared" si="5"/>
        <v>0</v>
      </c>
      <c r="K148" s="170"/>
      <c r="L148" s="34"/>
      <c r="M148" s="171" t="s">
        <v>1</v>
      </c>
      <c r="N148" s="135" t="s">
        <v>37</v>
      </c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AR148" s="174" t="s">
        <v>576</v>
      </c>
      <c r="AT148" s="174" t="s">
        <v>161</v>
      </c>
      <c r="AU148" s="174" t="s">
        <v>81</v>
      </c>
      <c r="AY148" s="17" t="s">
        <v>159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81</v>
      </c>
      <c r="BK148" s="102">
        <f t="shared" si="14"/>
        <v>0</v>
      </c>
      <c r="BL148" s="17" t="s">
        <v>576</v>
      </c>
      <c r="BM148" s="174" t="s">
        <v>346</v>
      </c>
    </row>
    <row r="149" spans="2:65" s="1" customFormat="1" ht="16.5" customHeight="1" x14ac:dyDescent="0.2">
      <c r="B149" s="136"/>
      <c r="C149" s="206" t="s">
        <v>292</v>
      </c>
      <c r="D149" s="206" t="s">
        <v>387</v>
      </c>
      <c r="E149" s="207" t="s">
        <v>1196</v>
      </c>
      <c r="F149" s="208" t="s">
        <v>1197</v>
      </c>
      <c r="G149" s="209" t="s">
        <v>488</v>
      </c>
      <c r="H149" s="210">
        <v>1</v>
      </c>
      <c r="I149" s="211"/>
      <c r="J149" s="212">
        <f t="shared" si="5"/>
        <v>0</v>
      </c>
      <c r="K149" s="213"/>
      <c r="L149" s="214"/>
      <c r="M149" s="215" t="s">
        <v>1</v>
      </c>
      <c r="N149" s="216" t="s">
        <v>37</v>
      </c>
      <c r="P149" s="172">
        <f t="shared" si="6"/>
        <v>0</v>
      </c>
      <c r="Q149" s="172">
        <v>1.1E-4</v>
      </c>
      <c r="R149" s="172">
        <f t="shared" si="7"/>
        <v>1.1E-4</v>
      </c>
      <c r="S149" s="172">
        <v>0</v>
      </c>
      <c r="T149" s="173">
        <f t="shared" si="8"/>
        <v>0</v>
      </c>
      <c r="AR149" s="174" t="s">
        <v>1061</v>
      </c>
      <c r="AT149" s="174" t="s">
        <v>387</v>
      </c>
      <c r="AU149" s="174" t="s">
        <v>81</v>
      </c>
      <c r="AY149" s="17" t="s">
        <v>159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81</v>
      </c>
      <c r="BK149" s="102">
        <f t="shared" si="14"/>
        <v>0</v>
      </c>
      <c r="BL149" s="17" t="s">
        <v>576</v>
      </c>
      <c r="BM149" s="174" t="s">
        <v>358</v>
      </c>
    </row>
    <row r="150" spans="2:65" s="1" customFormat="1" ht="24.15" customHeight="1" x14ac:dyDescent="0.2">
      <c r="B150" s="136"/>
      <c r="C150" s="163" t="s">
        <v>298</v>
      </c>
      <c r="D150" s="163" t="s">
        <v>161</v>
      </c>
      <c r="E150" s="164" t="s">
        <v>1198</v>
      </c>
      <c r="F150" s="165" t="s">
        <v>1199</v>
      </c>
      <c r="G150" s="166" t="s">
        <v>488</v>
      </c>
      <c r="H150" s="167">
        <v>5</v>
      </c>
      <c r="I150" s="168"/>
      <c r="J150" s="169">
        <f t="shared" si="5"/>
        <v>0</v>
      </c>
      <c r="K150" s="170"/>
      <c r="L150" s="34"/>
      <c r="M150" s="171" t="s">
        <v>1</v>
      </c>
      <c r="N150" s="135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576</v>
      </c>
      <c r="AT150" s="174" t="s">
        <v>161</v>
      </c>
      <c r="AU150" s="174" t="s">
        <v>81</v>
      </c>
      <c r="AY150" s="17" t="s">
        <v>159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81</v>
      </c>
      <c r="BK150" s="102">
        <f t="shared" si="14"/>
        <v>0</v>
      </c>
      <c r="BL150" s="17" t="s">
        <v>576</v>
      </c>
      <c r="BM150" s="174" t="s">
        <v>373</v>
      </c>
    </row>
    <row r="151" spans="2:65" s="1" customFormat="1" ht="24.15" customHeight="1" x14ac:dyDescent="0.2">
      <c r="B151" s="136"/>
      <c r="C151" s="206" t="s">
        <v>302</v>
      </c>
      <c r="D151" s="206" t="s">
        <v>387</v>
      </c>
      <c r="E151" s="207" t="s">
        <v>1200</v>
      </c>
      <c r="F151" s="208" t="s">
        <v>1201</v>
      </c>
      <c r="G151" s="209" t="s">
        <v>488</v>
      </c>
      <c r="H151" s="210">
        <v>5</v>
      </c>
      <c r="I151" s="211"/>
      <c r="J151" s="212">
        <f t="shared" si="5"/>
        <v>0</v>
      </c>
      <c r="K151" s="213"/>
      <c r="L151" s="214"/>
      <c r="M151" s="215" t="s">
        <v>1</v>
      </c>
      <c r="N151" s="216" t="s">
        <v>37</v>
      </c>
      <c r="P151" s="172">
        <f t="shared" si="6"/>
        <v>0</v>
      </c>
      <c r="Q151" s="172">
        <v>1.1E-4</v>
      </c>
      <c r="R151" s="172">
        <f t="shared" si="7"/>
        <v>5.5000000000000003E-4</v>
      </c>
      <c r="S151" s="172">
        <v>0</v>
      </c>
      <c r="T151" s="173">
        <f t="shared" si="8"/>
        <v>0</v>
      </c>
      <c r="AR151" s="174" t="s">
        <v>1061</v>
      </c>
      <c r="AT151" s="174" t="s">
        <v>387</v>
      </c>
      <c r="AU151" s="174" t="s">
        <v>81</v>
      </c>
      <c r="AY151" s="17" t="s">
        <v>159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81</v>
      </c>
      <c r="BK151" s="102">
        <f t="shared" si="14"/>
        <v>0</v>
      </c>
      <c r="BL151" s="17" t="s">
        <v>576</v>
      </c>
      <c r="BM151" s="174" t="s">
        <v>386</v>
      </c>
    </row>
    <row r="152" spans="2:65" s="1" customFormat="1" ht="16.5" customHeight="1" x14ac:dyDescent="0.2">
      <c r="B152" s="136"/>
      <c r="C152" s="163" t="s">
        <v>307</v>
      </c>
      <c r="D152" s="163" t="s">
        <v>161</v>
      </c>
      <c r="E152" s="164" t="s">
        <v>1202</v>
      </c>
      <c r="F152" s="165" t="s">
        <v>1203</v>
      </c>
      <c r="G152" s="166" t="s">
        <v>488</v>
      </c>
      <c r="H152" s="167">
        <v>5</v>
      </c>
      <c r="I152" s="168"/>
      <c r="J152" s="169">
        <f t="shared" si="5"/>
        <v>0</v>
      </c>
      <c r="K152" s="170"/>
      <c r="L152" s="34"/>
      <c r="M152" s="171" t="s">
        <v>1</v>
      </c>
      <c r="N152" s="135" t="s">
        <v>37</v>
      </c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AR152" s="174" t="s">
        <v>576</v>
      </c>
      <c r="AT152" s="174" t="s">
        <v>161</v>
      </c>
      <c r="AU152" s="174" t="s">
        <v>81</v>
      </c>
      <c r="AY152" s="17" t="s">
        <v>159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81</v>
      </c>
      <c r="BK152" s="102">
        <f t="shared" si="14"/>
        <v>0</v>
      </c>
      <c r="BL152" s="17" t="s">
        <v>576</v>
      </c>
      <c r="BM152" s="174" t="s">
        <v>398</v>
      </c>
    </row>
    <row r="153" spans="2:65" s="1" customFormat="1" ht="33" customHeight="1" x14ac:dyDescent="0.2">
      <c r="B153" s="136"/>
      <c r="C153" s="206" t="s">
        <v>312</v>
      </c>
      <c r="D153" s="206" t="s">
        <v>387</v>
      </c>
      <c r="E153" s="207" t="s">
        <v>1204</v>
      </c>
      <c r="F153" s="208" t="s">
        <v>1205</v>
      </c>
      <c r="G153" s="209" t="s">
        <v>488</v>
      </c>
      <c r="H153" s="210">
        <v>2</v>
      </c>
      <c r="I153" s="211"/>
      <c r="J153" s="212">
        <f t="shared" si="5"/>
        <v>0</v>
      </c>
      <c r="K153" s="213"/>
      <c r="L153" s="214"/>
      <c r="M153" s="215" t="s">
        <v>1</v>
      </c>
      <c r="N153" s="216" t="s">
        <v>37</v>
      </c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AR153" s="174" t="s">
        <v>1061</v>
      </c>
      <c r="AT153" s="174" t="s">
        <v>387</v>
      </c>
      <c r="AU153" s="174" t="s">
        <v>81</v>
      </c>
      <c r="AY153" s="17" t="s">
        <v>159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81</v>
      </c>
      <c r="BK153" s="102">
        <f t="shared" si="14"/>
        <v>0</v>
      </c>
      <c r="BL153" s="17" t="s">
        <v>576</v>
      </c>
      <c r="BM153" s="174" t="s">
        <v>390</v>
      </c>
    </row>
    <row r="154" spans="2:65" s="1" customFormat="1" ht="33" customHeight="1" x14ac:dyDescent="0.2">
      <c r="B154" s="136"/>
      <c r="C154" s="206" t="s">
        <v>317</v>
      </c>
      <c r="D154" s="206" t="s">
        <v>387</v>
      </c>
      <c r="E154" s="207" t="s">
        <v>1206</v>
      </c>
      <c r="F154" s="208" t="s">
        <v>1207</v>
      </c>
      <c r="G154" s="209" t="s">
        <v>488</v>
      </c>
      <c r="H154" s="210">
        <v>1</v>
      </c>
      <c r="I154" s="211"/>
      <c r="J154" s="212">
        <f t="shared" si="5"/>
        <v>0</v>
      </c>
      <c r="K154" s="213"/>
      <c r="L154" s="214"/>
      <c r="M154" s="215" t="s">
        <v>1</v>
      </c>
      <c r="N154" s="216" t="s">
        <v>37</v>
      </c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AR154" s="174" t="s">
        <v>1061</v>
      </c>
      <c r="AT154" s="174" t="s">
        <v>387</v>
      </c>
      <c r="AU154" s="174" t="s">
        <v>81</v>
      </c>
      <c r="AY154" s="17" t="s">
        <v>159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81</v>
      </c>
      <c r="BK154" s="102">
        <f t="shared" si="14"/>
        <v>0</v>
      </c>
      <c r="BL154" s="17" t="s">
        <v>576</v>
      </c>
      <c r="BM154" s="174" t="s">
        <v>418</v>
      </c>
    </row>
    <row r="155" spans="2:65" s="1" customFormat="1" ht="24.15" customHeight="1" x14ac:dyDescent="0.2">
      <c r="B155" s="136"/>
      <c r="C155" s="163" t="s">
        <v>323</v>
      </c>
      <c r="D155" s="163" t="s">
        <v>161</v>
      </c>
      <c r="E155" s="164" t="s">
        <v>1208</v>
      </c>
      <c r="F155" s="165" t="s">
        <v>1209</v>
      </c>
      <c r="G155" s="166" t="s">
        <v>493</v>
      </c>
      <c r="H155" s="167">
        <v>10</v>
      </c>
      <c r="I155" s="168"/>
      <c r="J155" s="169">
        <f t="shared" si="5"/>
        <v>0</v>
      </c>
      <c r="K155" s="170"/>
      <c r="L155" s="34"/>
      <c r="M155" s="171" t="s">
        <v>1</v>
      </c>
      <c r="N155" s="135" t="s">
        <v>37</v>
      </c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AR155" s="174" t="s">
        <v>576</v>
      </c>
      <c r="AT155" s="174" t="s">
        <v>161</v>
      </c>
      <c r="AU155" s="174" t="s">
        <v>81</v>
      </c>
      <c r="AY155" s="17" t="s">
        <v>159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7" t="s">
        <v>81</v>
      </c>
      <c r="BK155" s="102">
        <f t="shared" si="14"/>
        <v>0</v>
      </c>
      <c r="BL155" s="17" t="s">
        <v>576</v>
      </c>
      <c r="BM155" s="174" t="s">
        <v>178</v>
      </c>
    </row>
    <row r="156" spans="2:65" s="1" customFormat="1" ht="24.15" customHeight="1" x14ac:dyDescent="0.2">
      <c r="B156" s="136"/>
      <c r="C156" s="206" t="s">
        <v>329</v>
      </c>
      <c r="D156" s="206" t="s">
        <v>387</v>
      </c>
      <c r="E156" s="207" t="s">
        <v>1210</v>
      </c>
      <c r="F156" s="208" t="s">
        <v>1211</v>
      </c>
      <c r="G156" s="209" t="s">
        <v>493</v>
      </c>
      <c r="H156" s="210">
        <v>6.25</v>
      </c>
      <c r="I156" s="211"/>
      <c r="J156" s="212">
        <f t="shared" si="5"/>
        <v>0</v>
      </c>
      <c r="K156" s="213"/>
      <c r="L156" s="214"/>
      <c r="M156" s="215" t="s">
        <v>1</v>
      </c>
      <c r="N156" s="216" t="s">
        <v>37</v>
      </c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AR156" s="174" t="s">
        <v>1061</v>
      </c>
      <c r="AT156" s="174" t="s">
        <v>387</v>
      </c>
      <c r="AU156" s="174" t="s">
        <v>81</v>
      </c>
      <c r="AY156" s="17" t="s">
        <v>159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7" t="s">
        <v>81</v>
      </c>
      <c r="BK156" s="102">
        <f t="shared" si="14"/>
        <v>0</v>
      </c>
      <c r="BL156" s="17" t="s">
        <v>576</v>
      </c>
      <c r="BM156" s="174" t="s">
        <v>437</v>
      </c>
    </row>
    <row r="157" spans="2:65" s="1" customFormat="1" ht="21.75" customHeight="1" x14ac:dyDescent="0.2">
      <c r="B157" s="136"/>
      <c r="C157" s="163" t="s">
        <v>7</v>
      </c>
      <c r="D157" s="163" t="s">
        <v>161</v>
      </c>
      <c r="E157" s="164" t="s">
        <v>1212</v>
      </c>
      <c r="F157" s="165" t="s">
        <v>1213</v>
      </c>
      <c r="G157" s="166" t="s">
        <v>488</v>
      </c>
      <c r="H157" s="167">
        <v>1</v>
      </c>
      <c r="I157" s="168"/>
      <c r="J157" s="169">
        <f t="shared" si="5"/>
        <v>0</v>
      </c>
      <c r="K157" s="170"/>
      <c r="L157" s="34"/>
      <c r="M157" s="171" t="s">
        <v>1</v>
      </c>
      <c r="N157" s="135" t="s">
        <v>37</v>
      </c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AR157" s="174" t="s">
        <v>576</v>
      </c>
      <c r="AT157" s="174" t="s">
        <v>161</v>
      </c>
      <c r="AU157" s="174" t="s">
        <v>81</v>
      </c>
      <c r="AY157" s="17" t="s">
        <v>159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7" t="s">
        <v>81</v>
      </c>
      <c r="BK157" s="102">
        <f t="shared" si="14"/>
        <v>0</v>
      </c>
      <c r="BL157" s="17" t="s">
        <v>576</v>
      </c>
      <c r="BM157" s="174" t="s">
        <v>448</v>
      </c>
    </row>
    <row r="158" spans="2:65" s="1" customFormat="1" ht="24.15" customHeight="1" x14ac:dyDescent="0.2">
      <c r="B158" s="136"/>
      <c r="C158" s="206" t="s">
        <v>339</v>
      </c>
      <c r="D158" s="206" t="s">
        <v>387</v>
      </c>
      <c r="E158" s="207" t="s">
        <v>1214</v>
      </c>
      <c r="F158" s="208" t="s">
        <v>1215</v>
      </c>
      <c r="G158" s="209" t="s">
        <v>488</v>
      </c>
      <c r="H158" s="210">
        <v>1</v>
      </c>
      <c r="I158" s="211"/>
      <c r="J158" s="212">
        <f t="shared" si="5"/>
        <v>0</v>
      </c>
      <c r="K158" s="213"/>
      <c r="L158" s="214"/>
      <c r="M158" s="215" t="s">
        <v>1</v>
      </c>
      <c r="N158" s="216" t="s">
        <v>37</v>
      </c>
      <c r="P158" s="172">
        <f t="shared" si="6"/>
        <v>0</v>
      </c>
      <c r="Q158" s="172">
        <v>2.0000000000000001E-4</v>
      </c>
      <c r="R158" s="172">
        <f t="shared" si="7"/>
        <v>2.0000000000000001E-4</v>
      </c>
      <c r="S158" s="172">
        <v>0</v>
      </c>
      <c r="T158" s="173">
        <f t="shared" si="8"/>
        <v>0</v>
      </c>
      <c r="AR158" s="174" t="s">
        <v>1061</v>
      </c>
      <c r="AT158" s="174" t="s">
        <v>387</v>
      </c>
      <c r="AU158" s="174" t="s">
        <v>81</v>
      </c>
      <c r="AY158" s="17" t="s">
        <v>159</v>
      </c>
      <c r="BE158" s="102">
        <f t="shared" si="9"/>
        <v>0</v>
      </c>
      <c r="BF158" s="102">
        <f t="shared" si="10"/>
        <v>0</v>
      </c>
      <c r="BG158" s="102">
        <f t="shared" si="11"/>
        <v>0</v>
      </c>
      <c r="BH158" s="102">
        <f t="shared" si="12"/>
        <v>0</v>
      </c>
      <c r="BI158" s="102">
        <f t="shared" si="13"/>
        <v>0</v>
      </c>
      <c r="BJ158" s="17" t="s">
        <v>81</v>
      </c>
      <c r="BK158" s="102">
        <f t="shared" si="14"/>
        <v>0</v>
      </c>
      <c r="BL158" s="17" t="s">
        <v>576</v>
      </c>
      <c r="BM158" s="174" t="s">
        <v>460</v>
      </c>
    </row>
    <row r="159" spans="2:65" s="1" customFormat="1" ht="16.5" customHeight="1" x14ac:dyDescent="0.2">
      <c r="B159" s="136"/>
      <c r="C159" s="206" t="s">
        <v>346</v>
      </c>
      <c r="D159" s="206" t="s">
        <v>387</v>
      </c>
      <c r="E159" s="207" t="s">
        <v>1216</v>
      </c>
      <c r="F159" s="208" t="s">
        <v>1217</v>
      </c>
      <c r="G159" s="209" t="s">
        <v>488</v>
      </c>
      <c r="H159" s="210">
        <v>1</v>
      </c>
      <c r="I159" s="211"/>
      <c r="J159" s="212">
        <f t="shared" si="5"/>
        <v>0</v>
      </c>
      <c r="K159" s="213"/>
      <c r="L159" s="214"/>
      <c r="M159" s="215" t="s">
        <v>1</v>
      </c>
      <c r="N159" s="216" t="s">
        <v>37</v>
      </c>
      <c r="P159" s="172">
        <f t="shared" si="6"/>
        <v>0</v>
      </c>
      <c r="Q159" s="172">
        <v>1.3999999999999999E-4</v>
      </c>
      <c r="R159" s="172">
        <f t="shared" si="7"/>
        <v>1.3999999999999999E-4</v>
      </c>
      <c r="S159" s="172">
        <v>0</v>
      </c>
      <c r="T159" s="173">
        <f t="shared" si="8"/>
        <v>0</v>
      </c>
      <c r="AR159" s="174" t="s">
        <v>1061</v>
      </c>
      <c r="AT159" s="174" t="s">
        <v>387</v>
      </c>
      <c r="AU159" s="174" t="s">
        <v>81</v>
      </c>
      <c r="AY159" s="17" t="s">
        <v>159</v>
      </c>
      <c r="BE159" s="102">
        <f t="shared" si="9"/>
        <v>0</v>
      </c>
      <c r="BF159" s="102">
        <f t="shared" si="10"/>
        <v>0</v>
      </c>
      <c r="BG159" s="102">
        <f t="shared" si="11"/>
        <v>0</v>
      </c>
      <c r="BH159" s="102">
        <f t="shared" si="12"/>
        <v>0</v>
      </c>
      <c r="BI159" s="102">
        <f t="shared" si="13"/>
        <v>0</v>
      </c>
      <c r="BJ159" s="17" t="s">
        <v>81</v>
      </c>
      <c r="BK159" s="102">
        <f t="shared" si="14"/>
        <v>0</v>
      </c>
      <c r="BL159" s="17" t="s">
        <v>576</v>
      </c>
      <c r="BM159" s="174" t="s">
        <v>474</v>
      </c>
    </row>
    <row r="160" spans="2:65" s="1" customFormat="1" ht="16.5" customHeight="1" x14ac:dyDescent="0.2">
      <c r="B160" s="136"/>
      <c r="C160" s="163" t="s">
        <v>353</v>
      </c>
      <c r="D160" s="163" t="s">
        <v>161</v>
      </c>
      <c r="E160" s="164" t="s">
        <v>1218</v>
      </c>
      <c r="F160" s="165" t="s">
        <v>1219</v>
      </c>
      <c r="G160" s="166" t="s">
        <v>488</v>
      </c>
      <c r="H160" s="167">
        <v>1</v>
      </c>
      <c r="I160" s="168"/>
      <c r="J160" s="169">
        <f t="shared" si="5"/>
        <v>0</v>
      </c>
      <c r="K160" s="170"/>
      <c r="L160" s="34"/>
      <c r="M160" s="171" t="s">
        <v>1</v>
      </c>
      <c r="N160" s="135" t="s">
        <v>37</v>
      </c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AR160" s="174" t="s">
        <v>576</v>
      </c>
      <c r="AT160" s="174" t="s">
        <v>161</v>
      </c>
      <c r="AU160" s="174" t="s">
        <v>81</v>
      </c>
      <c r="AY160" s="17" t="s">
        <v>159</v>
      </c>
      <c r="BE160" s="102">
        <f t="shared" si="9"/>
        <v>0</v>
      </c>
      <c r="BF160" s="102">
        <f t="shared" si="10"/>
        <v>0</v>
      </c>
      <c r="BG160" s="102">
        <f t="shared" si="11"/>
        <v>0</v>
      </c>
      <c r="BH160" s="102">
        <f t="shared" si="12"/>
        <v>0</v>
      </c>
      <c r="BI160" s="102">
        <f t="shared" si="13"/>
        <v>0</v>
      </c>
      <c r="BJ160" s="17" t="s">
        <v>81</v>
      </c>
      <c r="BK160" s="102">
        <f t="shared" si="14"/>
        <v>0</v>
      </c>
      <c r="BL160" s="17" t="s">
        <v>576</v>
      </c>
      <c r="BM160" s="174" t="s">
        <v>485</v>
      </c>
    </row>
    <row r="161" spans="2:65" s="1" customFormat="1" ht="16.5" customHeight="1" x14ac:dyDescent="0.2">
      <c r="B161" s="136"/>
      <c r="C161" s="206" t="s">
        <v>358</v>
      </c>
      <c r="D161" s="206" t="s">
        <v>387</v>
      </c>
      <c r="E161" s="207" t="s">
        <v>1220</v>
      </c>
      <c r="F161" s="208" t="s">
        <v>1221</v>
      </c>
      <c r="G161" s="209" t="s">
        <v>488</v>
      </c>
      <c r="H161" s="210">
        <v>1</v>
      </c>
      <c r="I161" s="211"/>
      <c r="J161" s="212">
        <f t="shared" si="5"/>
        <v>0</v>
      </c>
      <c r="K161" s="213"/>
      <c r="L161" s="214"/>
      <c r="M161" s="215" t="s">
        <v>1</v>
      </c>
      <c r="N161" s="216" t="s">
        <v>37</v>
      </c>
      <c r="P161" s="172">
        <f t="shared" si="6"/>
        <v>0</v>
      </c>
      <c r="Q161" s="172">
        <v>3.0000000000000001E-5</v>
      </c>
      <c r="R161" s="172">
        <f t="shared" si="7"/>
        <v>3.0000000000000001E-5</v>
      </c>
      <c r="S161" s="172">
        <v>0</v>
      </c>
      <c r="T161" s="173">
        <f t="shared" si="8"/>
        <v>0</v>
      </c>
      <c r="AR161" s="174" t="s">
        <v>1061</v>
      </c>
      <c r="AT161" s="174" t="s">
        <v>387</v>
      </c>
      <c r="AU161" s="174" t="s">
        <v>81</v>
      </c>
      <c r="AY161" s="17" t="s">
        <v>159</v>
      </c>
      <c r="BE161" s="102">
        <f t="shared" si="9"/>
        <v>0</v>
      </c>
      <c r="BF161" s="102">
        <f t="shared" si="10"/>
        <v>0</v>
      </c>
      <c r="BG161" s="102">
        <f t="shared" si="11"/>
        <v>0</v>
      </c>
      <c r="BH161" s="102">
        <f t="shared" si="12"/>
        <v>0</v>
      </c>
      <c r="BI161" s="102">
        <f t="shared" si="13"/>
        <v>0</v>
      </c>
      <c r="BJ161" s="17" t="s">
        <v>81</v>
      </c>
      <c r="BK161" s="102">
        <f t="shared" si="14"/>
        <v>0</v>
      </c>
      <c r="BL161" s="17" t="s">
        <v>576</v>
      </c>
      <c r="BM161" s="174" t="s">
        <v>495</v>
      </c>
    </row>
    <row r="162" spans="2:65" s="1" customFormat="1" ht="24.15" customHeight="1" x14ac:dyDescent="0.2">
      <c r="B162" s="136"/>
      <c r="C162" s="163" t="s">
        <v>365</v>
      </c>
      <c r="D162" s="163" t="s">
        <v>161</v>
      </c>
      <c r="E162" s="164" t="s">
        <v>1222</v>
      </c>
      <c r="F162" s="165" t="s">
        <v>1223</v>
      </c>
      <c r="G162" s="166" t="s">
        <v>493</v>
      </c>
      <c r="H162" s="167">
        <v>40</v>
      </c>
      <c r="I162" s="168"/>
      <c r="J162" s="169">
        <f t="shared" si="5"/>
        <v>0</v>
      </c>
      <c r="K162" s="170"/>
      <c r="L162" s="34"/>
      <c r="M162" s="171" t="s">
        <v>1</v>
      </c>
      <c r="N162" s="135" t="s">
        <v>37</v>
      </c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AR162" s="174" t="s">
        <v>576</v>
      </c>
      <c r="AT162" s="174" t="s">
        <v>161</v>
      </c>
      <c r="AU162" s="174" t="s">
        <v>81</v>
      </c>
      <c r="AY162" s="17" t="s">
        <v>159</v>
      </c>
      <c r="BE162" s="102">
        <f t="shared" si="9"/>
        <v>0</v>
      </c>
      <c r="BF162" s="102">
        <f t="shared" si="10"/>
        <v>0</v>
      </c>
      <c r="BG162" s="102">
        <f t="shared" si="11"/>
        <v>0</v>
      </c>
      <c r="BH162" s="102">
        <f t="shared" si="12"/>
        <v>0</v>
      </c>
      <c r="BI162" s="102">
        <f t="shared" si="13"/>
        <v>0</v>
      </c>
      <c r="BJ162" s="17" t="s">
        <v>81</v>
      </c>
      <c r="BK162" s="102">
        <f t="shared" si="14"/>
        <v>0</v>
      </c>
      <c r="BL162" s="17" t="s">
        <v>576</v>
      </c>
      <c r="BM162" s="174" t="s">
        <v>505</v>
      </c>
    </row>
    <row r="163" spans="2:65" s="1" customFormat="1" ht="16.5" customHeight="1" x14ac:dyDescent="0.2">
      <c r="B163" s="136"/>
      <c r="C163" s="206" t="s">
        <v>373</v>
      </c>
      <c r="D163" s="206" t="s">
        <v>387</v>
      </c>
      <c r="E163" s="207" t="s">
        <v>1224</v>
      </c>
      <c r="F163" s="208" t="s">
        <v>1225</v>
      </c>
      <c r="G163" s="209" t="s">
        <v>493</v>
      </c>
      <c r="H163" s="210">
        <v>40</v>
      </c>
      <c r="I163" s="211"/>
      <c r="J163" s="212">
        <f t="shared" si="5"/>
        <v>0</v>
      </c>
      <c r="K163" s="213"/>
      <c r="L163" s="214"/>
      <c r="M163" s="215" t="s">
        <v>1</v>
      </c>
      <c r="N163" s="216" t="s">
        <v>37</v>
      </c>
      <c r="P163" s="172">
        <f t="shared" si="6"/>
        <v>0</v>
      </c>
      <c r="Q163" s="172">
        <v>8.0000000000000007E-5</v>
      </c>
      <c r="R163" s="172">
        <f t="shared" si="7"/>
        <v>3.2000000000000002E-3</v>
      </c>
      <c r="S163" s="172">
        <v>0</v>
      </c>
      <c r="T163" s="173">
        <f t="shared" si="8"/>
        <v>0</v>
      </c>
      <c r="AR163" s="174" t="s">
        <v>1061</v>
      </c>
      <c r="AT163" s="174" t="s">
        <v>387</v>
      </c>
      <c r="AU163" s="174" t="s">
        <v>81</v>
      </c>
      <c r="AY163" s="17" t="s">
        <v>159</v>
      </c>
      <c r="BE163" s="102">
        <f t="shared" si="9"/>
        <v>0</v>
      </c>
      <c r="BF163" s="102">
        <f t="shared" si="10"/>
        <v>0</v>
      </c>
      <c r="BG163" s="102">
        <f t="shared" si="11"/>
        <v>0</v>
      </c>
      <c r="BH163" s="102">
        <f t="shared" si="12"/>
        <v>0</v>
      </c>
      <c r="BI163" s="102">
        <f t="shared" si="13"/>
        <v>0</v>
      </c>
      <c r="BJ163" s="17" t="s">
        <v>81</v>
      </c>
      <c r="BK163" s="102">
        <f t="shared" si="14"/>
        <v>0</v>
      </c>
      <c r="BL163" s="17" t="s">
        <v>576</v>
      </c>
      <c r="BM163" s="174" t="s">
        <v>515</v>
      </c>
    </row>
    <row r="164" spans="2:65" s="1" customFormat="1" ht="33" customHeight="1" x14ac:dyDescent="0.2">
      <c r="B164" s="136"/>
      <c r="C164" s="163" t="s">
        <v>379</v>
      </c>
      <c r="D164" s="163" t="s">
        <v>161</v>
      </c>
      <c r="E164" s="164" t="s">
        <v>1226</v>
      </c>
      <c r="F164" s="165" t="s">
        <v>1227</v>
      </c>
      <c r="G164" s="166" t="s">
        <v>493</v>
      </c>
      <c r="H164" s="167">
        <v>40</v>
      </c>
      <c r="I164" s="168"/>
      <c r="J164" s="169">
        <f t="shared" si="5"/>
        <v>0</v>
      </c>
      <c r="K164" s="170"/>
      <c r="L164" s="34"/>
      <c r="M164" s="171" t="s">
        <v>1</v>
      </c>
      <c r="N164" s="135" t="s">
        <v>37</v>
      </c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AR164" s="174" t="s">
        <v>576</v>
      </c>
      <c r="AT164" s="174" t="s">
        <v>161</v>
      </c>
      <c r="AU164" s="174" t="s">
        <v>81</v>
      </c>
      <c r="AY164" s="17" t="s">
        <v>159</v>
      </c>
      <c r="BE164" s="102">
        <f t="shared" si="9"/>
        <v>0</v>
      </c>
      <c r="BF164" s="102">
        <f t="shared" si="10"/>
        <v>0</v>
      </c>
      <c r="BG164" s="102">
        <f t="shared" si="11"/>
        <v>0</v>
      </c>
      <c r="BH164" s="102">
        <f t="shared" si="12"/>
        <v>0</v>
      </c>
      <c r="BI164" s="102">
        <f t="shared" si="13"/>
        <v>0</v>
      </c>
      <c r="BJ164" s="17" t="s">
        <v>81</v>
      </c>
      <c r="BK164" s="102">
        <f t="shared" si="14"/>
        <v>0</v>
      </c>
      <c r="BL164" s="17" t="s">
        <v>576</v>
      </c>
      <c r="BM164" s="174" t="s">
        <v>531</v>
      </c>
    </row>
    <row r="165" spans="2:65" s="1" customFormat="1" ht="16.5" customHeight="1" x14ac:dyDescent="0.2">
      <c r="B165" s="136"/>
      <c r="C165" s="206" t="s">
        <v>386</v>
      </c>
      <c r="D165" s="206" t="s">
        <v>387</v>
      </c>
      <c r="E165" s="207" t="s">
        <v>1228</v>
      </c>
      <c r="F165" s="208" t="s">
        <v>1229</v>
      </c>
      <c r="G165" s="209" t="s">
        <v>409</v>
      </c>
      <c r="H165" s="210">
        <v>37.68</v>
      </c>
      <c r="I165" s="211"/>
      <c r="J165" s="212">
        <f t="shared" si="5"/>
        <v>0</v>
      </c>
      <c r="K165" s="213"/>
      <c r="L165" s="214"/>
      <c r="M165" s="215" t="s">
        <v>1</v>
      </c>
      <c r="N165" s="216" t="s">
        <v>37</v>
      </c>
      <c r="P165" s="172">
        <f t="shared" si="6"/>
        <v>0</v>
      </c>
      <c r="Q165" s="172">
        <v>1E-3</v>
      </c>
      <c r="R165" s="172">
        <f t="shared" si="7"/>
        <v>3.7679999999999998E-2</v>
      </c>
      <c r="S165" s="172">
        <v>0</v>
      </c>
      <c r="T165" s="173">
        <f t="shared" si="8"/>
        <v>0</v>
      </c>
      <c r="AR165" s="174" t="s">
        <v>1061</v>
      </c>
      <c r="AT165" s="174" t="s">
        <v>387</v>
      </c>
      <c r="AU165" s="174" t="s">
        <v>81</v>
      </c>
      <c r="AY165" s="17" t="s">
        <v>159</v>
      </c>
      <c r="BE165" s="102">
        <f t="shared" si="9"/>
        <v>0</v>
      </c>
      <c r="BF165" s="102">
        <f t="shared" si="10"/>
        <v>0</v>
      </c>
      <c r="BG165" s="102">
        <f t="shared" si="11"/>
        <v>0</v>
      </c>
      <c r="BH165" s="102">
        <f t="shared" si="12"/>
        <v>0</v>
      </c>
      <c r="BI165" s="102">
        <f t="shared" si="13"/>
        <v>0</v>
      </c>
      <c r="BJ165" s="17" t="s">
        <v>81</v>
      </c>
      <c r="BK165" s="102">
        <f t="shared" si="14"/>
        <v>0</v>
      </c>
      <c r="BL165" s="17" t="s">
        <v>576</v>
      </c>
      <c r="BM165" s="174" t="s">
        <v>542</v>
      </c>
    </row>
    <row r="166" spans="2:65" s="1" customFormat="1" ht="16.5" customHeight="1" x14ac:dyDescent="0.2">
      <c r="B166" s="136"/>
      <c r="C166" s="163" t="s">
        <v>393</v>
      </c>
      <c r="D166" s="163" t="s">
        <v>161</v>
      </c>
      <c r="E166" s="164" t="s">
        <v>1230</v>
      </c>
      <c r="F166" s="165" t="s">
        <v>1231</v>
      </c>
      <c r="G166" s="166" t="s">
        <v>488</v>
      </c>
      <c r="H166" s="167">
        <v>1</v>
      </c>
      <c r="I166" s="168"/>
      <c r="J166" s="169">
        <f t="shared" si="5"/>
        <v>0</v>
      </c>
      <c r="K166" s="170"/>
      <c r="L166" s="34"/>
      <c r="M166" s="171" t="s">
        <v>1</v>
      </c>
      <c r="N166" s="135" t="s">
        <v>37</v>
      </c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AR166" s="174" t="s">
        <v>576</v>
      </c>
      <c r="AT166" s="174" t="s">
        <v>161</v>
      </c>
      <c r="AU166" s="174" t="s">
        <v>81</v>
      </c>
      <c r="AY166" s="17" t="s">
        <v>159</v>
      </c>
      <c r="BE166" s="102">
        <f t="shared" si="9"/>
        <v>0</v>
      </c>
      <c r="BF166" s="102">
        <f t="shared" si="10"/>
        <v>0</v>
      </c>
      <c r="BG166" s="102">
        <f t="shared" si="11"/>
        <v>0</v>
      </c>
      <c r="BH166" s="102">
        <f t="shared" si="12"/>
        <v>0</v>
      </c>
      <c r="BI166" s="102">
        <f t="shared" si="13"/>
        <v>0</v>
      </c>
      <c r="BJ166" s="17" t="s">
        <v>81</v>
      </c>
      <c r="BK166" s="102">
        <f t="shared" si="14"/>
        <v>0</v>
      </c>
      <c r="BL166" s="17" t="s">
        <v>576</v>
      </c>
      <c r="BM166" s="174" t="s">
        <v>550</v>
      </c>
    </row>
    <row r="167" spans="2:65" s="1" customFormat="1" ht="16.5" customHeight="1" x14ac:dyDescent="0.2">
      <c r="B167" s="136"/>
      <c r="C167" s="206" t="s">
        <v>398</v>
      </c>
      <c r="D167" s="206" t="s">
        <v>387</v>
      </c>
      <c r="E167" s="207" t="s">
        <v>1232</v>
      </c>
      <c r="F167" s="208" t="s">
        <v>1233</v>
      </c>
      <c r="G167" s="209" t="s">
        <v>488</v>
      </c>
      <c r="H167" s="210">
        <v>1</v>
      </c>
      <c r="I167" s="211"/>
      <c r="J167" s="212">
        <f t="shared" si="5"/>
        <v>0</v>
      </c>
      <c r="K167" s="213"/>
      <c r="L167" s="214"/>
      <c r="M167" s="215" t="s">
        <v>1</v>
      </c>
      <c r="N167" s="216" t="s">
        <v>37</v>
      </c>
      <c r="P167" s="172">
        <f t="shared" si="6"/>
        <v>0</v>
      </c>
      <c r="Q167" s="172">
        <v>1.7000000000000001E-4</v>
      </c>
      <c r="R167" s="172">
        <f t="shared" si="7"/>
        <v>1.7000000000000001E-4</v>
      </c>
      <c r="S167" s="172">
        <v>0</v>
      </c>
      <c r="T167" s="173">
        <f t="shared" si="8"/>
        <v>0</v>
      </c>
      <c r="AR167" s="174" t="s">
        <v>1061</v>
      </c>
      <c r="AT167" s="174" t="s">
        <v>387</v>
      </c>
      <c r="AU167" s="174" t="s">
        <v>81</v>
      </c>
      <c r="AY167" s="17" t="s">
        <v>159</v>
      </c>
      <c r="BE167" s="102">
        <f t="shared" si="9"/>
        <v>0</v>
      </c>
      <c r="BF167" s="102">
        <f t="shared" si="10"/>
        <v>0</v>
      </c>
      <c r="BG167" s="102">
        <f t="shared" si="11"/>
        <v>0</v>
      </c>
      <c r="BH167" s="102">
        <f t="shared" si="12"/>
        <v>0</v>
      </c>
      <c r="BI167" s="102">
        <f t="shared" si="13"/>
        <v>0</v>
      </c>
      <c r="BJ167" s="17" t="s">
        <v>81</v>
      </c>
      <c r="BK167" s="102">
        <f t="shared" si="14"/>
        <v>0</v>
      </c>
      <c r="BL167" s="17" t="s">
        <v>576</v>
      </c>
      <c r="BM167" s="174" t="s">
        <v>558</v>
      </c>
    </row>
    <row r="168" spans="2:65" s="1" customFormat="1" ht="33" customHeight="1" x14ac:dyDescent="0.2">
      <c r="B168" s="136"/>
      <c r="C168" s="163" t="s">
        <v>402</v>
      </c>
      <c r="D168" s="163" t="s">
        <v>161</v>
      </c>
      <c r="E168" s="164" t="s">
        <v>1234</v>
      </c>
      <c r="F168" s="165" t="s">
        <v>1235</v>
      </c>
      <c r="G168" s="166" t="s">
        <v>488</v>
      </c>
      <c r="H168" s="167">
        <v>8</v>
      </c>
      <c r="I168" s="168"/>
      <c r="J168" s="169">
        <f t="shared" si="5"/>
        <v>0</v>
      </c>
      <c r="K168" s="170"/>
      <c r="L168" s="34"/>
      <c r="M168" s="171" t="s">
        <v>1</v>
      </c>
      <c r="N168" s="135" t="s">
        <v>37</v>
      </c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AR168" s="174" t="s">
        <v>576</v>
      </c>
      <c r="AT168" s="174" t="s">
        <v>161</v>
      </c>
      <c r="AU168" s="174" t="s">
        <v>81</v>
      </c>
      <c r="AY168" s="17" t="s">
        <v>159</v>
      </c>
      <c r="BE168" s="102">
        <f t="shared" si="9"/>
        <v>0</v>
      </c>
      <c r="BF168" s="102">
        <f t="shared" si="10"/>
        <v>0</v>
      </c>
      <c r="BG168" s="102">
        <f t="shared" si="11"/>
        <v>0</v>
      </c>
      <c r="BH168" s="102">
        <f t="shared" si="12"/>
        <v>0</v>
      </c>
      <c r="BI168" s="102">
        <f t="shared" si="13"/>
        <v>0</v>
      </c>
      <c r="BJ168" s="17" t="s">
        <v>81</v>
      </c>
      <c r="BK168" s="102">
        <f t="shared" si="14"/>
        <v>0</v>
      </c>
      <c r="BL168" s="17" t="s">
        <v>576</v>
      </c>
      <c r="BM168" s="174" t="s">
        <v>566</v>
      </c>
    </row>
    <row r="169" spans="2:65" s="1" customFormat="1" ht="24.15" customHeight="1" x14ac:dyDescent="0.2">
      <c r="B169" s="136"/>
      <c r="C169" s="206" t="s">
        <v>390</v>
      </c>
      <c r="D169" s="206" t="s">
        <v>387</v>
      </c>
      <c r="E169" s="207" t="s">
        <v>1236</v>
      </c>
      <c r="F169" s="208" t="s">
        <v>1237</v>
      </c>
      <c r="G169" s="209" t="s">
        <v>488</v>
      </c>
      <c r="H169" s="210">
        <v>8</v>
      </c>
      <c r="I169" s="211"/>
      <c r="J169" s="212">
        <f t="shared" si="5"/>
        <v>0</v>
      </c>
      <c r="K169" s="213"/>
      <c r="L169" s="214"/>
      <c r="M169" s="215" t="s">
        <v>1</v>
      </c>
      <c r="N169" s="216" t="s">
        <v>37</v>
      </c>
      <c r="P169" s="172">
        <f t="shared" si="6"/>
        <v>0</v>
      </c>
      <c r="Q169" s="172">
        <v>2.2000000000000001E-4</v>
      </c>
      <c r="R169" s="172">
        <f t="shared" si="7"/>
        <v>1.7600000000000001E-3</v>
      </c>
      <c r="S169" s="172">
        <v>0</v>
      </c>
      <c r="T169" s="173">
        <f t="shared" si="8"/>
        <v>0</v>
      </c>
      <c r="AR169" s="174" t="s">
        <v>1061</v>
      </c>
      <c r="AT169" s="174" t="s">
        <v>387</v>
      </c>
      <c r="AU169" s="174" t="s">
        <v>81</v>
      </c>
      <c r="AY169" s="17" t="s">
        <v>159</v>
      </c>
      <c r="BE169" s="102">
        <f t="shared" si="9"/>
        <v>0</v>
      </c>
      <c r="BF169" s="102">
        <f t="shared" si="10"/>
        <v>0</v>
      </c>
      <c r="BG169" s="102">
        <f t="shared" si="11"/>
        <v>0</v>
      </c>
      <c r="BH169" s="102">
        <f t="shared" si="12"/>
        <v>0</v>
      </c>
      <c r="BI169" s="102">
        <f t="shared" si="13"/>
        <v>0</v>
      </c>
      <c r="BJ169" s="17" t="s">
        <v>81</v>
      </c>
      <c r="BK169" s="102">
        <f t="shared" si="14"/>
        <v>0</v>
      </c>
      <c r="BL169" s="17" t="s">
        <v>576</v>
      </c>
      <c r="BM169" s="174" t="s">
        <v>576</v>
      </c>
    </row>
    <row r="170" spans="2:65" s="1" customFormat="1" ht="21.75" customHeight="1" x14ac:dyDescent="0.2">
      <c r="B170" s="136"/>
      <c r="C170" s="163" t="s">
        <v>414</v>
      </c>
      <c r="D170" s="163" t="s">
        <v>161</v>
      </c>
      <c r="E170" s="164" t="s">
        <v>1238</v>
      </c>
      <c r="F170" s="165" t="s">
        <v>1239</v>
      </c>
      <c r="G170" s="166" t="s">
        <v>488</v>
      </c>
      <c r="H170" s="167">
        <v>2</v>
      </c>
      <c r="I170" s="168"/>
      <c r="J170" s="169">
        <f t="shared" si="5"/>
        <v>0</v>
      </c>
      <c r="K170" s="170"/>
      <c r="L170" s="34"/>
      <c r="M170" s="171" t="s">
        <v>1</v>
      </c>
      <c r="N170" s="135" t="s">
        <v>37</v>
      </c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AR170" s="174" t="s">
        <v>576</v>
      </c>
      <c r="AT170" s="174" t="s">
        <v>161</v>
      </c>
      <c r="AU170" s="174" t="s">
        <v>81</v>
      </c>
      <c r="AY170" s="17" t="s">
        <v>159</v>
      </c>
      <c r="BE170" s="102">
        <f t="shared" si="9"/>
        <v>0</v>
      </c>
      <c r="BF170" s="102">
        <f t="shared" si="10"/>
        <v>0</v>
      </c>
      <c r="BG170" s="102">
        <f t="shared" si="11"/>
        <v>0</v>
      </c>
      <c r="BH170" s="102">
        <f t="shared" si="12"/>
        <v>0</v>
      </c>
      <c r="BI170" s="102">
        <f t="shared" si="13"/>
        <v>0</v>
      </c>
      <c r="BJ170" s="17" t="s">
        <v>81</v>
      </c>
      <c r="BK170" s="102">
        <f t="shared" si="14"/>
        <v>0</v>
      </c>
      <c r="BL170" s="17" t="s">
        <v>576</v>
      </c>
      <c r="BM170" s="174" t="s">
        <v>585</v>
      </c>
    </row>
    <row r="171" spans="2:65" s="1" customFormat="1" ht="16.5" customHeight="1" x14ac:dyDescent="0.2">
      <c r="B171" s="136"/>
      <c r="C171" s="206" t="s">
        <v>418</v>
      </c>
      <c r="D171" s="206" t="s">
        <v>387</v>
      </c>
      <c r="E171" s="207" t="s">
        <v>1240</v>
      </c>
      <c r="F171" s="208" t="s">
        <v>1241</v>
      </c>
      <c r="G171" s="209" t="s">
        <v>488</v>
      </c>
      <c r="H171" s="210">
        <v>2</v>
      </c>
      <c r="I171" s="211"/>
      <c r="J171" s="212">
        <f t="shared" si="5"/>
        <v>0</v>
      </c>
      <c r="K171" s="213"/>
      <c r="L171" s="214"/>
      <c r="M171" s="215" t="s">
        <v>1</v>
      </c>
      <c r="N171" s="216" t="s">
        <v>37</v>
      </c>
      <c r="P171" s="172">
        <f t="shared" si="6"/>
        <v>0</v>
      </c>
      <c r="Q171" s="172">
        <v>2.0000000000000001E-4</v>
      </c>
      <c r="R171" s="172">
        <f t="shared" si="7"/>
        <v>4.0000000000000002E-4</v>
      </c>
      <c r="S171" s="172">
        <v>0</v>
      </c>
      <c r="T171" s="173">
        <f t="shared" si="8"/>
        <v>0</v>
      </c>
      <c r="AR171" s="174" t="s">
        <v>1061</v>
      </c>
      <c r="AT171" s="174" t="s">
        <v>387</v>
      </c>
      <c r="AU171" s="174" t="s">
        <v>81</v>
      </c>
      <c r="AY171" s="17" t="s">
        <v>159</v>
      </c>
      <c r="BE171" s="102">
        <f t="shared" si="9"/>
        <v>0</v>
      </c>
      <c r="BF171" s="102">
        <f t="shared" si="10"/>
        <v>0</v>
      </c>
      <c r="BG171" s="102">
        <f t="shared" si="11"/>
        <v>0</v>
      </c>
      <c r="BH171" s="102">
        <f t="shared" si="12"/>
        <v>0</v>
      </c>
      <c r="BI171" s="102">
        <f t="shared" si="13"/>
        <v>0</v>
      </c>
      <c r="BJ171" s="17" t="s">
        <v>81</v>
      </c>
      <c r="BK171" s="102">
        <f t="shared" si="14"/>
        <v>0</v>
      </c>
      <c r="BL171" s="17" t="s">
        <v>576</v>
      </c>
      <c r="BM171" s="174" t="s">
        <v>595</v>
      </c>
    </row>
    <row r="172" spans="2:65" s="1" customFormat="1" ht="24.15" customHeight="1" x14ac:dyDescent="0.2">
      <c r="B172" s="136"/>
      <c r="C172" s="163" t="s">
        <v>422</v>
      </c>
      <c r="D172" s="163" t="s">
        <v>161</v>
      </c>
      <c r="E172" s="164" t="s">
        <v>1242</v>
      </c>
      <c r="F172" s="165" t="s">
        <v>1243</v>
      </c>
      <c r="G172" s="166" t="s">
        <v>488</v>
      </c>
      <c r="H172" s="167">
        <v>1</v>
      </c>
      <c r="I172" s="168"/>
      <c r="J172" s="169">
        <f t="shared" si="5"/>
        <v>0</v>
      </c>
      <c r="K172" s="170"/>
      <c r="L172" s="34"/>
      <c r="M172" s="171" t="s">
        <v>1</v>
      </c>
      <c r="N172" s="135" t="s">
        <v>37</v>
      </c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AR172" s="174" t="s">
        <v>576</v>
      </c>
      <c r="AT172" s="174" t="s">
        <v>161</v>
      </c>
      <c r="AU172" s="174" t="s">
        <v>81</v>
      </c>
      <c r="AY172" s="17" t="s">
        <v>159</v>
      </c>
      <c r="BE172" s="102">
        <f t="shared" si="9"/>
        <v>0</v>
      </c>
      <c r="BF172" s="102">
        <f t="shared" si="10"/>
        <v>0</v>
      </c>
      <c r="BG172" s="102">
        <f t="shared" si="11"/>
        <v>0</v>
      </c>
      <c r="BH172" s="102">
        <f t="shared" si="12"/>
        <v>0</v>
      </c>
      <c r="BI172" s="102">
        <f t="shared" si="13"/>
        <v>0</v>
      </c>
      <c r="BJ172" s="17" t="s">
        <v>81</v>
      </c>
      <c r="BK172" s="102">
        <f t="shared" si="14"/>
        <v>0</v>
      </c>
      <c r="BL172" s="17" t="s">
        <v>576</v>
      </c>
      <c r="BM172" s="174" t="s">
        <v>965</v>
      </c>
    </row>
    <row r="173" spans="2:65" s="1" customFormat="1" ht="21.75" customHeight="1" x14ac:dyDescent="0.2">
      <c r="B173" s="136"/>
      <c r="C173" s="163" t="s">
        <v>178</v>
      </c>
      <c r="D173" s="163" t="s">
        <v>161</v>
      </c>
      <c r="E173" s="164" t="s">
        <v>1244</v>
      </c>
      <c r="F173" s="165" t="s">
        <v>1245</v>
      </c>
      <c r="G173" s="166" t="s">
        <v>493</v>
      </c>
      <c r="H173" s="167">
        <v>15</v>
      </c>
      <c r="I173" s="168"/>
      <c r="J173" s="169">
        <f t="shared" si="5"/>
        <v>0</v>
      </c>
      <c r="K173" s="170"/>
      <c r="L173" s="34"/>
      <c r="M173" s="171" t="s">
        <v>1</v>
      </c>
      <c r="N173" s="135" t="s">
        <v>37</v>
      </c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AR173" s="174" t="s">
        <v>576</v>
      </c>
      <c r="AT173" s="174" t="s">
        <v>161</v>
      </c>
      <c r="AU173" s="174" t="s">
        <v>81</v>
      </c>
      <c r="AY173" s="17" t="s">
        <v>159</v>
      </c>
      <c r="BE173" s="102">
        <f t="shared" si="9"/>
        <v>0</v>
      </c>
      <c r="BF173" s="102">
        <f t="shared" si="10"/>
        <v>0</v>
      </c>
      <c r="BG173" s="102">
        <f t="shared" si="11"/>
        <v>0</v>
      </c>
      <c r="BH173" s="102">
        <f t="shared" si="12"/>
        <v>0</v>
      </c>
      <c r="BI173" s="102">
        <f t="shared" si="13"/>
        <v>0</v>
      </c>
      <c r="BJ173" s="17" t="s">
        <v>81</v>
      </c>
      <c r="BK173" s="102">
        <f t="shared" si="14"/>
        <v>0</v>
      </c>
      <c r="BL173" s="17" t="s">
        <v>576</v>
      </c>
      <c r="BM173" s="174" t="s">
        <v>968</v>
      </c>
    </row>
    <row r="174" spans="2:65" s="1" customFormat="1" ht="16.5" customHeight="1" x14ac:dyDescent="0.2">
      <c r="B174" s="136"/>
      <c r="C174" s="206" t="s">
        <v>433</v>
      </c>
      <c r="D174" s="206" t="s">
        <v>387</v>
      </c>
      <c r="E174" s="207" t="s">
        <v>1246</v>
      </c>
      <c r="F174" s="208" t="s">
        <v>1247</v>
      </c>
      <c r="G174" s="209" t="s">
        <v>493</v>
      </c>
      <c r="H174" s="210">
        <v>15</v>
      </c>
      <c r="I174" s="211"/>
      <c r="J174" s="212">
        <f t="shared" si="5"/>
        <v>0</v>
      </c>
      <c r="K174" s="213"/>
      <c r="L174" s="214"/>
      <c r="M174" s="215" t="s">
        <v>1</v>
      </c>
      <c r="N174" s="216" t="s">
        <v>37</v>
      </c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AR174" s="174" t="s">
        <v>1061</v>
      </c>
      <c r="AT174" s="174" t="s">
        <v>387</v>
      </c>
      <c r="AU174" s="174" t="s">
        <v>81</v>
      </c>
      <c r="AY174" s="17" t="s">
        <v>159</v>
      </c>
      <c r="BE174" s="102">
        <f t="shared" si="9"/>
        <v>0</v>
      </c>
      <c r="BF174" s="102">
        <f t="shared" si="10"/>
        <v>0</v>
      </c>
      <c r="BG174" s="102">
        <f t="shared" si="11"/>
        <v>0</v>
      </c>
      <c r="BH174" s="102">
        <f t="shared" si="12"/>
        <v>0</v>
      </c>
      <c r="BI174" s="102">
        <f t="shared" si="13"/>
        <v>0</v>
      </c>
      <c r="BJ174" s="17" t="s">
        <v>81</v>
      </c>
      <c r="BK174" s="102">
        <f t="shared" si="14"/>
        <v>0</v>
      </c>
      <c r="BL174" s="17" t="s">
        <v>576</v>
      </c>
      <c r="BM174" s="174" t="s">
        <v>971</v>
      </c>
    </row>
    <row r="175" spans="2:65" s="1" customFormat="1" ht="21.75" customHeight="1" x14ac:dyDescent="0.2">
      <c r="B175" s="136"/>
      <c r="C175" s="163" t="s">
        <v>437</v>
      </c>
      <c r="D175" s="163" t="s">
        <v>161</v>
      </c>
      <c r="E175" s="164" t="s">
        <v>1248</v>
      </c>
      <c r="F175" s="165" t="s">
        <v>1249</v>
      </c>
      <c r="G175" s="166" t="s">
        <v>493</v>
      </c>
      <c r="H175" s="167">
        <v>50</v>
      </c>
      <c r="I175" s="168"/>
      <c r="J175" s="169">
        <f t="shared" si="5"/>
        <v>0</v>
      </c>
      <c r="K175" s="170"/>
      <c r="L175" s="34"/>
      <c r="M175" s="171" t="s">
        <v>1</v>
      </c>
      <c r="N175" s="135" t="s">
        <v>37</v>
      </c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AR175" s="174" t="s">
        <v>576</v>
      </c>
      <c r="AT175" s="174" t="s">
        <v>161</v>
      </c>
      <c r="AU175" s="174" t="s">
        <v>81</v>
      </c>
      <c r="AY175" s="17" t="s">
        <v>159</v>
      </c>
      <c r="BE175" s="102">
        <f t="shared" si="9"/>
        <v>0</v>
      </c>
      <c r="BF175" s="102">
        <f t="shared" si="10"/>
        <v>0</v>
      </c>
      <c r="BG175" s="102">
        <f t="shared" si="11"/>
        <v>0</v>
      </c>
      <c r="BH175" s="102">
        <f t="shared" si="12"/>
        <v>0</v>
      </c>
      <c r="BI175" s="102">
        <f t="shared" si="13"/>
        <v>0</v>
      </c>
      <c r="BJ175" s="17" t="s">
        <v>81</v>
      </c>
      <c r="BK175" s="102">
        <f t="shared" si="14"/>
        <v>0</v>
      </c>
      <c r="BL175" s="17" t="s">
        <v>576</v>
      </c>
      <c r="BM175" s="174" t="s">
        <v>974</v>
      </c>
    </row>
    <row r="176" spans="2:65" s="1" customFormat="1" ht="16.5" customHeight="1" x14ac:dyDescent="0.2">
      <c r="B176" s="136"/>
      <c r="C176" s="206" t="s">
        <v>442</v>
      </c>
      <c r="D176" s="206" t="s">
        <v>387</v>
      </c>
      <c r="E176" s="207" t="s">
        <v>1250</v>
      </c>
      <c r="F176" s="208" t="s">
        <v>1251</v>
      </c>
      <c r="G176" s="209" t="s">
        <v>493</v>
      </c>
      <c r="H176" s="210">
        <v>50</v>
      </c>
      <c r="I176" s="211"/>
      <c r="J176" s="212">
        <f t="shared" si="5"/>
        <v>0</v>
      </c>
      <c r="K176" s="213"/>
      <c r="L176" s="214"/>
      <c r="M176" s="215" t="s">
        <v>1</v>
      </c>
      <c r="N176" s="216" t="s">
        <v>37</v>
      </c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AR176" s="174" t="s">
        <v>1061</v>
      </c>
      <c r="AT176" s="174" t="s">
        <v>387</v>
      </c>
      <c r="AU176" s="174" t="s">
        <v>81</v>
      </c>
      <c r="AY176" s="17" t="s">
        <v>159</v>
      </c>
      <c r="BE176" s="102">
        <f t="shared" si="9"/>
        <v>0</v>
      </c>
      <c r="BF176" s="102">
        <f t="shared" si="10"/>
        <v>0</v>
      </c>
      <c r="BG176" s="102">
        <f t="shared" si="11"/>
        <v>0</v>
      </c>
      <c r="BH176" s="102">
        <f t="shared" si="12"/>
        <v>0</v>
      </c>
      <c r="BI176" s="102">
        <f t="shared" si="13"/>
        <v>0</v>
      </c>
      <c r="BJ176" s="17" t="s">
        <v>81</v>
      </c>
      <c r="BK176" s="102">
        <f t="shared" si="14"/>
        <v>0</v>
      </c>
      <c r="BL176" s="17" t="s">
        <v>576</v>
      </c>
      <c r="BM176" s="174" t="s">
        <v>977</v>
      </c>
    </row>
    <row r="177" spans="2:65" s="1" customFormat="1" ht="21.75" customHeight="1" x14ac:dyDescent="0.2">
      <c r="B177" s="136"/>
      <c r="C177" s="163" t="s">
        <v>448</v>
      </c>
      <c r="D177" s="163" t="s">
        <v>161</v>
      </c>
      <c r="E177" s="164" t="s">
        <v>1252</v>
      </c>
      <c r="F177" s="165" t="s">
        <v>1253</v>
      </c>
      <c r="G177" s="166" t="s">
        <v>493</v>
      </c>
      <c r="H177" s="167">
        <v>80</v>
      </c>
      <c r="I177" s="168"/>
      <c r="J177" s="169">
        <f t="shared" si="5"/>
        <v>0</v>
      </c>
      <c r="K177" s="170"/>
      <c r="L177" s="34"/>
      <c r="M177" s="171" t="s">
        <v>1</v>
      </c>
      <c r="N177" s="135" t="s">
        <v>37</v>
      </c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AR177" s="174" t="s">
        <v>576</v>
      </c>
      <c r="AT177" s="174" t="s">
        <v>161</v>
      </c>
      <c r="AU177" s="174" t="s">
        <v>81</v>
      </c>
      <c r="AY177" s="17" t="s">
        <v>159</v>
      </c>
      <c r="BE177" s="102">
        <f t="shared" si="9"/>
        <v>0</v>
      </c>
      <c r="BF177" s="102">
        <f t="shared" si="10"/>
        <v>0</v>
      </c>
      <c r="BG177" s="102">
        <f t="shared" si="11"/>
        <v>0</v>
      </c>
      <c r="BH177" s="102">
        <f t="shared" si="12"/>
        <v>0</v>
      </c>
      <c r="BI177" s="102">
        <f t="shared" si="13"/>
        <v>0</v>
      </c>
      <c r="BJ177" s="17" t="s">
        <v>81</v>
      </c>
      <c r="BK177" s="102">
        <f t="shared" si="14"/>
        <v>0</v>
      </c>
      <c r="BL177" s="17" t="s">
        <v>576</v>
      </c>
      <c r="BM177" s="174" t="s">
        <v>980</v>
      </c>
    </row>
    <row r="178" spans="2:65" s="1" customFormat="1" ht="16.5" customHeight="1" x14ac:dyDescent="0.2">
      <c r="B178" s="136"/>
      <c r="C178" s="206" t="s">
        <v>453</v>
      </c>
      <c r="D178" s="206" t="s">
        <v>387</v>
      </c>
      <c r="E178" s="207" t="s">
        <v>1254</v>
      </c>
      <c r="F178" s="208" t="s">
        <v>1255</v>
      </c>
      <c r="G178" s="209" t="s">
        <v>493</v>
      </c>
      <c r="H178" s="210">
        <v>80</v>
      </c>
      <c r="I178" s="211"/>
      <c r="J178" s="212">
        <f t="shared" si="5"/>
        <v>0</v>
      </c>
      <c r="K178" s="213"/>
      <c r="L178" s="214"/>
      <c r="M178" s="215" t="s">
        <v>1</v>
      </c>
      <c r="N178" s="216" t="s">
        <v>37</v>
      </c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AR178" s="174" t="s">
        <v>1061</v>
      </c>
      <c r="AT178" s="174" t="s">
        <v>387</v>
      </c>
      <c r="AU178" s="174" t="s">
        <v>81</v>
      </c>
      <c r="AY178" s="17" t="s">
        <v>159</v>
      </c>
      <c r="BE178" s="102">
        <f t="shared" si="9"/>
        <v>0</v>
      </c>
      <c r="BF178" s="102">
        <f t="shared" si="10"/>
        <v>0</v>
      </c>
      <c r="BG178" s="102">
        <f t="shared" si="11"/>
        <v>0</v>
      </c>
      <c r="BH178" s="102">
        <f t="shared" si="12"/>
        <v>0</v>
      </c>
      <c r="BI178" s="102">
        <f t="shared" si="13"/>
        <v>0</v>
      </c>
      <c r="BJ178" s="17" t="s">
        <v>81</v>
      </c>
      <c r="BK178" s="102">
        <f t="shared" si="14"/>
        <v>0</v>
      </c>
      <c r="BL178" s="17" t="s">
        <v>576</v>
      </c>
      <c r="BM178" s="174" t="s">
        <v>983</v>
      </c>
    </row>
    <row r="179" spans="2:65" s="1" customFormat="1" ht="21.75" customHeight="1" x14ac:dyDescent="0.2">
      <c r="B179" s="136"/>
      <c r="C179" s="163" t="s">
        <v>460</v>
      </c>
      <c r="D179" s="163" t="s">
        <v>161</v>
      </c>
      <c r="E179" s="164" t="s">
        <v>1256</v>
      </c>
      <c r="F179" s="165" t="s">
        <v>1257</v>
      </c>
      <c r="G179" s="166" t="s">
        <v>493</v>
      </c>
      <c r="H179" s="167">
        <v>20</v>
      </c>
      <c r="I179" s="168"/>
      <c r="J179" s="169">
        <f t="shared" si="5"/>
        <v>0</v>
      </c>
      <c r="K179" s="170"/>
      <c r="L179" s="34"/>
      <c r="M179" s="171" t="s">
        <v>1</v>
      </c>
      <c r="N179" s="135" t="s">
        <v>37</v>
      </c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AR179" s="174" t="s">
        <v>576</v>
      </c>
      <c r="AT179" s="174" t="s">
        <v>161</v>
      </c>
      <c r="AU179" s="174" t="s">
        <v>81</v>
      </c>
      <c r="AY179" s="17" t="s">
        <v>159</v>
      </c>
      <c r="BE179" s="102">
        <f t="shared" si="9"/>
        <v>0</v>
      </c>
      <c r="BF179" s="102">
        <f t="shared" si="10"/>
        <v>0</v>
      </c>
      <c r="BG179" s="102">
        <f t="shared" si="11"/>
        <v>0</v>
      </c>
      <c r="BH179" s="102">
        <f t="shared" si="12"/>
        <v>0</v>
      </c>
      <c r="BI179" s="102">
        <f t="shared" si="13"/>
        <v>0</v>
      </c>
      <c r="BJ179" s="17" t="s">
        <v>81</v>
      </c>
      <c r="BK179" s="102">
        <f t="shared" si="14"/>
        <v>0</v>
      </c>
      <c r="BL179" s="17" t="s">
        <v>576</v>
      </c>
      <c r="BM179" s="174" t="s">
        <v>986</v>
      </c>
    </row>
    <row r="180" spans="2:65" s="1" customFormat="1" ht="16.5" customHeight="1" x14ac:dyDescent="0.2">
      <c r="B180" s="136"/>
      <c r="C180" s="206" t="s">
        <v>466</v>
      </c>
      <c r="D180" s="206" t="s">
        <v>387</v>
      </c>
      <c r="E180" s="207" t="s">
        <v>1258</v>
      </c>
      <c r="F180" s="208" t="s">
        <v>1259</v>
      </c>
      <c r="G180" s="209" t="s">
        <v>493</v>
      </c>
      <c r="H180" s="210">
        <v>20</v>
      </c>
      <c r="I180" s="211"/>
      <c r="J180" s="212">
        <f t="shared" si="5"/>
        <v>0</v>
      </c>
      <c r="K180" s="213"/>
      <c r="L180" s="214"/>
      <c r="M180" s="215" t="s">
        <v>1</v>
      </c>
      <c r="N180" s="216" t="s">
        <v>37</v>
      </c>
      <c r="P180" s="172">
        <f t="shared" si="6"/>
        <v>0</v>
      </c>
      <c r="Q180" s="172">
        <v>0</v>
      </c>
      <c r="R180" s="172">
        <f t="shared" si="7"/>
        <v>0</v>
      </c>
      <c r="S180" s="172">
        <v>0</v>
      </c>
      <c r="T180" s="173">
        <f t="shared" si="8"/>
        <v>0</v>
      </c>
      <c r="AR180" s="174" t="s">
        <v>1061</v>
      </c>
      <c r="AT180" s="174" t="s">
        <v>387</v>
      </c>
      <c r="AU180" s="174" t="s">
        <v>81</v>
      </c>
      <c r="AY180" s="17" t="s">
        <v>159</v>
      </c>
      <c r="BE180" s="102">
        <f t="shared" si="9"/>
        <v>0</v>
      </c>
      <c r="BF180" s="102">
        <f t="shared" si="10"/>
        <v>0</v>
      </c>
      <c r="BG180" s="102">
        <f t="shared" si="11"/>
        <v>0</v>
      </c>
      <c r="BH180" s="102">
        <f t="shared" si="12"/>
        <v>0</v>
      </c>
      <c r="BI180" s="102">
        <f t="shared" si="13"/>
        <v>0</v>
      </c>
      <c r="BJ180" s="17" t="s">
        <v>81</v>
      </c>
      <c r="BK180" s="102">
        <f t="shared" si="14"/>
        <v>0</v>
      </c>
      <c r="BL180" s="17" t="s">
        <v>576</v>
      </c>
      <c r="BM180" s="174" t="s">
        <v>989</v>
      </c>
    </row>
    <row r="181" spans="2:65" s="1" customFormat="1" ht="24.15" customHeight="1" x14ac:dyDescent="0.2">
      <c r="B181" s="136"/>
      <c r="C181" s="163" t="s">
        <v>474</v>
      </c>
      <c r="D181" s="163" t="s">
        <v>161</v>
      </c>
      <c r="E181" s="164" t="s">
        <v>1260</v>
      </c>
      <c r="F181" s="165" t="s">
        <v>1261</v>
      </c>
      <c r="G181" s="166" t="s">
        <v>493</v>
      </c>
      <c r="H181" s="167">
        <v>20</v>
      </c>
      <c r="I181" s="168"/>
      <c r="J181" s="169">
        <f t="shared" si="5"/>
        <v>0</v>
      </c>
      <c r="K181" s="170"/>
      <c r="L181" s="34"/>
      <c r="M181" s="171" t="s">
        <v>1</v>
      </c>
      <c r="N181" s="135" t="s">
        <v>37</v>
      </c>
      <c r="P181" s="172">
        <f t="shared" si="6"/>
        <v>0</v>
      </c>
      <c r="Q181" s="172">
        <v>0</v>
      </c>
      <c r="R181" s="172">
        <f t="shared" si="7"/>
        <v>0</v>
      </c>
      <c r="S181" s="172">
        <v>0</v>
      </c>
      <c r="T181" s="173">
        <f t="shared" si="8"/>
        <v>0</v>
      </c>
      <c r="AR181" s="174" t="s">
        <v>576</v>
      </c>
      <c r="AT181" s="174" t="s">
        <v>161</v>
      </c>
      <c r="AU181" s="174" t="s">
        <v>81</v>
      </c>
      <c r="AY181" s="17" t="s">
        <v>159</v>
      </c>
      <c r="BE181" s="102">
        <f t="shared" si="9"/>
        <v>0</v>
      </c>
      <c r="BF181" s="102">
        <f t="shared" si="10"/>
        <v>0</v>
      </c>
      <c r="BG181" s="102">
        <f t="shared" si="11"/>
        <v>0</v>
      </c>
      <c r="BH181" s="102">
        <f t="shared" si="12"/>
        <v>0</v>
      </c>
      <c r="BI181" s="102">
        <f t="shared" si="13"/>
        <v>0</v>
      </c>
      <c r="BJ181" s="17" t="s">
        <v>81</v>
      </c>
      <c r="BK181" s="102">
        <f t="shared" si="14"/>
        <v>0</v>
      </c>
      <c r="BL181" s="17" t="s">
        <v>576</v>
      </c>
      <c r="BM181" s="174" t="s">
        <v>992</v>
      </c>
    </row>
    <row r="182" spans="2:65" s="1" customFormat="1" ht="16.5" customHeight="1" x14ac:dyDescent="0.2">
      <c r="B182" s="136"/>
      <c r="C182" s="206" t="s">
        <v>479</v>
      </c>
      <c r="D182" s="206" t="s">
        <v>387</v>
      </c>
      <c r="E182" s="207" t="s">
        <v>1262</v>
      </c>
      <c r="F182" s="208" t="s">
        <v>1263</v>
      </c>
      <c r="G182" s="209" t="s">
        <v>493</v>
      </c>
      <c r="H182" s="210">
        <v>20</v>
      </c>
      <c r="I182" s="211"/>
      <c r="J182" s="212">
        <f t="shared" si="5"/>
        <v>0</v>
      </c>
      <c r="K182" s="213"/>
      <c r="L182" s="214"/>
      <c r="M182" s="215" t="s">
        <v>1</v>
      </c>
      <c r="N182" s="216" t="s">
        <v>37</v>
      </c>
      <c r="P182" s="172">
        <f t="shared" si="6"/>
        <v>0</v>
      </c>
      <c r="Q182" s="172">
        <v>1.4999999999999999E-4</v>
      </c>
      <c r="R182" s="172">
        <f t="shared" si="7"/>
        <v>2.9999999999999996E-3</v>
      </c>
      <c r="S182" s="172">
        <v>0</v>
      </c>
      <c r="T182" s="173">
        <f t="shared" si="8"/>
        <v>0</v>
      </c>
      <c r="AR182" s="174" t="s">
        <v>1061</v>
      </c>
      <c r="AT182" s="174" t="s">
        <v>387</v>
      </c>
      <c r="AU182" s="174" t="s">
        <v>81</v>
      </c>
      <c r="AY182" s="17" t="s">
        <v>159</v>
      </c>
      <c r="BE182" s="102">
        <f t="shared" si="9"/>
        <v>0</v>
      </c>
      <c r="BF182" s="102">
        <f t="shared" si="10"/>
        <v>0</v>
      </c>
      <c r="BG182" s="102">
        <f t="shared" si="11"/>
        <v>0</v>
      </c>
      <c r="BH182" s="102">
        <f t="shared" si="12"/>
        <v>0</v>
      </c>
      <c r="BI182" s="102">
        <f t="shared" si="13"/>
        <v>0</v>
      </c>
      <c r="BJ182" s="17" t="s">
        <v>81</v>
      </c>
      <c r="BK182" s="102">
        <f t="shared" si="14"/>
        <v>0</v>
      </c>
      <c r="BL182" s="17" t="s">
        <v>576</v>
      </c>
      <c r="BM182" s="174" t="s">
        <v>995</v>
      </c>
    </row>
    <row r="183" spans="2:65" s="11" customFormat="1" ht="22.75" customHeight="1" x14ac:dyDescent="0.25">
      <c r="B183" s="151"/>
      <c r="D183" s="152" t="s">
        <v>70</v>
      </c>
      <c r="E183" s="161" t="s">
        <v>1264</v>
      </c>
      <c r="F183" s="161" t="s">
        <v>1265</v>
      </c>
      <c r="I183" s="154"/>
      <c r="J183" s="162">
        <f>BK183</f>
        <v>0</v>
      </c>
      <c r="L183" s="151"/>
      <c r="M183" s="156"/>
      <c r="P183" s="157">
        <v>0</v>
      </c>
      <c r="R183" s="157">
        <v>0</v>
      </c>
      <c r="T183" s="158">
        <v>0</v>
      </c>
      <c r="AR183" s="152" t="s">
        <v>173</v>
      </c>
      <c r="AT183" s="159" t="s">
        <v>70</v>
      </c>
      <c r="AU183" s="159" t="s">
        <v>76</v>
      </c>
      <c r="AY183" s="152" t="s">
        <v>159</v>
      </c>
      <c r="BK183" s="160">
        <v>0</v>
      </c>
    </row>
    <row r="184" spans="2:65" s="11" customFormat="1" ht="26" customHeight="1" x14ac:dyDescent="0.35">
      <c r="B184" s="151"/>
      <c r="D184" s="152" t="s">
        <v>70</v>
      </c>
      <c r="E184" s="153" t="s">
        <v>1047</v>
      </c>
      <c r="F184" s="153" t="s">
        <v>1048</v>
      </c>
      <c r="I184" s="154"/>
      <c r="J184" s="155">
        <f>BK184</f>
        <v>0</v>
      </c>
      <c r="L184" s="151"/>
      <c r="M184" s="156"/>
      <c r="P184" s="157">
        <f>SUM(P185:P186)</f>
        <v>0</v>
      </c>
      <c r="R184" s="157">
        <f>SUM(R185:R186)</f>
        <v>0</v>
      </c>
      <c r="T184" s="158">
        <f>SUM(T185:T186)</f>
        <v>0</v>
      </c>
      <c r="AR184" s="152" t="s">
        <v>165</v>
      </c>
      <c r="AT184" s="159" t="s">
        <v>70</v>
      </c>
      <c r="AU184" s="159" t="s">
        <v>71</v>
      </c>
      <c r="AY184" s="152" t="s">
        <v>159</v>
      </c>
      <c r="BK184" s="160">
        <f>SUM(BK185:BK186)</f>
        <v>0</v>
      </c>
    </row>
    <row r="185" spans="2:65" s="1" customFormat="1" ht="37.75" customHeight="1" x14ac:dyDescent="0.2">
      <c r="B185" s="136"/>
      <c r="C185" s="163" t="s">
        <v>485</v>
      </c>
      <c r="D185" s="163" t="s">
        <v>161</v>
      </c>
      <c r="E185" s="164" t="s">
        <v>1266</v>
      </c>
      <c r="F185" s="165" t="s">
        <v>1267</v>
      </c>
      <c r="G185" s="166" t="s">
        <v>1051</v>
      </c>
      <c r="H185" s="167">
        <v>10</v>
      </c>
      <c r="I185" s="168"/>
      <c r="J185" s="169">
        <f>ROUND(I185*H185,2)</f>
        <v>0</v>
      </c>
      <c r="K185" s="170"/>
      <c r="L185" s="34"/>
      <c r="M185" s="171" t="s">
        <v>1</v>
      </c>
      <c r="N185" s="135" t="s">
        <v>37</v>
      </c>
      <c r="P185" s="172">
        <f>O185*H185</f>
        <v>0</v>
      </c>
      <c r="Q185" s="172">
        <v>0</v>
      </c>
      <c r="R185" s="172">
        <f>Q185*H185</f>
        <v>0</v>
      </c>
      <c r="S185" s="172">
        <v>0</v>
      </c>
      <c r="T185" s="173">
        <f>S185*H185</f>
        <v>0</v>
      </c>
      <c r="AR185" s="174" t="s">
        <v>1052</v>
      </c>
      <c r="AT185" s="174" t="s">
        <v>161</v>
      </c>
      <c r="AU185" s="174" t="s">
        <v>76</v>
      </c>
      <c r="AY185" s="17" t="s">
        <v>159</v>
      </c>
      <c r="BE185" s="102">
        <f>IF(N185="základná",J185,0)</f>
        <v>0</v>
      </c>
      <c r="BF185" s="102">
        <f>IF(N185="znížená",J185,0)</f>
        <v>0</v>
      </c>
      <c r="BG185" s="102">
        <f>IF(N185="zákl. prenesená",J185,0)</f>
        <v>0</v>
      </c>
      <c r="BH185" s="102">
        <f>IF(N185="zníž. prenesená",J185,0)</f>
        <v>0</v>
      </c>
      <c r="BI185" s="102">
        <f>IF(N185="nulová",J185,0)</f>
        <v>0</v>
      </c>
      <c r="BJ185" s="17" t="s">
        <v>81</v>
      </c>
      <c r="BK185" s="102">
        <f>ROUND(I185*H185,2)</f>
        <v>0</v>
      </c>
      <c r="BL185" s="17" t="s">
        <v>1052</v>
      </c>
      <c r="BM185" s="174" t="s">
        <v>998</v>
      </c>
    </row>
    <row r="186" spans="2:65" s="1" customFormat="1" ht="33" customHeight="1" x14ac:dyDescent="0.2">
      <c r="B186" s="136"/>
      <c r="C186" s="163" t="s">
        <v>490</v>
      </c>
      <c r="D186" s="163" t="s">
        <v>161</v>
      </c>
      <c r="E186" s="164" t="s">
        <v>1049</v>
      </c>
      <c r="F186" s="165" t="s">
        <v>1050</v>
      </c>
      <c r="G186" s="166" t="s">
        <v>1051</v>
      </c>
      <c r="H186" s="167">
        <v>15</v>
      </c>
      <c r="I186" s="168"/>
      <c r="J186" s="169">
        <f>ROUND(I186*H186,2)</f>
        <v>0</v>
      </c>
      <c r="K186" s="170"/>
      <c r="L186" s="34"/>
      <c r="M186" s="171" t="s">
        <v>1</v>
      </c>
      <c r="N186" s="135" t="s">
        <v>37</v>
      </c>
      <c r="P186" s="172">
        <f>O186*H186</f>
        <v>0</v>
      </c>
      <c r="Q186" s="172">
        <v>0</v>
      </c>
      <c r="R186" s="172">
        <f>Q186*H186</f>
        <v>0</v>
      </c>
      <c r="S186" s="172">
        <v>0</v>
      </c>
      <c r="T186" s="173">
        <f>S186*H186</f>
        <v>0</v>
      </c>
      <c r="AR186" s="174" t="s">
        <v>1052</v>
      </c>
      <c r="AT186" s="174" t="s">
        <v>161</v>
      </c>
      <c r="AU186" s="174" t="s">
        <v>76</v>
      </c>
      <c r="AY186" s="17" t="s">
        <v>159</v>
      </c>
      <c r="BE186" s="102">
        <f>IF(N186="základná",J186,0)</f>
        <v>0</v>
      </c>
      <c r="BF186" s="102">
        <f>IF(N186="znížená",J186,0)</f>
        <v>0</v>
      </c>
      <c r="BG186" s="102">
        <f>IF(N186="zákl. prenesená",J186,0)</f>
        <v>0</v>
      </c>
      <c r="BH186" s="102">
        <f>IF(N186="zníž. prenesená",J186,0)</f>
        <v>0</v>
      </c>
      <c r="BI186" s="102">
        <f>IF(N186="nulová",J186,0)</f>
        <v>0</v>
      </c>
      <c r="BJ186" s="17" t="s">
        <v>81</v>
      </c>
      <c r="BK186" s="102">
        <f>ROUND(I186*H186,2)</f>
        <v>0</v>
      </c>
      <c r="BL186" s="17" t="s">
        <v>1052</v>
      </c>
      <c r="BM186" s="174" t="s">
        <v>1001</v>
      </c>
    </row>
    <row r="187" spans="2:65" s="11" customFormat="1" ht="26" customHeight="1" x14ac:dyDescent="0.35">
      <c r="B187" s="151"/>
      <c r="D187" s="152" t="s">
        <v>70</v>
      </c>
      <c r="E187" s="153" t="s">
        <v>138</v>
      </c>
      <c r="F187" s="153" t="s">
        <v>1268</v>
      </c>
      <c r="I187" s="154"/>
      <c r="J187" s="155">
        <f>BK187</f>
        <v>0</v>
      </c>
      <c r="L187" s="151"/>
      <c r="M187" s="156"/>
      <c r="P187" s="157">
        <f>SUM(P188:P189)</f>
        <v>0</v>
      </c>
      <c r="R187" s="157">
        <f>SUM(R188:R189)</f>
        <v>0</v>
      </c>
      <c r="T187" s="158">
        <f>SUM(T188:T189)</f>
        <v>0</v>
      </c>
      <c r="AR187" s="152" t="s">
        <v>184</v>
      </c>
      <c r="AT187" s="159" t="s">
        <v>70</v>
      </c>
      <c r="AU187" s="159" t="s">
        <v>71</v>
      </c>
      <c r="AY187" s="152" t="s">
        <v>159</v>
      </c>
      <c r="BK187" s="160">
        <f>SUM(BK188:BK189)</f>
        <v>0</v>
      </c>
    </row>
    <row r="188" spans="2:65" s="1" customFormat="1" ht="16.5" customHeight="1" x14ac:dyDescent="0.2">
      <c r="B188" s="136"/>
      <c r="C188" s="163">
        <v>48</v>
      </c>
      <c r="D188" s="163" t="s">
        <v>161</v>
      </c>
      <c r="E188" s="164" t="s">
        <v>1270</v>
      </c>
      <c r="F188" s="165" t="s">
        <v>1271</v>
      </c>
      <c r="G188" s="166" t="s">
        <v>1269</v>
      </c>
      <c r="H188" s="167">
        <v>1</v>
      </c>
      <c r="I188" s="168"/>
      <c r="J188" s="169">
        <f>ROUND(I188*H188,2)</f>
        <v>0</v>
      </c>
      <c r="K188" s="170"/>
      <c r="L188" s="34"/>
      <c r="M188" s="171" t="s">
        <v>1</v>
      </c>
      <c r="N188" s="135" t="s">
        <v>37</v>
      </c>
      <c r="P188" s="172">
        <f>O188*H188</f>
        <v>0</v>
      </c>
      <c r="Q188" s="172">
        <v>0</v>
      </c>
      <c r="R188" s="172">
        <f>Q188*H188</f>
        <v>0</v>
      </c>
      <c r="S188" s="172">
        <v>0</v>
      </c>
      <c r="T188" s="173">
        <f>S188*H188</f>
        <v>0</v>
      </c>
      <c r="AR188" s="174" t="s">
        <v>165</v>
      </c>
      <c r="AT188" s="174" t="s">
        <v>161</v>
      </c>
      <c r="AU188" s="174" t="s">
        <v>76</v>
      </c>
      <c r="AY188" s="17" t="s">
        <v>159</v>
      </c>
      <c r="BE188" s="102">
        <f>IF(N188="základná",J188,0)</f>
        <v>0</v>
      </c>
      <c r="BF188" s="102">
        <f>IF(N188="znížená",J188,0)</f>
        <v>0</v>
      </c>
      <c r="BG188" s="102">
        <f>IF(N188="zákl. prenesená",J188,0)</f>
        <v>0</v>
      </c>
      <c r="BH188" s="102">
        <f>IF(N188="zníž. prenesená",J188,0)</f>
        <v>0</v>
      </c>
      <c r="BI188" s="102">
        <f>IF(N188="nulová",J188,0)</f>
        <v>0</v>
      </c>
      <c r="BJ188" s="17" t="s">
        <v>81</v>
      </c>
      <c r="BK188" s="102">
        <f>ROUND(I188*H188,2)</f>
        <v>0</v>
      </c>
      <c r="BL188" s="17" t="s">
        <v>165</v>
      </c>
      <c r="BM188" s="174" t="s">
        <v>1007</v>
      </c>
    </row>
    <row r="189" spans="2:65" s="1" customFormat="1" ht="21.75" customHeight="1" x14ac:dyDescent="0.2">
      <c r="B189" s="136"/>
      <c r="C189" s="163">
        <v>49</v>
      </c>
      <c r="D189" s="163" t="s">
        <v>161</v>
      </c>
      <c r="E189" s="164" t="s">
        <v>1272</v>
      </c>
      <c r="F189" s="165" t="s">
        <v>1273</v>
      </c>
      <c r="G189" s="166" t="s">
        <v>1269</v>
      </c>
      <c r="H189" s="167">
        <v>1</v>
      </c>
      <c r="I189" s="168"/>
      <c r="J189" s="169">
        <f>ROUND(I189*H189,2)</f>
        <v>0</v>
      </c>
      <c r="K189" s="170"/>
      <c r="L189" s="34"/>
      <c r="M189" s="220" t="s">
        <v>1</v>
      </c>
      <c r="N189" s="221" t="s">
        <v>37</v>
      </c>
      <c r="O189" s="222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AR189" s="174" t="s">
        <v>165</v>
      </c>
      <c r="AT189" s="174" t="s">
        <v>161</v>
      </c>
      <c r="AU189" s="174" t="s">
        <v>76</v>
      </c>
      <c r="AY189" s="17" t="s">
        <v>159</v>
      </c>
      <c r="BE189" s="102">
        <f>IF(N189="základná",J189,0)</f>
        <v>0</v>
      </c>
      <c r="BF189" s="102">
        <f>IF(N189="znížená",J189,0)</f>
        <v>0</v>
      </c>
      <c r="BG189" s="102">
        <f>IF(N189="zákl. prenesená",J189,0)</f>
        <v>0</v>
      </c>
      <c r="BH189" s="102">
        <f>IF(N189="zníž. prenesená",J189,0)</f>
        <v>0</v>
      </c>
      <c r="BI189" s="102">
        <f>IF(N189="nulová",J189,0)</f>
        <v>0</v>
      </c>
      <c r="BJ189" s="17" t="s">
        <v>81</v>
      </c>
      <c r="BK189" s="102">
        <f>ROUND(I189*H189,2)</f>
        <v>0</v>
      </c>
      <c r="BL189" s="17" t="s">
        <v>165</v>
      </c>
      <c r="BM189" s="174" t="s">
        <v>1016</v>
      </c>
    </row>
    <row r="190" spans="2:65" s="12" customFormat="1" x14ac:dyDescent="0.2">
      <c r="B190" s="175"/>
      <c r="C190" s="284" t="s">
        <v>2229</v>
      </c>
      <c r="D190" s="284"/>
      <c r="E190" s="7"/>
      <c r="F190" s="7"/>
      <c r="G190" s="7"/>
      <c r="H190" s="7"/>
      <c r="I190" s="7"/>
      <c r="L190" s="175"/>
      <c r="AT190" s="177"/>
      <c r="AU190" s="177"/>
      <c r="AY190" s="177"/>
    </row>
    <row r="191" spans="2:65" s="12" customFormat="1" ht="23.4" customHeight="1" x14ac:dyDescent="0.2">
      <c r="B191" s="175"/>
      <c r="C191" s="284" t="s">
        <v>2230</v>
      </c>
      <c r="D191" s="284"/>
      <c r="E191" s="284"/>
      <c r="F191" s="284"/>
      <c r="G191" s="284"/>
      <c r="H191" s="284"/>
      <c r="I191" s="284"/>
      <c r="L191" s="175"/>
      <c r="AT191" s="177"/>
      <c r="AU191" s="177"/>
      <c r="AY191" s="177"/>
    </row>
    <row r="192" spans="2:65" s="12" customFormat="1" ht="33" customHeight="1" x14ac:dyDescent="0.2">
      <c r="B192" s="175"/>
      <c r="C192" s="284" t="s">
        <v>2231</v>
      </c>
      <c r="D192" s="284"/>
      <c r="E192" s="284"/>
      <c r="F192" s="284"/>
      <c r="G192" s="284"/>
      <c r="H192" s="284"/>
      <c r="I192" s="284"/>
      <c r="L192" s="175"/>
      <c r="AT192" s="177"/>
      <c r="AU192" s="177"/>
      <c r="AY192" s="177"/>
    </row>
    <row r="193" spans="2:51" s="12" customFormat="1" ht="22.25" customHeight="1" x14ac:dyDescent="0.2">
      <c r="B193" s="175"/>
      <c r="C193" s="284" t="s">
        <v>2232</v>
      </c>
      <c r="D193" s="284"/>
      <c r="E193" s="284"/>
      <c r="F193" s="284"/>
      <c r="G193" s="284"/>
      <c r="H193" s="284"/>
      <c r="I193" s="284"/>
      <c r="L193" s="175"/>
      <c r="AT193" s="177"/>
      <c r="AU193" s="177"/>
      <c r="AY193" s="177"/>
    </row>
    <row r="194" spans="2:51" s="12" customFormat="1" ht="38.4" customHeight="1" x14ac:dyDescent="0.2">
      <c r="B194" s="175"/>
      <c r="C194" s="284" t="s">
        <v>2233</v>
      </c>
      <c r="D194" s="284"/>
      <c r="E194" s="284"/>
      <c r="F194" s="284"/>
      <c r="G194" s="284"/>
      <c r="H194" s="284"/>
      <c r="I194" s="284"/>
      <c r="L194" s="175"/>
      <c r="AT194" s="177"/>
      <c r="AU194" s="177"/>
      <c r="AY194" s="177"/>
    </row>
    <row r="195" spans="2:51" s="12" customFormat="1" ht="28.25" customHeight="1" x14ac:dyDescent="0.2">
      <c r="B195" s="175"/>
      <c r="C195" s="284" t="s">
        <v>2234</v>
      </c>
      <c r="D195" s="284"/>
      <c r="E195" s="284"/>
      <c r="F195" s="284"/>
      <c r="G195" s="284"/>
      <c r="H195" s="284"/>
      <c r="I195" s="284"/>
      <c r="L195" s="175"/>
      <c r="AT195" s="177"/>
      <c r="AU195" s="177"/>
      <c r="AY195" s="177"/>
    </row>
    <row r="196" spans="2:51" s="12" customFormat="1" ht="33" customHeight="1" x14ac:dyDescent="0.2">
      <c r="B196" s="175"/>
      <c r="C196" s="284" t="s">
        <v>2235</v>
      </c>
      <c r="D196" s="284"/>
      <c r="E196" s="284"/>
      <c r="F196" s="284"/>
      <c r="G196" s="284"/>
      <c r="H196" s="284"/>
      <c r="I196" s="284"/>
      <c r="L196" s="175"/>
      <c r="AT196" s="177"/>
      <c r="AU196" s="177"/>
      <c r="AY196" s="177"/>
    </row>
    <row r="197" spans="2:51" s="1" customFormat="1" ht="6.9" customHeight="1" x14ac:dyDescent="0.2"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34"/>
    </row>
  </sheetData>
  <autoFilter ref="C134:K189"/>
  <mergeCells count="24">
    <mergeCell ref="C193:I193"/>
    <mergeCell ref="C194:I194"/>
    <mergeCell ref="C195:I195"/>
    <mergeCell ref="C196:I196"/>
    <mergeCell ref="E127:H127"/>
    <mergeCell ref="C191:I191"/>
    <mergeCell ref="C192:I192"/>
    <mergeCell ref="D109:F109"/>
    <mergeCell ref="D110:F110"/>
    <mergeCell ref="D111:F111"/>
    <mergeCell ref="E123:H123"/>
    <mergeCell ref="E125:H125"/>
    <mergeCell ref="E11:H11"/>
    <mergeCell ref="E20:H20"/>
    <mergeCell ref="E29:H29"/>
    <mergeCell ref="L2:V2"/>
    <mergeCell ref="C190:D190"/>
    <mergeCell ref="E85:H85"/>
    <mergeCell ref="E87:H87"/>
    <mergeCell ref="E89:H89"/>
    <mergeCell ref="D107:F107"/>
    <mergeCell ref="D108:F108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5"/>
  <sheetViews>
    <sheetView showGridLines="0" topLeftCell="A171" workbookViewId="0">
      <selection activeCell="A178" sqref="A178:XFD18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100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14</v>
      </c>
      <c r="L6" s="20"/>
    </row>
    <row r="7" spans="2:4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46" ht="12" customHeight="1" x14ac:dyDescent="0.2">
      <c r="B8" s="20"/>
      <c r="D8" s="27" t="s">
        <v>122</v>
      </c>
      <c r="L8" s="20"/>
    </row>
    <row r="9" spans="2:46" s="1" customFormat="1" ht="16.5" customHeight="1" x14ac:dyDescent="0.2">
      <c r="B9" s="34"/>
      <c r="E9" s="286" t="s">
        <v>99</v>
      </c>
      <c r="F9" s="282"/>
      <c r="G9" s="282"/>
      <c r="H9" s="282"/>
      <c r="L9" s="34"/>
    </row>
    <row r="10" spans="2:46" s="1" customFormat="1" ht="12" customHeight="1" x14ac:dyDescent="0.2">
      <c r="B10" s="34"/>
      <c r="D10" s="27" t="s">
        <v>123</v>
      </c>
      <c r="L10" s="34"/>
    </row>
    <row r="11" spans="2:46" s="1" customFormat="1" ht="16.5" customHeight="1" x14ac:dyDescent="0.2">
      <c r="B11" s="34"/>
      <c r="E11" s="266"/>
      <c r="F11" s="282"/>
      <c r="G11" s="282"/>
      <c r="H11" s="282"/>
      <c r="L11" s="34"/>
    </row>
    <row r="12" spans="2:46" s="1" customFormat="1" x14ac:dyDescent="0.2">
      <c r="B12" s="34"/>
      <c r="L12" s="34"/>
    </row>
    <row r="13" spans="2:4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46" s="1" customFormat="1" ht="10.75" customHeight="1" x14ac:dyDescent="0.2">
      <c r="B15" s="34"/>
      <c r="L15" s="34"/>
    </row>
    <row r="16" spans="2:4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J108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ROUND((SUM(BE108:BE115) + SUM(BE137:BE177)),  2)</f>
        <v>0</v>
      </c>
      <c r="G37" s="113"/>
      <c r="H37" s="113"/>
      <c r="I37" s="114">
        <v>0.2</v>
      </c>
      <c r="J37" s="112">
        <f>ROUND(((SUM(BE108:BE115) + SUM(BE137:BE177))*I37),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ROUND((SUM(BF108:BF115) + SUM(BF137:BF177)),  2)</f>
        <v>0</v>
      </c>
      <c r="G38" s="113"/>
      <c r="H38" s="113"/>
      <c r="I38" s="114">
        <v>0.2</v>
      </c>
      <c r="J38" s="112">
        <f>ROUND(((SUM(BF108:BF115) + SUM(BF137:BF177))*I38),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ROUND((SUM(BG108:BG115) + SUM(BG137:BG177)),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ROUND((SUM(BH108:BH115) + SUM(BH137:BH177)),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ROUND((SUM(BI108:BI115) + SUM(BI137:BI177)),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99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J137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134</v>
      </c>
      <c r="E99" s="128"/>
      <c r="F99" s="128"/>
      <c r="G99" s="128"/>
      <c r="H99" s="128"/>
      <c r="I99" s="128"/>
      <c r="J99" s="129">
        <f>J138</f>
        <v>0</v>
      </c>
      <c r="L99" s="126"/>
    </row>
    <row r="100" spans="2:65" s="9" customFormat="1" ht="20" customHeight="1" x14ac:dyDescent="0.2">
      <c r="B100" s="130"/>
      <c r="D100" s="131" t="s">
        <v>230</v>
      </c>
      <c r="E100" s="132"/>
      <c r="F100" s="132"/>
      <c r="G100" s="132"/>
      <c r="H100" s="132"/>
      <c r="I100" s="132"/>
      <c r="J100" s="133">
        <f>J139</f>
        <v>0</v>
      </c>
      <c r="L100" s="130"/>
    </row>
    <row r="101" spans="2:65" s="8" customFormat="1" ht="24.9" customHeight="1" x14ac:dyDescent="0.2">
      <c r="B101" s="126"/>
      <c r="D101" s="127" t="s">
        <v>1166</v>
      </c>
      <c r="E101" s="128"/>
      <c r="F101" s="128"/>
      <c r="G101" s="128"/>
      <c r="H101" s="128"/>
      <c r="I101" s="128"/>
      <c r="J101" s="129">
        <f>J142</f>
        <v>0</v>
      </c>
      <c r="L101" s="126"/>
    </row>
    <row r="102" spans="2:65" s="9" customFormat="1" ht="20" customHeight="1" x14ac:dyDescent="0.2">
      <c r="B102" s="130"/>
      <c r="D102" s="131" t="s">
        <v>1167</v>
      </c>
      <c r="E102" s="132"/>
      <c r="F102" s="132"/>
      <c r="G102" s="132"/>
      <c r="H102" s="132"/>
      <c r="I102" s="132"/>
      <c r="J102" s="133">
        <f>J143</f>
        <v>0</v>
      </c>
      <c r="L102" s="130"/>
    </row>
    <row r="103" spans="2:65" s="9" customFormat="1" ht="20" customHeight="1" x14ac:dyDescent="0.2">
      <c r="B103" s="130"/>
      <c r="D103" s="131" t="s">
        <v>1274</v>
      </c>
      <c r="E103" s="132"/>
      <c r="F103" s="132"/>
      <c r="G103" s="132"/>
      <c r="H103" s="132"/>
      <c r="I103" s="132"/>
      <c r="J103" s="133">
        <f>J163</f>
        <v>0</v>
      </c>
      <c r="L103" s="130"/>
    </row>
    <row r="104" spans="2:65" s="8" customFormat="1" ht="24.9" customHeight="1" x14ac:dyDescent="0.2">
      <c r="B104" s="126"/>
      <c r="D104" s="127" t="s">
        <v>1169</v>
      </c>
      <c r="E104" s="128"/>
      <c r="F104" s="128"/>
      <c r="G104" s="128"/>
      <c r="H104" s="128"/>
      <c r="I104" s="128"/>
      <c r="J104" s="129">
        <f>J172</f>
        <v>0</v>
      </c>
      <c r="L104" s="126"/>
    </row>
    <row r="105" spans="2:65" s="8" customFormat="1" ht="24.9" customHeight="1" x14ac:dyDescent="0.2">
      <c r="B105" s="126"/>
      <c r="D105" s="127" t="s">
        <v>1170</v>
      </c>
      <c r="E105" s="128"/>
      <c r="F105" s="128"/>
      <c r="G105" s="128"/>
      <c r="H105" s="128"/>
      <c r="I105" s="128"/>
      <c r="J105" s="129">
        <f>J175</f>
        <v>0</v>
      </c>
      <c r="L105" s="126"/>
    </row>
    <row r="106" spans="2:65" s="1" customFormat="1" ht="21.75" customHeight="1" x14ac:dyDescent="0.2">
      <c r="B106" s="34"/>
      <c r="L106" s="34"/>
    </row>
    <row r="107" spans="2:65" s="1" customFormat="1" ht="6.9" customHeight="1" x14ac:dyDescent="0.2">
      <c r="B107" s="34"/>
      <c r="L107" s="34"/>
    </row>
    <row r="108" spans="2:65" s="1" customFormat="1" ht="29.25" customHeight="1" x14ac:dyDescent="0.2">
      <c r="B108" s="34"/>
      <c r="C108" s="125" t="s">
        <v>136</v>
      </c>
      <c r="J108" s="134">
        <f>ROUND(J109 + J110 + J111 + J112 + J113 + J114,2)</f>
        <v>0</v>
      </c>
      <c r="L108" s="34"/>
      <c r="N108" s="135" t="s">
        <v>35</v>
      </c>
    </row>
    <row r="109" spans="2:65" s="1" customFormat="1" ht="18" customHeight="1" x14ac:dyDescent="0.2">
      <c r="B109" s="136"/>
      <c r="C109" s="137"/>
      <c r="D109" s="279" t="s">
        <v>137</v>
      </c>
      <c r="E109" s="285"/>
      <c r="F109" s="285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138</v>
      </c>
      <c r="AZ109" s="137"/>
      <c r="BA109" s="137"/>
      <c r="BB109" s="137"/>
      <c r="BC109" s="137"/>
      <c r="BD109" s="137"/>
      <c r="BE109" s="141">
        <f t="shared" ref="BE109:BE114" si="0">IF(N109="základná",J109,0)</f>
        <v>0</v>
      </c>
      <c r="BF109" s="141">
        <f t="shared" ref="BF109:BF114" si="1">IF(N109="znížená",J109,0)</f>
        <v>0</v>
      </c>
      <c r="BG109" s="141">
        <f t="shared" ref="BG109:BG114" si="2">IF(N109="zákl. prenesená",J109,0)</f>
        <v>0</v>
      </c>
      <c r="BH109" s="141">
        <f t="shared" ref="BH109:BH114" si="3">IF(N109="zníž. prenesená",J109,0)</f>
        <v>0</v>
      </c>
      <c r="BI109" s="141">
        <f t="shared" ref="BI109:BI114" si="4">IF(N109="nulová",J109,0)</f>
        <v>0</v>
      </c>
      <c r="BJ109" s="140" t="s">
        <v>81</v>
      </c>
      <c r="BK109" s="137"/>
      <c r="BL109" s="137"/>
      <c r="BM109" s="137"/>
    </row>
    <row r="110" spans="2:65" s="1" customFormat="1" ht="18" customHeight="1" x14ac:dyDescent="0.2">
      <c r="B110" s="136"/>
      <c r="C110" s="137"/>
      <c r="D110" s="279" t="s">
        <v>139</v>
      </c>
      <c r="E110" s="285"/>
      <c r="F110" s="285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138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81</v>
      </c>
      <c r="BK110" s="137"/>
      <c r="BL110" s="137"/>
      <c r="BM110" s="137"/>
    </row>
    <row r="111" spans="2:65" s="1" customFormat="1" ht="18" customHeight="1" x14ac:dyDescent="0.2">
      <c r="B111" s="136"/>
      <c r="C111" s="137"/>
      <c r="D111" s="279" t="s">
        <v>140</v>
      </c>
      <c r="E111" s="285"/>
      <c r="F111" s="285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138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81</v>
      </c>
      <c r="BK111" s="137"/>
      <c r="BL111" s="137"/>
      <c r="BM111" s="137"/>
    </row>
    <row r="112" spans="2:65" s="1" customFormat="1" ht="18" customHeight="1" x14ac:dyDescent="0.2">
      <c r="B112" s="136"/>
      <c r="C112" s="137"/>
      <c r="D112" s="279" t="s">
        <v>141</v>
      </c>
      <c r="E112" s="285"/>
      <c r="F112" s="285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138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81</v>
      </c>
      <c r="BK112" s="137"/>
      <c r="BL112" s="137"/>
      <c r="BM112" s="137"/>
    </row>
    <row r="113" spans="2:65" s="1" customFormat="1" ht="18" customHeight="1" x14ac:dyDescent="0.2">
      <c r="B113" s="136"/>
      <c r="C113" s="137"/>
      <c r="D113" s="279" t="s">
        <v>142</v>
      </c>
      <c r="E113" s="285"/>
      <c r="F113" s="285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138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81</v>
      </c>
      <c r="BK113" s="137"/>
      <c r="BL113" s="137"/>
      <c r="BM113" s="137"/>
    </row>
    <row r="114" spans="2:65" s="1" customFormat="1" ht="18" customHeight="1" x14ac:dyDescent="0.2">
      <c r="B114" s="136"/>
      <c r="C114" s="137"/>
      <c r="D114" s="138" t="s">
        <v>143</v>
      </c>
      <c r="E114" s="137"/>
      <c r="F114" s="137"/>
      <c r="G114" s="137"/>
      <c r="H114" s="137"/>
      <c r="I114" s="137"/>
      <c r="J114" s="99">
        <f>ROUND(J32*T114,2)</f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144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81</v>
      </c>
      <c r="BK114" s="137"/>
      <c r="BL114" s="137"/>
      <c r="BM114" s="137"/>
    </row>
    <row r="115" spans="2:65" s="1" customFormat="1" x14ac:dyDescent="0.2">
      <c r="B115" s="34"/>
      <c r="L115" s="34"/>
    </row>
    <row r="116" spans="2:65" s="1" customFormat="1" ht="29.25" customHeight="1" x14ac:dyDescent="0.2">
      <c r="B116" s="34"/>
      <c r="C116" s="105" t="s">
        <v>118</v>
      </c>
      <c r="D116" s="106"/>
      <c r="E116" s="106"/>
      <c r="F116" s="106"/>
      <c r="G116" s="106"/>
      <c r="H116" s="106"/>
      <c r="I116" s="106"/>
      <c r="J116" s="107">
        <f>ROUND(J98+J108,2)</f>
        <v>0</v>
      </c>
      <c r="K116" s="106"/>
      <c r="L116" s="34"/>
    </row>
    <row r="117" spans="2:65" s="1" customFormat="1" ht="6.9" customHeight="1" x14ac:dyDescent="0.2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4"/>
    </row>
    <row r="121" spans="2:65" s="1" customFormat="1" ht="6.9" customHeight="1" x14ac:dyDescent="0.2"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34"/>
    </row>
    <row r="122" spans="2:65" s="1" customFormat="1" ht="24.9" customHeight="1" x14ac:dyDescent="0.2">
      <c r="B122" s="34"/>
      <c r="C122" s="21" t="s">
        <v>145</v>
      </c>
      <c r="L122" s="34"/>
    </row>
    <row r="123" spans="2:65" s="1" customFormat="1" ht="6.9" customHeight="1" x14ac:dyDescent="0.2">
      <c r="B123" s="34"/>
      <c r="L123" s="34"/>
    </row>
    <row r="124" spans="2:65" s="1" customFormat="1" ht="12" customHeight="1" x14ac:dyDescent="0.2">
      <c r="B124" s="34"/>
      <c r="C124" s="27" t="s">
        <v>14</v>
      </c>
      <c r="L124" s="34"/>
    </row>
    <row r="125" spans="2:65" s="1" customFormat="1" ht="16.5" customHeight="1" x14ac:dyDescent="0.2">
      <c r="B125" s="34"/>
      <c r="E125" s="286" t="str">
        <f>E7</f>
        <v>Športový areál ZŠ Plickova - 2.etapa</v>
      </c>
      <c r="F125" s="287"/>
      <c r="G125" s="287"/>
      <c r="H125" s="287"/>
      <c r="L125" s="34"/>
    </row>
    <row r="126" spans="2:65" ht="12" customHeight="1" x14ac:dyDescent="0.2">
      <c r="B126" s="20"/>
      <c r="C126" s="27" t="s">
        <v>122</v>
      </c>
      <c r="L126" s="20"/>
    </row>
    <row r="127" spans="2:65" s="1" customFormat="1" ht="16.5" customHeight="1" x14ac:dyDescent="0.2">
      <c r="B127" s="34"/>
      <c r="E127" s="286" t="s">
        <v>99</v>
      </c>
      <c r="F127" s="282"/>
      <c r="G127" s="282"/>
      <c r="H127" s="282"/>
      <c r="L127" s="34"/>
    </row>
    <row r="128" spans="2:65" s="1" customFormat="1" ht="12" customHeight="1" x14ac:dyDescent="0.2">
      <c r="B128" s="34"/>
      <c r="C128" s="27" t="s">
        <v>123</v>
      </c>
      <c r="L128" s="34"/>
    </row>
    <row r="129" spans="2:65" s="1" customFormat="1" ht="16.5" customHeight="1" x14ac:dyDescent="0.2">
      <c r="B129" s="34"/>
      <c r="E129" s="266">
        <f>E11</f>
        <v>0</v>
      </c>
      <c r="F129" s="282"/>
      <c r="G129" s="282"/>
      <c r="H129" s="282"/>
      <c r="L129" s="34"/>
    </row>
    <row r="130" spans="2:65" s="1" customFormat="1" ht="6.9" customHeight="1" x14ac:dyDescent="0.2">
      <c r="B130" s="34"/>
      <c r="L130" s="34"/>
    </row>
    <row r="131" spans="2:65" s="1" customFormat="1" ht="12" customHeight="1" x14ac:dyDescent="0.2">
      <c r="B131" s="34"/>
      <c r="C131" s="27" t="s">
        <v>17</v>
      </c>
      <c r="F131" s="25" t="str">
        <f>F14</f>
        <v>Bratislava-Rača</v>
      </c>
      <c r="I131" s="27" t="s">
        <v>19</v>
      </c>
      <c r="J131" s="57">
        <f>IF(J14="","",J14)</f>
        <v>45224</v>
      </c>
      <c r="L131" s="34"/>
    </row>
    <row r="132" spans="2:65" s="1" customFormat="1" ht="6.9" customHeight="1" x14ac:dyDescent="0.2">
      <c r="B132" s="34"/>
      <c r="L132" s="34"/>
    </row>
    <row r="133" spans="2:65" s="1" customFormat="1" ht="25.65" customHeight="1" x14ac:dyDescent="0.2">
      <c r="B133" s="34"/>
      <c r="C133" s="27" t="s">
        <v>20</v>
      </c>
      <c r="F133" s="25" t="str">
        <f>E17</f>
        <v>Mestská časť Bratislava-Rača</v>
      </c>
      <c r="I133" s="27" t="s">
        <v>25</v>
      </c>
      <c r="J133" s="30" t="str">
        <f>E23</f>
        <v>STECHO construction, s.r.o.</v>
      </c>
      <c r="L133" s="34"/>
    </row>
    <row r="134" spans="2:65" s="1" customFormat="1" ht="15.15" customHeight="1" x14ac:dyDescent="0.2">
      <c r="B134" s="34"/>
      <c r="C134" s="27" t="s">
        <v>23</v>
      </c>
      <c r="F134" s="25" t="str">
        <f>IF(E20="","",E20)</f>
        <v>Vyplň údaj</v>
      </c>
      <c r="I134" s="27" t="s">
        <v>27</v>
      </c>
      <c r="J134" s="30" t="str">
        <f>E26</f>
        <v>Rosoft,s.r.o.</v>
      </c>
      <c r="L134" s="34"/>
    </row>
    <row r="135" spans="2:65" s="1" customFormat="1" ht="10.4" customHeight="1" x14ac:dyDescent="0.2">
      <c r="B135" s="34"/>
      <c r="L135" s="34"/>
    </row>
    <row r="136" spans="2:65" s="10" customFormat="1" ht="29.25" customHeight="1" x14ac:dyDescent="0.2">
      <c r="B136" s="142"/>
      <c r="C136" s="143" t="s">
        <v>146</v>
      </c>
      <c r="D136" s="144" t="s">
        <v>56</v>
      </c>
      <c r="E136" s="144" t="s">
        <v>52</v>
      </c>
      <c r="F136" s="144" t="s">
        <v>53</v>
      </c>
      <c r="G136" s="144" t="s">
        <v>147</v>
      </c>
      <c r="H136" s="144" t="s">
        <v>148</v>
      </c>
      <c r="I136" s="144" t="s">
        <v>149</v>
      </c>
      <c r="J136" s="145" t="s">
        <v>131</v>
      </c>
      <c r="K136" s="146" t="s">
        <v>150</v>
      </c>
      <c r="L136" s="142"/>
      <c r="M136" s="64" t="s">
        <v>1</v>
      </c>
      <c r="N136" s="65" t="s">
        <v>35</v>
      </c>
      <c r="O136" s="65" t="s">
        <v>151</v>
      </c>
      <c r="P136" s="65" t="s">
        <v>152</v>
      </c>
      <c r="Q136" s="65" t="s">
        <v>153</v>
      </c>
      <c r="R136" s="65" t="s">
        <v>154</v>
      </c>
      <c r="S136" s="65" t="s">
        <v>155</v>
      </c>
      <c r="T136" s="66" t="s">
        <v>156</v>
      </c>
    </row>
    <row r="137" spans="2:65" s="1" customFormat="1" ht="22.75" customHeight="1" x14ac:dyDescent="0.35">
      <c r="B137" s="34"/>
      <c r="C137" s="69" t="s">
        <v>128</v>
      </c>
      <c r="J137" s="147">
        <f>BK137</f>
        <v>0</v>
      </c>
      <c r="L137" s="34"/>
      <c r="M137" s="67"/>
      <c r="N137" s="58"/>
      <c r="O137" s="58"/>
      <c r="P137" s="148">
        <f>P138+P142+P172+P175</f>
        <v>0</v>
      </c>
      <c r="Q137" s="58"/>
      <c r="R137" s="148">
        <f>R138+R142+R172+R175</f>
        <v>5.8250999999999999</v>
      </c>
      <c r="S137" s="58"/>
      <c r="T137" s="149">
        <f>T138+T142+T172+T175</f>
        <v>0</v>
      </c>
      <c r="AT137" s="17" t="s">
        <v>70</v>
      </c>
      <c r="AU137" s="17" t="s">
        <v>133</v>
      </c>
      <c r="BK137" s="150">
        <f>BK138+BK142+BK172+BK175</f>
        <v>0</v>
      </c>
    </row>
    <row r="138" spans="2:65" s="11" customFormat="1" ht="26" customHeight="1" x14ac:dyDescent="0.35">
      <c r="B138" s="151"/>
      <c r="D138" s="152" t="s">
        <v>70</v>
      </c>
      <c r="E138" s="153" t="s">
        <v>157</v>
      </c>
      <c r="F138" s="153" t="s">
        <v>158</v>
      </c>
      <c r="I138" s="154"/>
      <c r="J138" s="155">
        <f>BK138</f>
        <v>0</v>
      </c>
      <c r="L138" s="151"/>
      <c r="M138" s="156"/>
      <c r="P138" s="157">
        <f>P139</f>
        <v>0</v>
      </c>
      <c r="R138" s="157">
        <f>R139</f>
        <v>0</v>
      </c>
      <c r="T138" s="158">
        <f>T139</f>
        <v>0</v>
      </c>
      <c r="AR138" s="152" t="s">
        <v>76</v>
      </c>
      <c r="AT138" s="159" t="s">
        <v>70</v>
      </c>
      <c r="AU138" s="159" t="s">
        <v>71</v>
      </c>
      <c r="AY138" s="152" t="s">
        <v>159</v>
      </c>
      <c r="BK138" s="160">
        <f>BK139</f>
        <v>0</v>
      </c>
    </row>
    <row r="139" spans="2:65" s="11" customFormat="1" ht="22.75" customHeight="1" x14ac:dyDescent="0.25">
      <c r="B139" s="151"/>
      <c r="D139" s="152" t="s">
        <v>70</v>
      </c>
      <c r="E139" s="161" t="s">
        <v>81</v>
      </c>
      <c r="F139" s="161" t="s">
        <v>277</v>
      </c>
      <c r="I139" s="154"/>
      <c r="J139" s="162">
        <f>BK139</f>
        <v>0</v>
      </c>
      <c r="L139" s="151"/>
      <c r="M139" s="156"/>
      <c r="P139" s="157">
        <f>SUM(P140:P141)</f>
        <v>0</v>
      </c>
      <c r="R139" s="157">
        <f>SUM(R140:R141)</f>
        <v>0</v>
      </c>
      <c r="T139" s="158">
        <f>SUM(T140:T141)</f>
        <v>0</v>
      </c>
      <c r="AR139" s="152" t="s">
        <v>76</v>
      </c>
      <c r="AT139" s="159" t="s">
        <v>70</v>
      </c>
      <c r="AU139" s="159" t="s">
        <v>76</v>
      </c>
      <c r="AY139" s="152" t="s">
        <v>159</v>
      </c>
      <c r="BK139" s="160">
        <f>SUM(BK140:BK141)</f>
        <v>0</v>
      </c>
    </row>
    <row r="140" spans="2:65" s="1" customFormat="1" ht="16.5" customHeight="1" x14ac:dyDescent="0.2">
      <c r="B140" s="136"/>
      <c r="C140" s="163" t="s">
        <v>76</v>
      </c>
      <c r="D140" s="163" t="s">
        <v>161</v>
      </c>
      <c r="E140" s="164" t="s">
        <v>1275</v>
      </c>
      <c r="F140" s="165" t="s">
        <v>1276</v>
      </c>
      <c r="G140" s="166" t="s">
        <v>164</v>
      </c>
      <c r="H140" s="167">
        <v>4</v>
      </c>
      <c r="I140" s="168"/>
      <c r="J140" s="169">
        <f>ROUND(I140*H140,2)</f>
        <v>0</v>
      </c>
      <c r="K140" s="170"/>
      <c r="L140" s="34"/>
      <c r="M140" s="171" t="s">
        <v>1</v>
      </c>
      <c r="N140" s="135" t="s">
        <v>37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AR140" s="174" t="s">
        <v>165</v>
      </c>
      <c r="AT140" s="174" t="s">
        <v>161</v>
      </c>
      <c r="AU140" s="174" t="s">
        <v>81</v>
      </c>
      <c r="AY140" s="17" t="s">
        <v>159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7" t="s">
        <v>81</v>
      </c>
      <c r="BK140" s="102">
        <f>ROUND(I140*H140,2)</f>
        <v>0</v>
      </c>
      <c r="BL140" s="17" t="s">
        <v>165</v>
      </c>
      <c r="BM140" s="174" t="s">
        <v>81</v>
      </c>
    </row>
    <row r="141" spans="2:65" s="1" customFormat="1" ht="21.75" customHeight="1" x14ac:dyDescent="0.2">
      <c r="B141" s="136"/>
      <c r="C141" s="206" t="s">
        <v>81</v>
      </c>
      <c r="D141" s="206" t="s">
        <v>387</v>
      </c>
      <c r="E141" s="207" t="s">
        <v>1277</v>
      </c>
      <c r="F141" s="208" t="s">
        <v>1278</v>
      </c>
      <c r="G141" s="209" t="s">
        <v>488</v>
      </c>
      <c r="H141" s="210">
        <v>4</v>
      </c>
      <c r="I141" s="211"/>
      <c r="J141" s="212">
        <f>ROUND(I141*H141,2)</f>
        <v>0</v>
      </c>
      <c r="K141" s="213"/>
      <c r="L141" s="214"/>
      <c r="M141" s="215" t="s">
        <v>1</v>
      </c>
      <c r="N141" s="216" t="s">
        <v>37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AR141" s="174" t="s">
        <v>198</v>
      </c>
      <c r="AT141" s="174" t="s">
        <v>387</v>
      </c>
      <c r="AU141" s="174" t="s">
        <v>81</v>
      </c>
      <c r="AY141" s="17" t="s">
        <v>159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81</v>
      </c>
      <c r="BK141" s="102">
        <f>ROUND(I141*H141,2)</f>
        <v>0</v>
      </c>
      <c r="BL141" s="17" t="s">
        <v>165</v>
      </c>
      <c r="BM141" s="174" t="s">
        <v>165</v>
      </c>
    </row>
    <row r="142" spans="2:65" s="11" customFormat="1" ht="26" customHeight="1" x14ac:dyDescent="0.35">
      <c r="B142" s="151"/>
      <c r="D142" s="152" t="s">
        <v>70</v>
      </c>
      <c r="E142" s="153" t="s">
        <v>387</v>
      </c>
      <c r="F142" s="153" t="s">
        <v>1171</v>
      </c>
      <c r="I142" s="154"/>
      <c r="J142" s="155">
        <f>BK142</f>
        <v>0</v>
      </c>
      <c r="L142" s="151"/>
      <c r="M142" s="156"/>
      <c r="P142" s="157">
        <f>P143+P163</f>
        <v>0</v>
      </c>
      <c r="R142" s="157">
        <f>R143+R163</f>
        <v>5.8250999999999999</v>
      </c>
      <c r="T142" s="158">
        <f>T143+T163</f>
        <v>0</v>
      </c>
      <c r="AR142" s="152" t="s">
        <v>173</v>
      </c>
      <c r="AT142" s="159" t="s">
        <v>70</v>
      </c>
      <c r="AU142" s="159" t="s">
        <v>71</v>
      </c>
      <c r="AY142" s="152" t="s">
        <v>159</v>
      </c>
      <c r="BK142" s="160">
        <f>BK143+BK163</f>
        <v>0</v>
      </c>
    </row>
    <row r="143" spans="2:65" s="11" customFormat="1" ht="22.75" customHeight="1" x14ac:dyDescent="0.25">
      <c r="B143" s="151"/>
      <c r="D143" s="152" t="s">
        <v>70</v>
      </c>
      <c r="E143" s="161" t="s">
        <v>1172</v>
      </c>
      <c r="F143" s="161" t="s">
        <v>1173</v>
      </c>
      <c r="I143" s="154"/>
      <c r="J143" s="162">
        <f>BK143</f>
        <v>0</v>
      </c>
      <c r="L143" s="151"/>
      <c r="M143" s="156"/>
      <c r="P143" s="157">
        <f>SUM(P144:P162)</f>
        <v>0</v>
      </c>
      <c r="R143" s="157">
        <f>SUM(R144:R162)</f>
        <v>0.1051</v>
      </c>
      <c r="T143" s="158">
        <f>SUM(T144:T162)</f>
        <v>0</v>
      </c>
      <c r="AR143" s="152" t="s">
        <v>173</v>
      </c>
      <c r="AT143" s="159" t="s">
        <v>70</v>
      </c>
      <c r="AU143" s="159" t="s">
        <v>76</v>
      </c>
      <c r="AY143" s="152" t="s">
        <v>159</v>
      </c>
      <c r="BK143" s="160">
        <f>SUM(BK144:BK162)</f>
        <v>0</v>
      </c>
    </row>
    <row r="144" spans="2:65" s="1" customFormat="1" ht="24.15" customHeight="1" x14ac:dyDescent="0.2">
      <c r="B144" s="136"/>
      <c r="C144" s="206" t="s">
        <v>173</v>
      </c>
      <c r="D144" s="206" t="s">
        <v>387</v>
      </c>
      <c r="E144" s="207" t="s">
        <v>1279</v>
      </c>
      <c r="F144" s="208" t="s">
        <v>1280</v>
      </c>
      <c r="G144" s="209" t="s">
        <v>493</v>
      </c>
      <c r="H144" s="210">
        <v>110</v>
      </c>
      <c r="I144" s="211"/>
      <c r="J144" s="212">
        <f t="shared" ref="J144:J162" si="5">ROUND(I144*H144,2)</f>
        <v>0</v>
      </c>
      <c r="K144" s="213"/>
      <c r="L144" s="214"/>
      <c r="M144" s="215" t="s">
        <v>1</v>
      </c>
      <c r="N144" s="216" t="s">
        <v>37</v>
      </c>
      <c r="P144" s="172">
        <f t="shared" ref="P144:P162" si="6">O144*H144</f>
        <v>0</v>
      </c>
      <c r="Q144" s="172">
        <v>0</v>
      </c>
      <c r="R144" s="172">
        <f t="shared" ref="R144:R162" si="7">Q144*H144</f>
        <v>0</v>
      </c>
      <c r="S144" s="172">
        <v>0</v>
      </c>
      <c r="T144" s="173">
        <f t="shared" ref="T144:T162" si="8">S144*H144</f>
        <v>0</v>
      </c>
      <c r="AR144" s="174" t="s">
        <v>1061</v>
      </c>
      <c r="AT144" s="174" t="s">
        <v>387</v>
      </c>
      <c r="AU144" s="174" t="s">
        <v>81</v>
      </c>
      <c r="AY144" s="17" t="s">
        <v>159</v>
      </c>
      <c r="BE144" s="102">
        <f t="shared" ref="BE144:BE162" si="9">IF(N144="základná",J144,0)</f>
        <v>0</v>
      </c>
      <c r="BF144" s="102">
        <f t="shared" ref="BF144:BF162" si="10">IF(N144="znížená",J144,0)</f>
        <v>0</v>
      </c>
      <c r="BG144" s="102">
        <f t="shared" ref="BG144:BG162" si="11">IF(N144="zákl. prenesená",J144,0)</f>
        <v>0</v>
      </c>
      <c r="BH144" s="102">
        <f t="shared" ref="BH144:BH162" si="12">IF(N144="zníž. prenesená",J144,0)</f>
        <v>0</v>
      </c>
      <c r="BI144" s="102">
        <f t="shared" ref="BI144:BI162" si="13">IF(N144="nulová",J144,0)</f>
        <v>0</v>
      </c>
      <c r="BJ144" s="17" t="s">
        <v>81</v>
      </c>
      <c r="BK144" s="102">
        <f t="shared" ref="BK144:BK162" si="14">ROUND(I144*H144,2)</f>
        <v>0</v>
      </c>
      <c r="BL144" s="17" t="s">
        <v>576</v>
      </c>
      <c r="BM144" s="174" t="s">
        <v>189</v>
      </c>
    </row>
    <row r="145" spans="2:65" s="1" customFormat="1" ht="24.15" customHeight="1" x14ac:dyDescent="0.2">
      <c r="B145" s="136"/>
      <c r="C145" s="163" t="s">
        <v>165</v>
      </c>
      <c r="D145" s="163" t="s">
        <v>161</v>
      </c>
      <c r="E145" s="164" t="s">
        <v>1281</v>
      </c>
      <c r="F145" s="165" t="s">
        <v>1282</v>
      </c>
      <c r="G145" s="166" t="s">
        <v>488</v>
      </c>
      <c r="H145" s="167">
        <v>8</v>
      </c>
      <c r="I145" s="168"/>
      <c r="J145" s="169">
        <f t="shared" si="5"/>
        <v>0</v>
      </c>
      <c r="K145" s="170"/>
      <c r="L145" s="34"/>
      <c r="M145" s="171" t="s">
        <v>1</v>
      </c>
      <c r="N145" s="135" t="s">
        <v>37</v>
      </c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AR145" s="174" t="s">
        <v>576</v>
      </c>
      <c r="AT145" s="174" t="s">
        <v>161</v>
      </c>
      <c r="AU145" s="174" t="s">
        <v>81</v>
      </c>
      <c r="AY145" s="17" t="s">
        <v>159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7" t="s">
        <v>81</v>
      </c>
      <c r="BK145" s="102">
        <f t="shared" si="14"/>
        <v>0</v>
      </c>
      <c r="BL145" s="17" t="s">
        <v>576</v>
      </c>
      <c r="BM145" s="174" t="s">
        <v>198</v>
      </c>
    </row>
    <row r="146" spans="2:65" s="1" customFormat="1" ht="37.75" customHeight="1" x14ac:dyDescent="0.2">
      <c r="B146" s="136"/>
      <c r="C146" s="206" t="s">
        <v>184</v>
      </c>
      <c r="D146" s="206" t="s">
        <v>387</v>
      </c>
      <c r="E146" s="207" t="s">
        <v>1283</v>
      </c>
      <c r="F146" s="208" t="s">
        <v>1284</v>
      </c>
      <c r="G146" s="209" t="s">
        <v>488</v>
      </c>
      <c r="H146" s="210">
        <v>8</v>
      </c>
      <c r="I146" s="211"/>
      <c r="J146" s="212">
        <f t="shared" si="5"/>
        <v>0</v>
      </c>
      <c r="K146" s="213"/>
      <c r="L146" s="214"/>
      <c r="M146" s="215" t="s">
        <v>1</v>
      </c>
      <c r="N146" s="216" t="s">
        <v>37</v>
      </c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AR146" s="174" t="s">
        <v>1061</v>
      </c>
      <c r="AT146" s="174" t="s">
        <v>387</v>
      </c>
      <c r="AU146" s="174" t="s">
        <v>81</v>
      </c>
      <c r="AY146" s="17" t="s">
        <v>159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7" t="s">
        <v>81</v>
      </c>
      <c r="BK146" s="102">
        <f t="shared" si="14"/>
        <v>0</v>
      </c>
      <c r="BL146" s="17" t="s">
        <v>576</v>
      </c>
      <c r="BM146" s="174" t="s">
        <v>278</v>
      </c>
    </row>
    <row r="147" spans="2:65" s="1" customFormat="1" ht="21.75" customHeight="1" x14ac:dyDescent="0.2">
      <c r="B147" s="136"/>
      <c r="C147" s="163" t="s">
        <v>189</v>
      </c>
      <c r="D147" s="163" t="s">
        <v>161</v>
      </c>
      <c r="E147" s="164" t="s">
        <v>1285</v>
      </c>
      <c r="F147" s="165" t="s">
        <v>1286</v>
      </c>
      <c r="G147" s="166" t="s">
        <v>488</v>
      </c>
      <c r="H147" s="167">
        <v>4</v>
      </c>
      <c r="I147" s="168"/>
      <c r="J147" s="169">
        <f t="shared" si="5"/>
        <v>0</v>
      </c>
      <c r="K147" s="170"/>
      <c r="L147" s="34"/>
      <c r="M147" s="171" t="s">
        <v>1</v>
      </c>
      <c r="N147" s="135" t="s">
        <v>37</v>
      </c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AR147" s="174" t="s">
        <v>576</v>
      </c>
      <c r="AT147" s="174" t="s">
        <v>161</v>
      </c>
      <c r="AU147" s="174" t="s">
        <v>81</v>
      </c>
      <c r="AY147" s="17" t="s">
        <v>159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7" t="s">
        <v>81</v>
      </c>
      <c r="BK147" s="102">
        <f t="shared" si="14"/>
        <v>0</v>
      </c>
      <c r="BL147" s="17" t="s">
        <v>576</v>
      </c>
      <c r="BM147" s="174" t="s">
        <v>292</v>
      </c>
    </row>
    <row r="148" spans="2:65" s="1" customFormat="1" ht="16.5" customHeight="1" x14ac:dyDescent="0.2">
      <c r="B148" s="136"/>
      <c r="C148" s="206" t="s">
        <v>193</v>
      </c>
      <c r="D148" s="206" t="s">
        <v>387</v>
      </c>
      <c r="E148" s="207" t="s">
        <v>1287</v>
      </c>
      <c r="F148" s="208" t="s">
        <v>1288</v>
      </c>
      <c r="G148" s="209" t="s">
        <v>488</v>
      </c>
      <c r="H148" s="210">
        <v>4</v>
      </c>
      <c r="I148" s="211"/>
      <c r="J148" s="212">
        <f t="shared" si="5"/>
        <v>0</v>
      </c>
      <c r="K148" s="213"/>
      <c r="L148" s="214"/>
      <c r="M148" s="215" t="s">
        <v>1</v>
      </c>
      <c r="N148" s="216" t="s">
        <v>37</v>
      </c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AR148" s="174" t="s">
        <v>1061</v>
      </c>
      <c r="AT148" s="174" t="s">
        <v>387</v>
      </c>
      <c r="AU148" s="174" t="s">
        <v>81</v>
      </c>
      <c r="AY148" s="17" t="s">
        <v>159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81</v>
      </c>
      <c r="BK148" s="102">
        <f t="shared" si="14"/>
        <v>0</v>
      </c>
      <c r="BL148" s="17" t="s">
        <v>576</v>
      </c>
      <c r="BM148" s="174" t="s">
        <v>302</v>
      </c>
    </row>
    <row r="149" spans="2:65" s="1" customFormat="1" ht="16.5" customHeight="1" x14ac:dyDescent="0.2">
      <c r="B149" s="136"/>
      <c r="C149" s="163" t="s">
        <v>198</v>
      </c>
      <c r="D149" s="163" t="s">
        <v>161</v>
      </c>
      <c r="E149" s="164" t="s">
        <v>1289</v>
      </c>
      <c r="F149" s="165" t="s">
        <v>1290</v>
      </c>
      <c r="G149" s="166" t="s">
        <v>488</v>
      </c>
      <c r="H149" s="167">
        <v>4</v>
      </c>
      <c r="I149" s="168"/>
      <c r="J149" s="169">
        <f t="shared" si="5"/>
        <v>0</v>
      </c>
      <c r="K149" s="170"/>
      <c r="L149" s="34"/>
      <c r="M149" s="171" t="s">
        <v>1</v>
      </c>
      <c r="N149" s="135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576</v>
      </c>
      <c r="AT149" s="174" t="s">
        <v>161</v>
      </c>
      <c r="AU149" s="174" t="s">
        <v>81</v>
      </c>
      <c r="AY149" s="17" t="s">
        <v>159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81</v>
      </c>
      <c r="BK149" s="102">
        <f t="shared" si="14"/>
        <v>0</v>
      </c>
      <c r="BL149" s="17" t="s">
        <v>576</v>
      </c>
      <c r="BM149" s="174" t="s">
        <v>312</v>
      </c>
    </row>
    <row r="150" spans="2:65" s="1" customFormat="1" ht="21.75" customHeight="1" x14ac:dyDescent="0.2">
      <c r="B150" s="136"/>
      <c r="C150" s="206" t="s">
        <v>202</v>
      </c>
      <c r="D150" s="206" t="s">
        <v>387</v>
      </c>
      <c r="E150" s="207" t="s">
        <v>1291</v>
      </c>
      <c r="F150" s="208" t="s">
        <v>1292</v>
      </c>
      <c r="G150" s="209" t="s">
        <v>488</v>
      </c>
      <c r="H150" s="210">
        <v>4</v>
      </c>
      <c r="I150" s="211"/>
      <c r="J150" s="212">
        <f t="shared" si="5"/>
        <v>0</v>
      </c>
      <c r="K150" s="213"/>
      <c r="L150" s="214"/>
      <c r="M150" s="215" t="s">
        <v>1</v>
      </c>
      <c r="N150" s="216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1061</v>
      </c>
      <c r="AT150" s="174" t="s">
        <v>387</v>
      </c>
      <c r="AU150" s="174" t="s">
        <v>81</v>
      </c>
      <c r="AY150" s="17" t="s">
        <v>159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81</v>
      </c>
      <c r="BK150" s="102">
        <f t="shared" si="14"/>
        <v>0</v>
      </c>
      <c r="BL150" s="17" t="s">
        <v>576</v>
      </c>
      <c r="BM150" s="174" t="s">
        <v>323</v>
      </c>
    </row>
    <row r="151" spans="2:65" s="1" customFormat="1" ht="16.5" customHeight="1" x14ac:dyDescent="0.2">
      <c r="B151" s="136"/>
      <c r="C151" s="163" t="s">
        <v>278</v>
      </c>
      <c r="D151" s="163" t="s">
        <v>161</v>
      </c>
      <c r="E151" s="164" t="s">
        <v>1293</v>
      </c>
      <c r="F151" s="165" t="s">
        <v>1294</v>
      </c>
      <c r="G151" s="166" t="s">
        <v>488</v>
      </c>
      <c r="H151" s="167">
        <v>4</v>
      </c>
      <c r="I151" s="168"/>
      <c r="J151" s="169">
        <f t="shared" si="5"/>
        <v>0</v>
      </c>
      <c r="K151" s="170"/>
      <c r="L151" s="34"/>
      <c r="M151" s="171" t="s">
        <v>1</v>
      </c>
      <c r="N151" s="135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576</v>
      </c>
      <c r="AT151" s="174" t="s">
        <v>161</v>
      </c>
      <c r="AU151" s="174" t="s">
        <v>81</v>
      </c>
      <c r="AY151" s="17" t="s">
        <v>159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81</v>
      </c>
      <c r="BK151" s="102">
        <f t="shared" si="14"/>
        <v>0</v>
      </c>
      <c r="BL151" s="17" t="s">
        <v>576</v>
      </c>
      <c r="BM151" s="174" t="s">
        <v>7</v>
      </c>
    </row>
    <row r="152" spans="2:65" s="1" customFormat="1" ht="24.15" customHeight="1" x14ac:dyDescent="0.2">
      <c r="B152" s="136"/>
      <c r="C152" s="206" t="s">
        <v>285</v>
      </c>
      <c r="D152" s="206" t="s">
        <v>387</v>
      </c>
      <c r="E152" s="207" t="s">
        <v>1295</v>
      </c>
      <c r="F152" s="208" t="s">
        <v>1296</v>
      </c>
      <c r="G152" s="209" t="s">
        <v>488</v>
      </c>
      <c r="H152" s="210">
        <v>4</v>
      </c>
      <c r="I152" s="211"/>
      <c r="J152" s="212">
        <f t="shared" si="5"/>
        <v>0</v>
      </c>
      <c r="K152" s="213"/>
      <c r="L152" s="214"/>
      <c r="M152" s="215" t="s">
        <v>1</v>
      </c>
      <c r="N152" s="216" t="s">
        <v>37</v>
      </c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AR152" s="174" t="s">
        <v>1061</v>
      </c>
      <c r="AT152" s="174" t="s">
        <v>387</v>
      </c>
      <c r="AU152" s="174" t="s">
        <v>81</v>
      </c>
      <c r="AY152" s="17" t="s">
        <v>159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81</v>
      </c>
      <c r="BK152" s="102">
        <f t="shared" si="14"/>
        <v>0</v>
      </c>
      <c r="BL152" s="17" t="s">
        <v>576</v>
      </c>
      <c r="BM152" s="174" t="s">
        <v>346</v>
      </c>
    </row>
    <row r="153" spans="2:65" s="1" customFormat="1" ht="24.15" customHeight="1" x14ac:dyDescent="0.2">
      <c r="B153" s="136"/>
      <c r="C153" s="163" t="s">
        <v>292</v>
      </c>
      <c r="D153" s="163" t="s">
        <v>161</v>
      </c>
      <c r="E153" s="164" t="s">
        <v>1297</v>
      </c>
      <c r="F153" s="165" t="s">
        <v>1298</v>
      </c>
      <c r="G153" s="166" t="s">
        <v>493</v>
      </c>
      <c r="H153" s="167">
        <v>110</v>
      </c>
      <c r="I153" s="168"/>
      <c r="J153" s="169">
        <f t="shared" si="5"/>
        <v>0</v>
      </c>
      <c r="K153" s="170"/>
      <c r="L153" s="34"/>
      <c r="M153" s="171" t="s">
        <v>1</v>
      </c>
      <c r="N153" s="135" t="s">
        <v>37</v>
      </c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AR153" s="174" t="s">
        <v>576</v>
      </c>
      <c r="AT153" s="174" t="s">
        <v>161</v>
      </c>
      <c r="AU153" s="174" t="s">
        <v>81</v>
      </c>
      <c r="AY153" s="17" t="s">
        <v>159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81</v>
      </c>
      <c r="BK153" s="102">
        <f t="shared" si="14"/>
        <v>0</v>
      </c>
      <c r="BL153" s="17" t="s">
        <v>576</v>
      </c>
      <c r="BM153" s="174" t="s">
        <v>358</v>
      </c>
    </row>
    <row r="154" spans="2:65" s="1" customFormat="1" ht="16.5" customHeight="1" x14ac:dyDescent="0.2">
      <c r="B154" s="136"/>
      <c r="C154" s="206" t="s">
        <v>298</v>
      </c>
      <c r="D154" s="206" t="s">
        <v>387</v>
      </c>
      <c r="E154" s="207" t="s">
        <v>1228</v>
      </c>
      <c r="F154" s="208" t="s">
        <v>1229</v>
      </c>
      <c r="G154" s="209" t="s">
        <v>409</v>
      </c>
      <c r="H154" s="210">
        <v>104.5</v>
      </c>
      <c r="I154" s="211"/>
      <c r="J154" s="212">
        <f t="shared" si="5"/>
        <v>0</v>
      </c>
      <c r="K154" s="213"/>
      <c r="L154" s="214"/>
      <c r="M154" s="215" t="s">
        <v>1</v>
      </c>
      <c r="N154" s="216" t="s">
        <v>37</v>
      </c>
      <c r="P154" s="172">
        <f t="shared" si="6"/>
        <v>0</v>
      </c>
      <c r="Q154" s="172">
        <v>1E-3</v>
      </c>
      <c r="R154" s="172">
        <f t="shared" si="7"/>
        <v>0.1045</v>
      </c>
      <c r="S154" s="172">
        <v>0</v>
      </c>
      <c r="T154" s="173">
        <f t="shared" si="8"/>
        <v>0</v>
      </c>
      <c r="AR154" s="174" t="s">
        <v>1061</v>
      </c>
      <c r="AT154" s="174" t="s">
        <v>387</v>
      </c>
      <c r="AU154" s="174" t="s">
        <v>81</v>
      </c>
      <c r="AY154" s="17" t="s">
        <v>159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81</v>
      </c>
      <c r="BK154" s="102">
        <f t="shared" si="14"/>
        <v>0</v>
      </c>
      <c r="BL154" s="17" t="s">
        <v>576</v>
      </c>
      <c r="BM154" s="174" t="s">
        <v>373</v>
      </c>
    </row>
    <row r="155" spans="2:65" s="1" customFormat="1" ht="24.15" customHeight="1" x14ac:dyDescent="0.2">
      <c r="B155" s="136"/>
      <c r="C155" s="163" t="s">
        <v>302</v>
      </c>
      <c r="D155" s="163" t="s">
        <v>161</v>
      </c>
      <c r="E155" s="164" t="s">
        <v>1208</v>
      </c>
      <c r="F155" s="165" t="s">
        <v>1209</v>
      </c>
      <c r="G155" s="166" t="s">
        <v>493</v>
      </c>
      <c r="H155" s="167">
        <v>10</v>
      </c>
      <c r="I155" s="168"/>
      <c r="J155" s="169">
        <f t="shared" si="5"/>
        <v>0</v>
      </c>
      <c r="K155" s="170"/>
      <c r="L155" s="34"/>
      <c r="M155" s="171" t="s">
        <v>1</v>
      </c>
      <c r="N155" s="135" t="s">
        <v>37</v>
      </c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AR155" s="174" t="s">
        <v>576</v>
      </c>
      <c r="AT155" s="174" t="s">
        <v>161</v>
      </c>
      <c r="AU155" s="174" t="s">
        <v>81</v>
      </c>
      <c r="AY155" s="17" t="s">
        <v>159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7" t="s">
        <v>81</v>
      </c>
      <c r="BK155" s="102">
        <f t="shared" si="14"/>
        <v>0</v>
      </c>
      <c r="BL155" s="17" t="s">
        <v>576</v>
      </c>
      <c r="BM155" s="174" t="s">
        <v>386</v>
      </c>
    </row>
    <row r="156" spans="2:65" s="1" customFormat="1" ht="16.5" customHeight="1" x14ac:dyDescent="0.2">
      <c r="B156" s="136"/>
      <c r="C156" s="206" t="s">
        <v>307</v>
      </c>
      <c r="D156" s="206" t="s">
        <v>387</v>
      </c>
      <c r="E156" s="207" t="s">
        <v>1299</v>
      </c>
      <c r="F156" s="208" t="s">
        <v>1300</v>
      </c>
      <c r="G156" s="209" t="s">
        <v>493</v>
      </c>
      <c r="H156" s="210">
        <v>10</v>
      </c>
      <c r="I156" s="211"/>
      <c r="J156" s="212">
        <f t="shared" si="5"/>
        <v>0</v>
      </c>
      <c r="K156" s="213"/>
      <c r="L156" s="214"/>
      <c r="M156" s="215" t="s">
        <v>1</v>
      </c>
      <c r="N156" s="216" t="s">
        <v>37</v>
      </c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AR156" s="174" t="s">
        <v>1061</v>
      </c>
      <c r="AT156" s="174" t="s">
        <v>387</v>
      </c>
      <c r="AU156" s="174" t="s">
        <v>81</v>
      </c>
      <c r="AY156" s="17" t="s">
        <v>159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7" t="s">
        <v>81</v>
      </c>
      <c r="BK156" s="102">
        <f t="shared" si="14"/>
        <v>0</v>
      </c>
      <c r="BL156" s="17" t="s">
        <v>576</v>
      </c>
      <c r="BM156" s="174" t="s">
        <v>398</v>
      </c>
    </row>
    <row r="157" spans="2:65" s="1" customFormat="1" ht="16.5" customHeight="1" x14ac:dyDescent="0.2">
      <c r="B157" s="136"/>
      <c r="C157" s="163" t="s">
        <v>312</v>
      </c>
      <c r="D157" s="163" t="s">
        <v>161</v>
      </c>
      <c r="E157" s="164" t="s">
        <v>1301</v>
      </c>
      <c r="F157" s="165" t="s">
        <v>1302</v>
      </c>
      <c r="G157" s="166" t="s">
        <v>488</v>
      </c>
      <c r="H157" s="167">
        <v>4</v>
      </c>
      <c r="I157" s="168"/>
      <c r="J157" s="169">
        <f t="shared" si="5"/>
        <v>0</v>
      </c>
      <c r="K157" s="170"/>
      <c r="L157" s="34"/>
      <c r="M157" s="171" t="s">
        <v>1</v>
      </c>
      <c r="N157" s="135" t="s">
        <v>37</v>
      </c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AR157" s="174" t="s">
        <v>576</v>
      </c>
      <c r="AT157" s="174" t="s">
        <v>161</v>
      </c>
      <c r="AU157" s="174" t="s">
        <v>81</v>
      </c>
      <c r="AY157" s="17" t="s">
        <v>159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7" t="s">
        <v>81</v>
      </c>
      <c r="BK157" s="102">
        <f t="shared" si="14"/>
        <v>0</v>
      </c>
      <c r="BL157" s="17" t="s">
        <v>576</v>
      </c>
      <c r="BM157" s="174" t="s">
        <v>390</v>
      </c>
    </row>
    <row r="158" spans="2:65" s="1" customFormat="1" ht="16.5" customHeight="1" x14ac:dyDescent="0.2">
      <c r="B158" s="136"/>
      <c r="C158" s="206" t="s">
        <v>317</v>
      </c>
      <c r="D158" s="206" t="s">
        <v>387</v>
      </c>
      <c r="E158" s="207" t="s">
        <v>1303</v>
      </c>
      <c r="F158" s="208" t="s">
        <v>1304</v>
      </c>
      <c r="G158" s="209" t="s">
        <v>488</v>
      </c>
      <c r="H158" s="210">
        <v>4</v>
      </c>
      <c r="I158" s="211"/>
      <c r="J158" s="212">
        <f t="shared" si="5"/>
        <v>0</v>
      </c>
      <c r="K158" s="213"/>
      <c r="L158" s="214"/>
      <c r="M158" s="215" t="s">
        <v>1</v>
      </c>
      <c r="N158" s="216" t="s">
        <v>37</v>
      </c>
      <c r="P158" s="172">
        <f t="shared" si="6"/>
        <v>0</v>
      </c>
      <c r="Q158" s="172">
        <v>1.4999999999999999E-4</v>
      </c>
      <c r="R158" s="172">
        <f t="shared" si="7"/>
        <v>5.9999999999999995E-4</v>
      </c>
      <c r="S158" s="172">
        <v>0</v>
      </c>
      <c r="T158" s="173">
        <f t="shared" si="8"/>
        <v>0</v>
      </c>
      <c r="AR158" s="174" t="s">
        <v>1061</v>
      </c>
      <c r="AT158" s="174" t="s">
        <v>387</v>
      </c>
      <c r="AU158" s="174" t="s">
        <v>81</v>
      </c>
      <c r="AY158" s="17" t="s">
        <v>159</v>
      </c>
      <c r="BE158" s="102">
        <f t="shared" si="9"/>
        <v>0</v>
      </c>
      <c r="BF158" s="102">
        <f t="shared" si="10"/>
        <v>0</v>
      </c>
      <c r="BG158" s="102">
        <f t="shared" si="11"/>
        <v>0</v>
      </c>
      <c r="BH158" s="102">
        <f t="shared" si="12"/>
        <v>0</v>
      </c>
      <c r="BI158" s="102">
        <f t="shared" si="13"/>
        <v>0</v>
      </c>
      <c r="BJ158" s="17" t="s">
        <v>81</v>
      </c>
      <c r="BK158" s="102">
        <f t="shared" si="14"/>
        <v>0</v>
      </c>
      <c r="BL158" s="17" t="s">
        <v>576</v>
      </c>
      <c r="BM158" s="174" t="s">
        <v>418</v>
      </c>
    </row>
    <row r="159" spans="2:65" s="1" customFormat="1" ht="21.75" customHeight="1" x14ac:dyDescent="0.2">
      <c r="B159" s="136"/>
      <c r="C159" s="163" t="s">
        <v>323</v>
      </c>
      <c r="D159" s="163" t="s">
        <v>161</v>
      </c>
      <c r="E159" s="164" t="s">
        <v>1305</v>
      </c>
      <c r="F159" s="165" t="s">
        <v>1306</v>
      </c>
      <c r="G159" s="166" t="s">
        <v>493</v>
      </c>
      <c r="H159" s="167">
        <v>110</v>
      </c>
      <c r="I159" s="168"/>
      <c r="J159" s="169">
        <f t="shared" si="5"/>
        <v>0</v>
      </c>
      <c r="K159" s="170"/>
      <c r="L159" s="34"/>
      <c r="M159" s="171" t="s">
        <v>1</v>
      </c>
      <c r="N159" s="135" t="s">
        <v>37</v>
      </c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AR159" s="174" t="s">
        <v>576</v>
      </c>
      <c r="AT159" s="174" t="s">
        <v>161</v>
      </c>
      <c r="AU159" s="174" t="s">
        <v>81</v>
      </c>
      <c r="AY159" s="17" t="s">
        <v>159</v>
      </c>
      <c r="BE159" s="102">
        <f t="shared" si="9"/>
        <v>0</v>
      </c>
      <c r="BF159" s="102">
        <f t="shared" si="10"/>
        <v>0</v>
      </c>
      <c r="BG159" s="102">
        <f t="shared" si="11"/>
        <v>0</v>
      </c>
      <c r="BH159" s="102">
        <f t="shared" si="12"/>
        <v>0</v>
      </c>
      <c r="BI159" s="102">
        <f t="shared" si="13"/>
        <v>0</v>
      </c>
      <c r="BJ159" s="17" t="s">
        <v>81</v>
      </c>
      <c r="BK159" s="102">
        <f t="shared" si="14"/>
        <v>0</v>
      </c>
      <c r="BL159" s="17" t="s">
        <v>576</v>
      </c>
      <c r="BM159" s="174" t="s">
        <v>178</v>
      </c>
    </row>
    <row r="160" spans="2:65" s="1" customFormat="1" ht="16.5" customHeight="1" x14ac:dyDescent="0.2">
      <c r="B160" s="136"/>
      <c r="C160" s="206" t="s">
        <v>329</v>
      </c>
      <c r="D160" s="206" t="s">
        <v>387</v>
      </c>
      <c r="E160" s="207" t="s">
        <v>1258</v>
      </c>
      <c r="F160" s="208" t="s">
        <v>1259</v>
      </c>
      <c r="G160" s="209" t="s">
        <v>493</v>
      </c>
      <c r="H160" s="210">
        <v>110</v>
      </c>
      <c r="I160" s="211"/>
      <c r="J160" s="212">
        <f t="shared" si="5"/>
        <v>0</v>
      </c>
      <c r="K160" s="213"/>
      <c r="L160" s="214"/>
      <c r="M160" s="215" t="s">
        <v>1</v>
      </c>
      <c r="N160" s="216" t="s">
        <v>37</v>
      </c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AR160" s="174" t="s">
        <v>1061</v>
      </c>
      <c r="AT160" s="174" t="s">
        <v>387</v>
      </c>
      <c r="AU160" s="174" t="s">
        <v>81</v>
      </c>
      <c r="AY160" s="17" t="s">
        <v>159</v>
      </c>
      <c r="BE160" s="102">
        <f t="shared" si="9"/>
        <v>0</v>
      </c>
      <c r="BF160" s="102">
        <f t="shared" si="10"/>
        <v>0</v>
      </c>
      <c r="BG160" s="102">
        <f t="shared" si="11"/>
        <v>0</v>
      </c>
      <c r="BH160" s="102">
        <f t="shared" si="12"/>
        <v>0</v>
      </c>
      <c r="BI160" s="102">
        <f t="shared" si="13"/>
        <v>0</v>
      </c>
      <c r="BJ160" s="17" t="s">
        <v>81</v>
      </c>
      <c r="BK160" s="102">
        <f t="shared" si="14"/>
        <v>0</v>
      </c>
      <c r="BL160" s="17" t="s">
        <v>576</v>
      </c>
      <c r="BM160" s="174" t="s">
        <v>437</v>
      </c>
    </row>
    <row r="161" spans="2:65" s="1" customFormat="1" ht="21.75" customHeight="1" x14ac:dyDescent="0.2">
      <c r="B161" s="136"/>
      <c r="C161" s="163" t="s">
        <v>7</v>
      </c>
      <c r="D161" s="163" t="s">
        <v>161</v>
      </c>
      <c r="E161" s="164" t="s">
        <v>1307</v>
      </c>
      <c r="F161" s="165" t="s">
        <v>1308</v>
      </c>
      <c r="G161" s="166" t="s">
        <v>493</v>
      </c>
      <c r="H161" s="167">
        <v>110</v>
      </c>
      <c r="I161" s="168"/>
      <c r="J161" s="169">
        <f t="shared" si="5"/>
        <v>0</v>
      </c>
      <c r="K161" s="170"/>
      <c r="L161" s="34"/>
      <c r="M161" s="171" t="s">
        <v>1</v>
      </c>
      <c r="N161" s="135" t="s">
        <v>37</v>
      </c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AR161" s="174" t="s">
        <v>576</v>
      </c>
      <c r="AT161" s="174" t="s">
        <v>161</v>
      </c>
      <c r="AU161" s="174" t="s">
        <v>81</v>
      </c>
      <c r="AY161" s="17" t="s">
        <v>159</v>
      </c>
      <c r="BE161" s="102">
        <f t="shared" si="9"/>
        <v>0</v>
      </c>
      <c r="BF161" s="102">
        <f t="shared" si="10"/>
        <v>0</v>
      </c>
      <c r="BG161" s="102">
        <f t="shared" si="11"/>
        <v>0</v>
      </c>
      <c r="BH161" s="102">
        <f t="shared" si="12"/>
        <v>0</v>
      </c>
      <c r="BI161" s="102">
        <f t="shared" si="13"/>
        <v>0</v>
      </c>
      <c r="BJ161" s="17" t="s">
        <v>81</v>
      </c>
      <c r="BK161" s="102">
        <f t="shared" si="14"/>
        <v>0</v>
      </c>
      <c r="BL161" s="17" t="s">
        <v>576</v>
      </c>
      <c r="BM161" s="174" t="s">
        <v>448</v>
      </c>
    </row>
    <row r="162" spans="2:65" s="1" customFormat="1" ht="16.5" customHeight="1" x14ac:dyDescent="0.2">
      <c r="B162" s="136"/>
      <c r="C162" s="206" t="s">
        <v>339</v>
      </c>
      <c r="D162" s="206" t="s">
        <v>387</v>
      </c>
      <c r="E162" s="207" t="s">
        <v>1309</v>
      </c>
      <c r="F162" s="208" t="s">
        <v>1310</v>
      </c>
      <c r="G162" s="209" t="s">
        <v>493</v>
      </c>
      <c r="H162" s="210">
        <v>110</v>
      </c>
      <c r="I162" s="211"/>
      <c r="J162" s="212">
        <f t="shared" si="5"/>
        <v>0</v>
      </c>
      <c r="K162" s="213"/>
      <c r="L162" s="214"/>
      <c r="M162" s="215" t="s">
        <v>1</v>
      </c>
      <c r="N162" s="216" t="s">
        <v>37</v>
      </c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AR162" s="174" t="s">
        <v>1061</v>
      </c>
      <c r="AT162" s="174" t="s">
        <v>387</v>
      </c>
      <c r="AU162" s="174" t="s">
        <v>81</v>
      </c>
      <c r="AY162" s="17" t="s">
        <v>159</v>
      </c>
      <c r="BE162" s="102">
        <f t="shared" si="9"/>
        <v>0</v>
      </c>
      <c r="BF162" s="102">
        <f t="shared" si="10"/>
        <v>0</v>
      </c>
      <c r="BG162" s="102">
        <f t="shared" si="11"/>
        <v>0</v>
      </c>
      <c r="BH162" s="102">
        <f t="shared" si="12"/>
        <v>0</v>
      </c>
      <c r="BI162" s="102">
        <f t="shared" si="13"/>
        <v>0</v>
      </c>
      <c r="BJ162" s="17" t="s">
        <v>81</v>
      </c>
      <c r="BK162" s="102">
        <f t="shared" si="14"/>
        <v>0</v>
      </c>
      <c r="BL162" s="17" t="s">
        <v>576</v>
      </c>
      <c r="BM162" s="174" t="s">
        <v>460</v>
      </c>
    </row>
    <row r="163" spans="2:65" s="11" customFormat="1" ht="22.75" customHeight="1" x14ac:dyDescent="0.25">
      <c r="B163" s="151"/>
      <c r="D163" s="152" t="s">
        <v>70</v>
      </c>
      <c r="E163" s="161" t="s">
        <v>1311</v>
      </c>
      <c r="F163" s="161" t="s">
        <v>1312</v>
      </c>
      <c r="I163" s="154"/>
      <c r="J163" s="162">
        <f>BK163</f>
        <v>0</v>
      </c>
      <c r="L163" s="151"/>
      <c r="M163" s="156"/>
      <c r="P163" s="157">
        <f>SUM(P164:P171)</f>
        <v>0</v>
      </c>
      <c r="R163" s="157">
        <f>SUM(R164:R171)</f>
        <v>5.72</v>
      </c>
      <c r="T163" s="158">
        <f>SUM(T164:T171)</f>
        <v>0</v>
      </c>
      <c r="AR163" s="152" t="s">
        <v>173</v>
      </c>
      <c r="AT163" s="159" t="s">
        <v>70</v>
      </c>
      <c r="AU163" s="159" t="s">
        <v>76</v>
      </c>
      <c r="AY163" s="152" t="s">
        <v>159</v>
      </c>
      <c r="BK163" s="160">
        <f>SUM(BK164:BK171)</f>
        <v>0</v>
      </c>
    </row>
    <row r="164" spans="2:65" s="1" customFormat="1" ht="24.15" customHeight="1" x14ac:dyDescent="0.2">
      <c r="B164" s="136"/>
      <c r="C164" s="163" t="s">
        <v>346</v>
      </c>
      <c r="D164" s="163" t="s">
        <v>161</v>
      </c>
      <c r="E164" s="164" t="s">
        <v>1313</v>
      </c>
      <c r="F164" s="165" t="s">
        <v>1314</v>
      </c>
      <c r="G164" s="166" t="s">
        <v>488</v>
      </c>
      <c r="H164" s="167">
        <v>4</v>
      </c>
      <c r="I164" s="168"/>
      <c r="J164" s="169">
        <f t="shared" ref="J164:J171" si="15">ROUND(I164*H164,2)</f>
        <v>0</v>
      </c>
      <c r="K164" s="170"/>
      <c r="L164" s="34"/>
      <c r="M164" s="171" t="s">
        <v>1</v>
      </c>
      <c r="N164" s="135" t="s">
        <v>37</v>
      </c>
      <c r="P164" s="172">
        <f t="shared" ref="P164:P171" si="16">O164*H164</f>
        <v>0</v>
      </c>
      <c r="Q164" s="172">
        <v>0</v>
      </c>
      <c r="R164" s="172">
        <f t="shared" ref="R164:R171" si="17">Q164*H164</f>
        <v>0</v>
      </c>
      <c r="S164" s="172">
        <v>0</v>
      </c>
      <c r="T164" s="173">
        <f t="shared" ref="T164:T171" si="18">S164*H164</f>
        <v>0</v>
      </c>
      <c r="AR164" s="174" t="s">
        <v>576</v>
      </c>
      <c r="AT164" s="174" t="s">
        <v>161</v>
      </c>
      <c r="AU164" s="174" t="s">
        <v>81</v>
      </c>
      <c r="AY164" s="17" t="s">
        <v>159</v>
      </c>
      <c r="BE164" s="102">
        <f t="shared" ref="BE164:BE171" si="19">IF(N164="základná",J164,0)</f>
        <v>0</v>
      </c>
      <c r="BF164" s="102">
        <f t="shared" ref="BF164:BF171" si="20">IF(N164="znížená",J164,0)</f>
        <v>0</v>
      </c>
      <c r="BG164" s="102">
        <f t="shared" ref="BG164:BG171" si="21">IF(N164="zákl. prenesená",J164,0)</f>
        <v>0</v>
      </c>
      <c r="BH164" s="102">
        <f t="shared" ref="BH164:BH171" si="22">IF(N164="zníž. prenesená",J164,0)</f>
        <v>0</v>
      </c>
      <c r="BI164" s="102">
        <f t="shared" ref="BI164:BI171" si="23">IF(N164="nulová",J164,0)</f>
        <v>0</v>
      </c>
      <c r="BJ164" s="17" t="s">
        <v>81</v>
      </c>
      <c r="BK164" s="102">
        <f t="shared" ref="BK164:BK171" si="24">ROUND(I164*H164,2)</f>
        <v>0</v>
      </c>
      <c r="BL164" s="17" t="s">
        <v>576</v>
      </c>
      <c r="BM164" s="174" t="s">
        <v>474</v>
      </c>
    </row>
    <row r="165" spans="2:65" s="1" customFormat="1" ht="24.15" customHeight="1" x14ac:dyDescent="0.2">
      <c r="B165" s="136"/>
      <c r="C165" s="163" t="s">
        <v>353</v>
      </c>
      <c r="D165" s="163" t="s">
        <v>161</v>
      </c>
      <c r="E165" s="164" t="s">
        <v>1315</v>
      </c>
      <c r="F165" s="165" t="s">
        <v>1316</v>
      </c>
      <c r="G165" s="166" t="s">
        <v>493</v>
      </c>
      <c r="H165" s="167">
        <v>110</v>
      </c>
      <c r="I165" s="168"/>
      <c r="J165" s="169">
        <f t="shared" si="15"/>
        <v>0</v>
      </c>
      <c r="K165" s="170"/>
      <c r="L165" s="34"/>
      <c r="M165" s="171" t="s">
        <v>1</v>
      </c>
      <c r="N165" s="135" t="s">
        <v>37</v>
      </c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AR165" s="174" t="s">
        <v>576</v>
      </c>
      <c r="AT165" s="174" t="s">
        <v>161</v>
      </c>
      <c r="AU165" s="174" t="s">
        <v>81</v>
      </c>
      <c r="AY165" s="17" t="s">
        <v>159</v>
      </c>
      <c r="BE165" s="102">
        <f t="shared" si="19"/>
        <v>0</v>
      </c>
      <c r="BF165" s="102">
        <f t="shared" si="20"/>
        <v>0</v>
      </c>
      <c r="BG165" s="102">
        <f t="shared" si="21"/>
        <v>0</v>
      </c>
      <c r="BH165" s="102">
        <f t="shared" si="22"/>
        <v>0</v>
      </c>
      <c r="BI165" s="102">
        <f t="shared" si="23"/>
        <v>0</v>
      </c>
      <c r="BJ165" s="17" t="s">
        <v>81</v>
      </c>
      <c r="BK165" s="102">
        <f t="shared" si="24"/>
        <v>0</v>
      </c>
      <c r="BL165" s="17" t="s">
        <v>576</v>
      </c>
      <c r="BM165" s="174" t="s">
        <v>485</v>
      </c>
    </row>
    <row r="166" spans="2:65" s="1" customFormat="1" ht="33" customHeight="1" x14ac:dyDescent="0.2">
      <c r="B166" s="136"/>
      <c r="C166" s="163" t="s">
        <v>358</v>
      </c>
      <c r="D166" s="163" t="s">
        <v>161</v>
      </c>
      <c r="E166" s="164" t="s">
        <v>1317</v>
      </c>
      <c r="F166" s="165" t="s">
        <v>1318</v>
      </c>
      <c r="G166" s="166" t="s">
        <v>493</v>
      </c>
      <c r="H166" s="167">
        <v>110</v>
      </c>
      <c r="I166" s="168"/>
      <c r="J166" s="169">
        <f t="shared" si="15"/>
        <v>0</v>
      </c>
      <c r="K166" s="170"/>
      <c r="L166" s="34"/>
      <c r="M166" s="171" t="s">
        <v>1</v>
      </c>
      <c r="N166" s="135" t="s">
        <v>37</v>
      </c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AR166" s="174" t="s">
        <v>576</v>
      </c>
      <c r="AT166" s="174" t="s">
        <v>161</v>
      </c>
      <c r="AU166" s="174" t="s">
        <v>81</v>
      </c>
      <c r="AY166" s="17" t="s">
        <v>159</v>
      </c>
      <c r="BE166" s="102">
        <f t="shared" si="19"/>
        <v>0</v>
      </c>
      <c r="BF166" s="102">
        <f t="shared" si="20"/>
        <v>0</v>
      </c>
      <c r="BG166" s="102">
        <f t="shared" si="21"/>
        <v>0</v>
      </c>
      <c r="BH166" s="102">
        <f t="shared" si="22"/>
        <v>0</v>
      </c>
      <c r="BI166" s="102">
        <f t="shared" si="23"/>
        <v>0</v>
      </c>
      <c r="BJ166" s="17" t="s">
        <v>81</v>
      </c>
      <c r="BK166" s="102">
        <f t="shared" si="24"/>
        <v>0</v>
      </c>
      <c r="BL166" s="17" t="s">
        <v>576</v>
      </c>
      <c r="BM166" s="174" t="s">
        <v>495</v>
      </c>
    </row>
    <row r="167" spans="2:65" s="1" customFormat="1" ht="16.5" customHeight="1" x14ac:dyDescent="0.2">
      <c r="B167" s="136"/>
      <c r="C167" s="206" t="s">
        <v>365</v>
      </c>
      <c r="D167" s="206" t="s">
        <v>387</v>
      </c>
      <c r="E167" s="207" t="s">
        <v>1319</v>
      </c>
      <c r="F167" s="208" t="s">
        <v>1320</v>
      </c>
      <c r="G167" s="209" t="s">
        <v>205</v>
      </c>
      <c r="H167" s="210">
        <v>5.72</v>
      </c>
      <c r="I167" s="211"/>
      <c r="J167" s="212">
        <f t="shared" si="15"/>
        <v>0</v>
      </c>
      <c r="K167" s="213"/>
      <c r="L167" s="214"/>
      <c r="M167" s="215" t="s">
        <v>1</v>
      </c>
      <c r="N167" s="216" t="s">
        <v>37</v>
      </c>
      <c r="P167" s="172">
        <f t="shared" si="16"/>
        <v>0</v>
      </c>
      <c r="Q167" s="172">
        <v>1</v>
      </c>
      <c r="R167" s="172">
        <f t="shared" si="17"/>
        <v>5.72</v>
      </c>
      <c r="S167" s="172">
        <v>0</v>
      </c>
      <c r="T167" s="173">
        <f t="shared" si="18"/>
        <v>0</v>
      </c>
      <c r="AR167" s="174" t="s">
        <v>1061</v>
      </c>
      <c r="AT167" s="174" t="s">
        <v>387</v>
      </c>
      <c r="AU167" s="174" t="s">
        <v>81</v>
      </c>
      <c r="AY167" s="17" t="s">
        <v>159</v>
      </c>
      <c r="BE167" s="102">
        <f t="shared" si="19"/>
        <v>0</v>
      </c>
      <c r="BF167" s="102">
        <f t="shared" si="20"/>
        <v>0</v>
      </c>
      <c r="BG167" s="102">
        <f t="shared" si="21"/>
        <v>0</v>
      </c>
      <c r="BH167" s="102">
        <f t="shared" si="22"/>
        <v>0</v>
      </c>
      <c r="BI167" s="102">
        <f t="shared" si="23"/>
        <v>0</v>
      </c>
      <c r="BJ167" s="17" t="s">
        <v>81</v>
      </c>
      <c r="BK167" s="102">
        <f t="shared" si="24"/>
        <v>0</v>
      </c>
      <c r="BL167" s="17" t="s">
        <v>576</v>
      </c>
      <c r="BM167" s="174" t="s">
        <v>505</v>
      </c>
    </row>
    <row r="168" spans="2:65" s="1" customFormat="1" ht="24.15" customHeight="1" x14ac:dyDescent="0.2">
      <c r="B168" s="136"/>
      <c r="C168" s="163" t="s">
        <v>373</v>
      </c>
      <c r="D168" s="163" t="s">
        <v>161</v>
      </c>
      <c r="E168" s="164" t="s">
        <v>1321</v>
      </c>
      <c r="F168" s="165" t="s">
        <v>1322</v>
      </c>
      <c r="G168" s="166" t="s">
        <v>493</v>
      </c>
      <c r="H168" s="167">
        <v>110</v>
      </c>
      <c r="I168" s="168"/>
      <c r="J168" s="169">
        <f t="shared" si="15"/>
        <v>0</v>
      </c>
      <c r="K168" s="170"/>
      <c r="L168" s="34"/>
      <c r="M168" s="171" t="s">
        <v>1</v>
      </c>
      <c r="N168" s="135" t="s">
        <v>37</v>
      </c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AR168" s="174" t="s">
        <v>576</v>
      </c>
      <c r="AT168" s="174" t="s">
        <v>161</v>
      </c>
      <c r="AU168" s="174" t="s">
        <v>81</v>
      </c>
      <c r="AY168" s="17" t="s">
        <v>159</v>
      </c>
      <c r="BE168" s="102">
        <f t="shared" si="19"/>
        <v>0</v>
      </c>
      <c r="BF168" s="102">
        <f t="shared" si="20"/>
        <v>0</v>
      </c>
      <c r="BG168" s="102">
        <f t="shared" si="21"/>
        <v>0</v>
      </c>
      <c r="BH168" s="102">
        <f t="shared" si="22"/>
        <v>0</v>
      </c>
      <c r="BI168" s="102">
        <f t="shared" si="23"/>
        <v>0</v>
      </c>
      <c r="BJ168" s="17" t="s">
        <v>81</v>
      </c>
      <c r="BK168" s="102">
        <f t="shared" si="24"/>
        <v>0</v>
      </c>
      <c r="BL168" s="17" t="s">
        <v>576</v>
      </c>
      <c r="BM168" s="174" t="s">
        <v>515</v>
      </c>
    </row>
    <row r="169" spans="2:65" s="1" customFormat="1" ht="24.15" customHeight="1" x14ac:dyDescent="0.2">
      <c r="B169" s="136"/>
      <c r="C169" s="206" t="s">
        <v>379</v>
      </c>
      <c r="D169" s="206" t="s">
        <v>387</v>
      </c>
      <c r="E169" s="207" t="s">
        <v>1323</v>
      </c>
      <c r="F169" s="208" t="s">
        <v>1324</v>
      </c>
      <c r="G169" s="209" t="s">
        <v>493</v>
      </c>
      <c r="H169" s="210">
        <v>110</v>
      </c>
      <c r="I169" s="211"/>
      <c r="J169" s="212">
        <f t="shared" si="15"/>
        <v>0</v>
      </c>
      <c r="K169" s="213"/>
      <c r="L169" s="214"/>
      <c r="M169" s="215" t="s">
        <v>1</v>
      </c>
      <c r="N169" s="216" t="s">
        <v>37</v>
      </c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AR169" s="174" t="s">
        <v>1061</v>
      </c>
      <c r="AT169" s="174" t="s">
        <v>387</v>
      </c>
      <c r="AU169" s="174" t="s">
        <v>81</v>
      </c>
      <c r="AY169" s="17" t="s">
        <v>159</v>
      </c>
      <c r="BE169" s="102">
        <f t="shared" si="19"/>
        <v>0</v>
      </c>
      <c r="BF169" s="102">
        <f t="shared" si="20"/>
        <v>0</v>
      </c>
      <c r="BG169" s="102">
        <f t="shared" si="21"/>
        <v>0</v>
      </c>
      <c r="BH169" s="102">
        <f t="shared" si="22"/>
        <v>0</v>
      </c>
      <c r="BI169" s="102">
        <f t="shared" si="23"/>
        <v>0</v>
      </c>
      <c r="BJ169" s="17" t="s">
        <v>81</v>
      </c>
      <c r="BK169" s="102">
        <f t="shared" si="24"/>
        <v>0</v>
      </c>
      <c r="BL169" s="17" t="s">
        <v>576</v>
      </c>
      <c r="BM169" s="174" t="s">
        <v>531</v>
      </c>
    </row>
    <row r="170" spans="2:65" s="1" customFormat="1" ht="33" customHeight="1" x14ac:dyDescent="0.2">
      <c r="B170" s="136"/>
      <c r="C170" s="163" t="s">
        <v>386</v>
      </c>
      <c r="D170" s="163" t="s">
        <v>161</v>
      </c>
      <c r="E170" s="164" t="s">
        <v>1325</v>
      </c>
      <c r="F170" s="165" t="s">
        <v>1326</v>
      </c>
      <c r="G170" s="166" t="s">
        <v>493</v>
      </c>
      <c r="H170" s="167">
        <v>110</v>
      </c>
      <c r="I170" s="168"/>
      <c r="J170" s="169">
        <f t="shared" si="15"/>
        <v>0</v>
      </c>
      <c r="K170" s="170"/>
      <c r="L170" s="34"/>
      <c r="M170" s="171" t="s">
        <v>1</v>
      </c>
      <c r="N170" s="135" t="s">
        <v>37</v>
      </c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AR170" s="174" t="s">
        <v>576</v>
      </c>
      <c r="AT170" s="174" t="s">
        <v>161</v>
      </c>
      <c r="AU170" s="174" t="s">
        <v>81</v>
      </c>
      <c r="AY170" s="17" t="s">
        <v>159</v>
      </c>
      <c r="BE170" s="102">
        <f t="shared" si="19"/>
        <v>0</v>
      </c>
      <c r="BF170" s="102">
        <f t="shared" si="20"/>
        <v>0</v>
      </c>
      <c r="BG170" s="102">
        <f t="shared" si="21"/>
        <v>0</v>
      </c>
      <c r="BH170" s="102">
        <f t="shared" si="22"/>
        <v>0</v>
      </c>
      <c r="BI170" s="102">
        <f t="shared" si="23"/>
        <v>0</v>
      </c>
      <c r="BJ170" s="17" t="s">
        <v>81</v>
      </c>
      <c r="BK170" s="102">
        <f t="shared" si="24"/>
        <v>0</v>
      </c>
      <c r="BL170" s="17" t="s">
        <v>576</v>
      </c>
      <c r="BM170" s="174" t="s">
        <v>542</v>
      </c>
    </row>
    <row r="171" spans="2:65" s="1" customFormat="1" ht="33" customHeight="1" x14ac:dyDescent="0.2">
      <c r="B171" s="136"/>
      <c r="C171" s="163" t="s">
        <v>393</v>
      </c>
      <c r="D171" s="163" t="s">
        <v>161</v>
      </c>
      <c r="E171" s="164" t="s">
        <v>1327</v>
      </c>
      <c r="F171" s="165" t="s">
        <v>1328</v>
      </c>
      <c r="G171" s="166" t="s">
        <v>281</v>
      </c>
      <c r="H171" s="167">
        <v>66</v>
      </c>
      <c r="I171" s="168"/>
      <c r="J171" s="169">
        <f t="shared" si="15"/>
        <v>0</v>
      </c>
      <c r="K171" s="170"/>
      <c r="L171" s="34"/>
      <c r="M171" s="171" t="s">
        <v>1</v>
      </c>
      <c r="N171" s="135" t="s">
        <v>37</v>
      </c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AR171" s="174" t="s">
        <v>576</v>
      </c>
      <c r="AT171" s="174" t="s">
        <v>161</v>
      </c>
      <c r="AU171" s="174" t="s">
        <v>81</v>
      </c>
      <c r="AY171" s="17" t="s">
        <v>159</v>
      </c>
      <c r="BE171" s="102">
        <f t="shared" si="19"/>
        <v>0</v>
      </c>
      <c r="BF171" s="102">
        <f t="shared" si="20"/>
        <v>0</v>
      </c>
      <c r="BG171" s="102">
        <f t="shared" si="21"/>
        <v>0</v>
      </c>
      <c r="BH171" s="102">
        <f t="shared" si="22"/>
        <v>0</v>
      </c>
      <c r="BI171" s="102">
        <f t="shared" si="23"/>
        <v>0</v>
      </c>
      <c r="BJ171" s="17" t="s">
        <v>81</v>
      </c>
      <c r="BK171" s="102">
        <f t="shared" si="24"/>
        <v>0</v>
      </c>
      <c r="BL171" s="17" t="s">
        <v>576</v>
      </c>
      <c r="BM171" s="174" t="s">
        <v>550</v>
      </c>
    </row>
    <row r="172" spans="2:65" s="11" customFormat="1" ht="26" customHeight="1" x14ac:dyDescent="0.35">
      <c r="B172" s="151"/>
      <c r="D172" s="152" t="s">
        <v>70</v>
      </c>
      <c r="E172" s="153" t="s">
        <v>1047</v>
      </c>
      <c r="F172" s="153" t="s">
        <v>1048</v>
      </c>
      <c r="I172" s="154"/>
      <c r="J172" s="155">
        <f>BK172</f>
        <v>0</v>
      </c>
      <c r="L172" s="151"/>
      <c r="M172" s="156"/>
      <c r="P172" s="157">
        <f>SUM(P173:P174)</f>
        <v>0</v>
      </c>
      <c r="R172" s="157">
        <f>SUM(R173:R174)</f>
        <v>0</v>
      </c>
      <c r="T172" s="158">
        <f>SUM(T173:T174)</f>
        <v>0</v>
      </c>
      <c r="AR172" s="152" t="s">
        <v>165</v>
      </c>
      <c r="AT172" s="159" t="s">
        <v>70</v>
      </c>
      <c r="AU172" s="159" t="s">
        <v>71</v>
      </c>
      <c r="AY172" s="152" t="s">
        <v>159</v>
      </c>
      <c r="BK172" s="160">
        <f>SUM(BK173:BK174)</f>
        <v>0</v>
      </c>
    </row>
    <row r="173" spans="2:65" s="1" customFormat="1" ht="37.75" customHeight="1" x14ac:dyDescent="0.2">
      <c r="B173" s="136"/>
      <c r="C173" s="163" t="s">
        <v>398</v>
      </c>
      <c r="D173" s="163" t="s">
        <v>161</v>
      </c>
      <c r="E173" s="164" t="s">
        <v>1266</v>
      </c>
      <c r="F173" s="165" t="s">
        <v>1267</v>
      </c>
      <c r="G173" s="166" t="s">
        <v>1051</v>
      </c>
      <c r="H173" s="167">
        <v>10</v>
      </c>
      <c r="I173" s="168"/>
      <c r="J173" s="169">
        <f>ROUND(I173*H173,2)</f>
        <v>0</v>
      </c>
      <c r="K173" s="170"/>
      <c r="L173" s="34"/>
      <c r="M173" s="171" t="s">
        <v>1</v>
      </c>
      <c r="N173" s="135" t="s">
        <v>37</v>
      </c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AR173" s="174" t="s">
        <v>1052</v>
      </c>
      <c r="AT173" s="174" t="s">
        <v>161</v>
      </c>
      <c r="AU173" s="174" t="s">
        <v>76</v>
      </c>
      <c r="AY173" s="17" t="s">
        <v>159</v>
      </c>
      <c r="BE173" s="102">
        <f>IF(N173="základná",J173,0)</f>
        <v>0</v>
      </c>
      <c r="BF173" s="102">
        <f>IF(N173="znížená",J173,0)</f>
        <v>0</v>
      </c>
      <c r="BG173" s="102">
        <f>IF(N173="zákl. prenesená",J173,0)</f>
        <v>0</v>
      </c>
      <c r="BH173" s="102">
        <f>IF(N173="zníž. prenesená",J173,0)</f>
        <v>0</v>
      </c>
      <c r="BI173" s="102">
        <f>IF(N173="nulová",J173,0)</f>
        <v>0</v>
      </c>
      <c r="BJ173" s="17" t="s">
        <v>81</v>
      </c>
      <c r="BK173" s="102">
        <f>ROUND(I173*H173,2)</f>
        <v>0</v>
      </c>
      <c r="BL173" s="17" t="s">
        <v>1052</v>
      </c>
      <c r="BM173" s="174" t="s">
        <v>558</v>
      </c>
    </row>
    <row r="174" spans="2:65" s="1" customFormat="1" ht="33" customHeight="1" x14ac:dyDescent="0.2">
      <c r="B174" s="136"/>
      <c r="C174" s="163" t="s">
        <v>402</v>
      </c>
      <c r="D174" s="163" t="s">
        <v>161</v>
      </c>
      <c r="E174" s="164" t="s">
        <v>1049</v>
      </c>
      <c r="F174" s="165" t="s">
        <v>1050</v>
      </c>
      <c r="G174" s="166" t="s">
        <v>1051</v>
      </c>
      <c r="H174" s="167">
        <v>5</v>
      </c>
      <c r="I174" s="168"/>
      <c r="J174" s="169">
        <f>ROUND(I174*H174,2)</f>
        <v>0</v>
      </c>
      <c r="K174" s="170"/>
      <c r="L174" s="34"/>
      <c r="M174" s="171" t="s">
        <v>1</v>
      </c>
      <c r="N174" s="135" t="s">
        <v>37</v>
      </c>
      <c r="P174" s="172">
        <f>O174*H174</f>
        <v>0</v>
      </c>
      <c r="Q174" s="172">
        <v>0</v>
      </c>
      <c r="R174" s="172">
        <f>Q174*H174</f>
        <v>0</v>
      </c>
      <c r="S174" s="172">
        <v>0</v>
      </c>
      <c r="T174" s="173">
        <f>S174*H174</f>
        <v>0</v>
      </c>
      <c r="AR174" s="174" t="s">
        <v>1052</v>
      </c>
      <c r="AT174" s="174" t="s">
        <v>161</v>
      </c>
      <c r="AU174" s="174" t="s">
        <v>76</v>
      </c>
      <c r="AY174" s="17" t="s">
        <v>159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7" t="s">
        <v>81</v>
      </c>
      <c r="BK174" s="102">
        <f>ROUND(I174*H174,2)</f>
        <v>0</v>
      </c>
      <c r="BL174" s="17" t="s">
        <v>1052</v>
      </c>
      <c r="BM174" s="174" t="s">
        <v>566</v>
      </c>
    </row>
    <row r="175" spans="2:65" s="11" customFormat="1" ht="26" customHeight="1" x14ac:dyDescent="0.35">
      <c r="B175" s="151"/>
      <c r="D175" s="152" t="s">
        <v>70</v>
      </c>
      <c r="E175" s="153" t="s">
        <v>138</v>
      </c>
      <c r="F175" s="153" t="s">
        <v>1268</v>
      </c>
      <c r="I175" s="154"/>
      <c r="J175" s="155">
        <f>BK175</f>
        <v>0</v>
      </c>
      <c r="L175" s="151"/>
      <c r="M175" s="156"/>
      <c r="P175" s="157">
        <f>SUM(P176:P177)</f>
        <v>0</v>
      </c>
      <c r="R175" s="157">
        <f>SUM(R176:R177)</f>
        <v>0</v>
      </c>
      <c r="T175" s="158">
        <f>SUM(T176:T177)</f>
        <v>0</v>
      </c>
      <c r="AR175" s="152" t="s">
        <v>184</v>
      </c>
      <c r="AT175" s="159" t="s">
        <v>70</v>
      </c>
      <c r="AU175" s="159" t="s">
        <v>71</v>
      </c>
      <c r="AY175" s="152" t="s">
        <v>159</v>
      </c>
      <c r="BK175" s="160">
        <f>SUM(BK176:BK177)</f>
        <v>0</v>
      </c>
    </row>
    <row r="176" spans="2:65" s="1" customFormat="1" ht="44.25" customHeight="1" x14ac:dyDescent="0.2">
      <c r="B176" s="136"/>
      <c r="C176" s="163" t="s">
        <v>390</v>
      </c>
      <c r="D176" s="163" t="s">
        <v>161</v>
      </c>
      <c r="E176" s="164" t="s">
        <v>1329</v>
      </c>
      <c r="F176" s="165" t="s">
        <v>1330</v>
      </c>
      <c r="G176" s="166" t="s">
        <v>1269</v>
      </c>
      <c r="H176" s="167">
        <v>1</v>
      </c>
      <c r="I176" s="168"/>
      <c r="J176" s="169">
        <f>ROUND(I176*H176,2)</f>
        <v>0</v>
      </c>
      <c r="K176" s="170"/>
      <c r="L176" s="34"/>
      <c r="M176" s="171" t="s">
        <v>1</v>
      </c>
      <c r="N176" s="135" t="s">
        <v>37</v>
      </c>
      <c r="P176" s="172">
        <f>O176*H176</f>
        <v>0</v>
      </c>
      <c r="Q176" s="172">
        <v>0</v>
      </c>
      <c r="R176" s="172">
        <f>Q176*H176</f>
        <v>0</v>
      </c>
      <c r="S176" s="172">
        <v>0</v>
      </c>
      <c r="T176" s="173">
        <f>S176*H176</f>
        <v>0</v>
      </c>
      <c r="AR176" s="174" t="s">
        <v>165</v>
      </c>
      <c r="AT176" s="174" t="s">
        <v>161</v>
      </c>
      <c r="AU176" s="174" t="s">
        <v>76</v>
      </c>
      <c r="AY176" s="17" t="s">
        <v>159</v>
      </c>
      <c r="BE176" s="102">
        <f>IF(N176="základná",J176,0)</f>
        <v>0</v>
      </c>
      <c r="BF176" s="102">
        <f>IF(N176="znížená",J176,0)</f>
        <v>0</v>
      </c>
      <c r="BG176" s="102">
        <f>IF(N176="zákl. prenesená",J176,0)</f>
        <v>0</v>
      </c>
      <c r="BH176" s="102">
        <f>IF(N176="zníž. prenesená",J176,0)</f>
        <v>0</v>
      </c>
      <c r="BI176" s="102">
        <f>IF(N176="nulová",J176,0)</f>
        <v>0</v>
      </c>
      <c r="BJ176" s="17" t="s">
        <v>81</v>
      </c>
      <c r="BK176" s="102">
        <f>ROUND(I176*H176,2)</f>
        <v>0</v>
      </c>
      <c r="BL176" s="17" t="s">
        <v>165</v>
      </c>
      <c r="BM176" s="174" t="s">
        <v>576</v>
      </c>
    </row>
    <row r="177" spans="2:65" s="1" customFormat="1" ht="21.75" customHeight="1" x14ac:dyDescent="0.2">
      <c r="B177" s="136"/>
      <c r="C177" s="163" t="s">
        <v>414</v>
      </c>
      <c r="D177" s="163" t="s">
        <v>161</v>
      </c>
      <c r="E177" s="164" t="s">
        <v>1272</v>
      </c>
      <c r="F177" s="165" t="s">
        <v>1273</v>
      </c>
      <c r="G177" s="166" t="s">
        <v>1269</v>
      </c>
      <c r="H177" s="167">
        <v>1</v>
      </c>
      <c r="I177" s="168"/>
      <c r="J177" s="169">
        <f>ROUND(I177*H177,2)</f>
        <v>0</v>
      </c>
      <c r="K177" s="170"/>
      <c r="L177" s="34"/>
      <c r="M177" s="220" t="s">
        <v>1</v>
      </c>
      <c r="N177" s="221" t="s">
        <v>37</v>
      </c>
      <c r="O177" s="222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AR177" s="174" t="s">
        <v>165</v>
      </c>
      <c r="AT177" s="174" t="s">
        <v>161</v>
      </c>
      <c r="AU177" s="174" t="s">
        <v>76</v>
      </c>
      <c r="AY177" s="17" t="s">
        <v>159</v>
      </c>
      <c r="BE177" s="102">
        <f>IF(N177="základná",J177,0)</f>
        <v>0</v>
      </c>
      <c r="BF177" s="102">
        <f>IF(N177="znížená",J177,0)</f>
        <v>0</v>
      </c>
      <c r="BG177" s="102">
        <f>IF(N177="zákl. prenesená",J177,0)</f>
        <v>0</v>
      </c>
      <c r="BH177" s="102">
        <f>IF(N177="zníž. prenesená",J177,0)</f>
        <v>0</v>
      </c>
      <c r="BI177" s="102">
        <f>IF(N177="nulová",J177,0)</f>
        <v>0</v>
      </c>
      <c r="BJ177" s="17" t="s">
        <v>81</v>
      </c>
      <c r="BK177" s="102">
        <f>ROUND(I177*H177,2)</f>
        <v>0</v>
      </c>
      <c r="BL177" s="17" t="s">
        <v>165</v>
      </c>
      <c r="BM177" s="174" t="s">
        <v>968</v>
      </c>
    </row>
    <row r="178" spans="2:65" s="12" customFormat="1" x14ac:dyDescent="0.2">
      <c r="B178" s="175"/>
      <c r="C178" s="284" t="s">
        <v>2229</v>
      </c>
      <c r="D178" s="284"/>
      <c r="E178" s="7"/>
      <c r="F178" s="7"/>
      <c r="G178" s="7"/>
      <c r="H178" s="7"/>
      <c r="I178" s="7"/>
      <c r="L178" s="175"/>
      <c r="AT178" s="177"/>
      <c r="AU178" s="177"/>
      <c r="AY178" s="177"/>
    </row>
    <row r="179" spans="2:65" s="12" customFormat="1" ht="23.4" customHeight="1" x14ac:dyDescent="0.2">
      <c r="B179" s="175"/>
      <c r="C179" s="284" t="s">
        <v>2230</v>
      </c>
      <c r="D179" s="284"/>
      <c r="E179" s="284"/>
      <c r="F179" s="284"/>
      <c r="G179" s="284"/>
      <c r="H179" s="284"/>
      <c r="I179" s="284"/>
      <c r="L179" s="175"/>
      <c r="AT179" s="177"/>
      <c r="AU179" s="177"/>
      <c r="AY179" s="177"/>
    </row>
    <row r="180" spans="2:65" s="12" customFormat="1" ht="33" customHeight="1" x14ac:dyDescent="0.2">
      <c r="B180" s="175"/>
      <c r="C180" s="284" t="s">
        <v>2231</v>
      </c>
      <c r="D180" s="284"/>
      <c r="E180" s="284"/>
      <c r="F180" s="284"/>
      <c r="G180" s="284"/>
      <c r="H180" s="284"/>
      <c r="I180" s="284"/>
      <c r="L180" s="175"/>
      <c r="AT180" s="177"/>
      <c r="AU180" s="177"/>
      <c r="AY180" s="177"/>
    </row>
    <row r="181" spans="2:65" s="12" customFormat="1" ht="22.25" customHeight="1" x14ac:dyDescent="0.2">
      <c r="B181" s="175"/>
      <c r="C181" s="284" t="s">
        <v>2232</v>
      </c>
      <c r="D181" s="284"/>
      <c r="E181" s="284"/>
      <c r="F181" s="284"/>
      <c r="G181" s="284"/>
      <c r="H181" s="284"/>
      <c r="I181" s="284"/>
      <c r="L181" s="175"/>
      <c r="AT181" s="177"/>
      <c r="AU181" s="177"/>
      <c r="AY181" s="177"/>
    </row>
    <row r="182" spans="2:65" s="12" customFormat="1" ht="38.4" customHeight="1" x14ac:dyDescent="0.2">
      <c r="B182" s="175"/>
      <c r="C182" s="284" t="s">
        <v>2233</v>
      </c>
      <c r="D182" s="284"/>
      <c r="E182" s="284"/>
      <c r="F182" s="284"/>
      <c r="G182" s="284"/>
      <c r="H182" s="284"/>
      <c r="I182" s="284"/>
      <c r="L182" s="175"/>
      <c r="AT182" s="177"/>
      <c r="AU182" s="177"/>
      <c r="AY182" s="177"/>
    </row>
    <row r="183" spans="2:65" s="12" customFormat="1" ht="28.25" customHeight="1" x14ac:dyDescent="0.2">
      <c r="B183" s="175"/>
      <c r="C183" s="284" t="s">
        <v>2234</v>
      </c>
      <c r="D183" s="284"/>
      <c r="E183" s="284"/>
      <c r="F183" s="284"/>
      <c r="G183" s="284"/>
      <c r="H183" s="284"/>
      <c r="I183" s="284"/>
      <c r="L183" s="175"/>
      <c r="AT183" s="177"/>
      <c r="AU183" s="177"/>
      <c r="AY183" s="177"/>
    </row>
    <row r="184" spans="2:65" s="12" customFormat="1" ht="33" customHeight="1" x14ac:dyDescent="0.2">
      <c r="B184" s="175"/>
      <c r="C184" s="284" t="s">
        <v>2235</v>
      </c>
      <c r="D184" s="284"/>
      <c r="E184" s="284"/>
      <c r="F184" s="284"/>
      <c r="G184" s="284"/>
      <c r="H184" s="284"/>
      <c r="I184" s="284"/>
      <c r="L184" s="175"/>
      <c r="AT184" s="177"/>
      <c r="AU184" s="177"/>
      <c r="AY184" s="177"/>
    </row>
    <row r="185" spans="2:65" s="1" customFormat="1" ht="6.9" customHeight="1" x14ac:dyDescent="0.2">
      <c r="B185" s="49"/>
      <c r="C185" s="50"/>
      <c r="D185" s="50"/>
      <c r="E185" s="50"/>
      <c r="F185" s="50"/>
      <c r="G185" s="50"/>
      <c r="H185" s="50"/>
      <c r="I185" s="50"/>
      <c r="J185" s="50"/>
      <c r="K185" s="50"/>
      <c r="L185" s="34"/>
    </row>
  </sheetData>
  <autoFilter ref="C136:K177"/>
  <mergeCells count="24">
    <mergeCell ref="C181:I181"/>
    <mergeCell ref="C182:I182"/>
    <mergeCell ref="C183:I183"/>
    <mergeCell ref="C184:I184"/>
    <mergeCell ref="E129:H129"/>
    <mergeCell ref="C179:I179"/>
    <mergeCell ref="C180:I180"/>
    <mergeCell ref="D111:F111"/>
    <mergeCell ref="D112:F112"/>
    <mergeCell ref="D113:F113"/>
    <mergeCell ref="E125:H125"/>
    <mergeCell ref="E127:H127"/>
    <mergeCell ref="E11:H11"/>
    <mergeCell ref="E20:H20"/>
    <mergeCell ref="E29:H29"/>
    <mergeCell ref="L2:V2"/>
    <mergeCell ref="C178:D178"/>
    <mergeCell ref="E85:H85"/>
    <mergeCell ref="E87:H87"/>
    <mergeCell ref="E89:H89"/>
    <mergeCell ref="D109:F109"/>
    <mergeCell ref="D110:F110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4"/>
  <sheetViews>
    <sheetView showGridLines="0" topLeftCell="A216" workbookViewId="0">
      <selection activeCell="A227" sqref="A227:XFD23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102</v>
      </c>
      <c r="AZ2" s="108" t="s">
        <v>226</v>
      </c>
      <c r="BA2" s="108" t="s">
        <v>1</v>
      </c>
      <c r="BB2" s="108" t="s">
        <v>1</v>
      </c>
      <c r="BC2" s="108" t="s">
        <v>1331</v>
      </c>
      <c r="BD2" s="108" t="s">
        <v>81</v>
      </c>
    </row>
    <row r="3" spans="2:5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1332</v>
      </c>
      <c r="BA3" s="108" t="s">
        <v>1</v>
      </c>
      <c r="BB3" s="108" t="s">
        <v>1</v>
      </c>
      <c r="BC3" s="108" t="s">
        <v>1333</v>
      </c>
      <c r="BD3" s="108" t="s">
        <v>81</v>
      </c>
    </row>
    <row r="4" spans="2:5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56" ht="6.9" customHeight="1" x14ac:dyDescent="0.2">
      <c r="B5" s="20"/>
      <c r="L5" s="20"/>
    </row>
    <row r="6" spans="2:56" ht="12" customHeight="1" x14ac:dyDescent="0.2">
      <c r="B6" s="20"/>
      <c r="D6" s="27" t="s">
        <v>14</v>
      </c>
      <c r="L6" s="20"/>
    </row>
    <row r="7" spans="2:5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56" ht="12" customHeight="1" x14ac:dyDescent="0.2">
      <c r="B8" s="20"/>
      <c r="D8" s="27" t="s">
        <v>122</v>
      </c>
      <c r="L8" s="20"/>
    </row>
    <row r="9" spans="2:56" s="1" customFormat="1" ht="16.5" customHeight="1" x14ac:dyDescent="0.2">
      <c r="B9" s="34"/>
      <c r="E9" s="286" t="s">
        <v>101</v>
      </c>
      <c r="F9" s="282"/>
      <c r="G9" s="282"/>
      <c r="H9" s="282"/>
      <c r="L9" s="34"/>
    </row>
    <row r="10" spans="2:56" s="1" customFormat="1" ht="12" customHeight="1" x14ac:dyDescent="0.2">
      <c r="B10" s="34"/>
      <c r="D10" s="27" t="s">
        <v>123</v>
      </c>
      <c r="L10" s="34"/>
    </row>
    <row r="11" spans="2:56" s="1" customFormat="1" ht="16.5" customHeight="1" x14ac:dyDescent="0.2">
      <c r="B11" s="34"/>
      <c r="E11" s="266"/>
      <c r="F11" s="282"/>
      <c r="G11" s="282"/>
      <c r="H11" s="282"/>
      <c r="L11" s="34"/>
    </row>
    <row r="12" spans="2:56" s="1" customFormat="1" x14ac:dyDescent="0.2">
      <c r="B12" s="34"/>
      <c r="L12" s="34"/>
    </row>
    <row r="13" spans="2:5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56" s="1" customFormat="1" ht="10.75" customHeight="1" x14ac:dyDescent="0.2">
      <c r="B15" s="34"/>
      <c r="L15" s="34"/>
    </row>
    <row r="16" spans="2:5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J110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ROUND((SUM(BE110:BE117) + SUM(BE139:BE226)),  2)</f>
        <v>0</v>
      </c>
      <c r="G37" s="113"/>
      <c r="H37" s="113"/>
      <c r="I37" s="114">
        <v>0.2</v>
      </c>
      <c r="J37" s="112">
        <f>ROUND(((SUM(BE110:BE117) + SUM(BE139:BE226))*I37),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ROUND((SUM(BF110:BF117) + SUM(BF139:BF226)),  2)</f>
        <v>0</v>
      </c>
      <c r="G38" s="113"/>
      <c r="H38" s="113"/>
      <c r="I38" s="114">
        <v>0.2</v>
      </c>
      <c r="J38" s="112">
        <f>ROUND(((SUM(BF110:BF117) + SUM(BF139:BF226))*I38),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ROUND((SUM(BG110:BG117) + SUM(BG139:BG226)),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ROUND((SUM(BH110:BH117) + SUM(BH139:BH226)),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ROUND((SUM(BI110:BI117) + SUM(BI139:BI226)),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101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J139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134</v>
      </c>
      <c r="E99" s="128"/>
      <c r="F99" s="128"/>
      <c r="G99" s="128"/>
      <c r="H99" s="128"/>
      <c r="I99" s="128"/>
      <c r="J99" s="129">
        <f>J140</f>
        <v>0</v>
      </c>
      <c r="L99" s="126"/>
    </row>
    <row r="100" spans="2:65" s="9" customFormat="1" ht="20" customHeight="1" x14ac:dyDescent="0.2">
      <c r="B100" s="130"/>
      <c r="D100" s="131" t="s">
        <v>135</v>
      </c>
      <c r="E100" s="132"/>
      <c r="F100" s="132"/>
      <c r="G100" s="132"/>
      <c r="H100" s="132"/>
      <c r="I100" s="132"/>
      <c r="J100" s="133">
        <f>J141</f>
        <v>0</v>
      </c>
      <c r="L100" s="130"/>
    </row>
    <row r="101" spans="2:65" s="9" customFormat="1" ht="20" customHeight="1" x14ac:dyDescent="0.2">
      <c r="B101" s="130"/>
      <c r="D101" s="131" t="s">
        <v>230</v>
      </c>
      <c r="E101" s="132"/>
      <c r="F101" s="132"/>
      <c r="G101" s="132"/>
      <c r="H101" s="132"/>
      <c r="I101" s="132"/>
      <c r="J101" s="133">
        <f>J159</f>
        <v>0</v>
      </c>
      <c r="L101" s="130"/>
    </row>
    <row r="102" spans="2:65" s="9" customFormat="1" ht="20" customHeight="1" x14ac:dyDescent="0.2">
      <c r="B102" s="130"/>
      <c r="D102" s="131" t="s">
        <v>231</v>
      </c>
      <c r="E102" s="132"/>
      <c r="F102" s="132"/>
      <c r="G102" s="132"/>
      <c r="H102" s="132"/>
      <c r="I102" s="132"/>
      <c r="J102" s="133">
        <f>J173</f>
        <v>0</v>
      </c>
      <c r="L102" s="130"/>
    </row>
    <row r="103" spans="2:65" s="9" customFormat="1" ht="20" customHeight="1" x14ac:dyDescent="0.2">
      <c r="B103" s="130"/>
      <c r="D103" s="131" t="s">
        <v>233</v>
      </c>
      <c r="E103" s="132"/>
      <c r="F103" s="132"/>
      <c r="G103" s="132"/>
      <c r="H103" s="132"/>
      <c r="I103" s="132"/>
      <c r="J103" s="133">
        <f>J193</f>
        <v>0</v>
      </c>
      <c r="L103" s="130"/>
    </row>
    <row r="104" spans="2:65" s="9" customFormat="1" ht="20" customHeight="1" x14ac:dyDescent="0.2">
      <c r="B104" s="130"/>
      <c r="D104" s="131" t="s">
        <v>235</v>
      </c>
      <c r="E104" s="132"/>
      <c r="F104" s="132"/>
      <c r="G104" s="132"/>
      <c r="H104" s="132"/>
      <c r="I104" s="132"/>
      <c r="J104" s="133">
        <f>J197</f>
        <v>0</v>
      </c>
      <c r="L104" s="130"/>
    </row>
    <row r="105" spans="2:65" s="8" customFormat="1" ht="24.9" customHeight="1" x14ac:dyDescent="0.2">
      <c r="B105" s="126"/>
      <c r="D105" s="127" t="s">
        <v>236</v>
      </c>
      <c r="E105" s="128"/>
      <c r="F105" s="128"/>
      <c r="G105" s="128"/>
      <c r="H105" s="128"/>
      <c r="I105" s="128"/>
      <c r="J105" s="129">
        <f>J199</f>
        <v>0</v>
      </c>
      <c r="L105" s="126"/>
    </row>
    <row r="106" spans="2:65" s="9" customFormat="1" ht="20" customHeight="1" x14ac:dyDescent="0.2">
      <c r="B106" s="130"/>
      <c r="D106" s="131" t="s">
        <v>241</v>
      </c>
      <c r="E106" s="132"/>
      <c r="F106" s="132"/>
      <c r="G106" s="132"/>
      <c r="H106" s="132"/>
      <c r="I106" s="132"/>
      <c r="J106" s="133">
        <f>J200</f>
        <v>0</v>
      </c>
      <c r="L106" s="130"/>
    </row>
    <row r="107" spans="2:65" s="9" customFormat="1" ht="20" customHeight="1" x14ac:dyDescent="0.2">
      <c r="B107" s="130"/>
      <c r="D107" s="131" t="s">
        <v>1334</v>
      </c>
      <c r="E107" s="132"/>
      <c r="F107" s="132"/>
      <c r="G107" s="132"/>
      <c r="H107" s="132"/>
      <c r="I107" s="132"/>
      <c r="J107" s="133">
        <f>J211</f>
        <v>0</v>
      </c>
      <c r="L107" s="130"/>
    </row>
    <row r="108" spans="2:65" s="1" customFormat="1" ht="21.75" customHeight="1" x14ac:dyDescent="0.2">
      <c r="B108" s="34"/>
      <c r="L108" s="34"/>
    </row>
    <row r="109" spans="2:65" s="1" customFormat="1" ht="6.9" customHeight="1" x14ac:dyDescent="0.2">
      <c r="B109" s="34"/>
      <c r="L109" s="34"/>
    </row>
    <row r="110" spans="2:65" s="1" customFormat="1" ht="29.25" customHeight="1" x14ac:dyDescent="0.2">
      <c r="B110" s="34"/>
      <c r="C110" s="125" t="s">
        <v>136</v>
      </c>
      <c r="J110" s="134">
        <f>ROUND(J111 + J112 + J113 + J114 + J115 + J116,2)</f>
        <v>0</v>
      </c>
      <c r="L110" s="34"/>
      <c r="N110" s="135" t="s">
        <v>35</v>
      </c>
    </row>
    <row r="111" spans="2:65" s="1" customFormat="1" ht="18" customHeight="1" x14ac:dyDescent="0.2">
      <c r="B111" s="136"/>
      <c r="C111" s="137"/>
      <c r="D111" s="279" t="s">
        <v>137</v>
      </c>
      <c r="E111" s="285"/>
      <c r="F111" s="285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138</v>
      </c>
      <c r="AZ111" s="137"/>
      <c r="BA111" s="137"/>
      <c r="BB111" s="137"/>
      <c r="BC111" s="137"/>
      <c r="BD111" s="137"/>
      <c r="BE111" s="141">
        <f t="shared" ref="BE111:BE116" si="0">IF(N111="základná",J111,0)</f>
        <v>0</v>
      </c>
      <c r="BF111" s="141">
        <f t="shared" ref="BF111:BF116" si="1">IF(N111="znížená",J111,0)</f>
        <v>0</v>
      </c>
      <c r="BG111" s="141">
        <f t="shared" ref="BG111:BG116" si="2">IF(N111="zákl. prenesená",J111,0)</f>
        <v>0</v>
      </c>
      <c r="BH111" s="141">
        <f t="shared" ref="BH111:BH116" si="3">IF(N111="zníž. prenesená",J111,0)</f>
        <v>0</v>
      </c>
      <c r="BI111" s="141">
        <f t="shared" ref="BI111:BI116" si="4">IF(N111="nulová",J111,0)</f>
        <v>0</v>
      </c>
      <c r="BJ111" s="140" t="s">
        <v>81</v>
      </c>
      <c r="BK111" s="137"/>
      <c r="BL111" s="137"/>
      <c r="BM111" s="137"/>
    </row>
    <row r="112" spans="2:65" s="1" customFormat="1" ht="18" customHeight="1" x14ac:dyDescent="0.2">
      <c r="B112" s="136"/>
      <c r="C112" s="137"/>
      <c r="D112" s="279" t="s">
        <v>139</v>
      </c>
      <c r="E112" s="285"/>
      <c r="F112" s="285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138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81</v>
      </c>
      <c r="BK112" s="137"/>
      <c r="BL112" s="137"/>
      <c r="BM112" s="137"/>
    </row>
    <row r="113" spans="2:65" s="1" customFormat="1" ht="18" customHeight="1" x14ac:dyDescent="0.2">
      <c r="B113" s="136"/>
      <c r="C113" s="137"/>
      <c r="D113" s="279" t="s">
        <v>140</v>
      </c>
      <c r="E113" s="285"/>
      <c r="F113" s="285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138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81</v>
      </c>
      <c r="BK113" s="137"/>
      <c r="BL113" s="137"/>
      <c r="BM113" s="137"/>
    </row>
    <row r="114" spans="2:65" s="1" customFormat="1" ht="18" customHeight="1" x14ac:dyDescent="0.2">
      <c r="B114" s="136"/>
      <c r="C114" s="137"/>
      <c r="D114" s="279" t="s">
        <v>141</v>
      </c>
      <c r="E114" s="285"/>
      <c r="F114" s="285"/>
      <c r="G114" s="137"/>
      <c r="H114" s="137"/>
      <c r="I114" s="137"/>
      <c r="J114" s="99"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138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81</v>
      </c>
      <c r="BK114" s="137"/>
      <c r="BL114" s="137"/>
      <c r="BM114" s="137"/>
    </row>
    <row r="115" spans="2:65" s="1" customFormat="1" ht="18" customHeight="1" x14ac:dyDescent="0.2">
      <c r="B115" s="136"/>
      <c r="C115" s="137"/>
      <c r="D115" s="279" t="s">
        <v>142</v>
      </c>
      <c r="E115" s="285"/>
      <c r="F115" s="285"/>
      <c r="G115" s="137"/>
      <c r="H115" s="137"/>
      <c r="I115" s="137"/>
      <c r="J115" s="99"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138</v>
      </c>
      <c r="AZ115" s="137"/>
      <c r="BA115" s="137"/>
      <c r="BB115" s="137"/>
      <c r="BC115" s="137"/>
      <c r="BD115" s="137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81</v>
      </c>
      <c r="BK115" s="137"/>
      <c r="BL115" s="137"/>
      <c r="BM115" s="137"/>
    </row>
    <row r="116" spans="2:65" s="1" customFormat="1" ht="18" customHeight="1" x14ac:dyDescent="0.2">
      <c r="B116" s="136"/>
      <c r="C116" s="137"/>
      <c r="D116" s="138" t="s">
        <v>143</v>
      </c>
      <c r="E116" s="137"/>
      <c r="F116" s="137"/>
      <c r="G116" s="137"/>
      <c r="H116" s="137"/>
      <c r="I116" s="137"/>
      <c r="J116" s="99">
        <f>ROUND(J32*T116,2)</f>
        <v>0</v>
      </c>
      <c r="K116" s="137"/>
      <c r="L116" s="136"/>
      <c r="M116" s="137"/>
      <c r="N116" s="139" t="s">
        <v>37</v>
      </c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40" t="s">
        <v>144</v>
      </c>
      <c r="AZ116" s="137"/>
      <c r="BA116" s="137"/>
      <c r="BB116" s="137"/>
      <c r="BC116" s="137"/>
      <c r="BD116" s="137"/>
      <c r="BE116" s="141">
        <f t="shared" si="0"/>
        <v>0</v>
      </c>
      <c r="BF116" s="141">
        <f t="shared" si="1"/>
        <v>0</v>
      </c>
      <c r="BG116" s="141">
        <f t="shared" si="2"/>
        <v>0</v>
      </c>
      <c r="BH116" s="141">
        <f t="shared" si="3"/>
        <v>0</v>
      </c>
      <c r="BI116" s="141">
        <f t="shared" si="4"/>
        <v>0</v>
      </c>
      <c r="BJ116" s="140" t="s">
        <v>81</v>
      </c>
      <c r="BK116" s="137"/>
      <c r="BL116" s="137"/>
      <c r="BM116" s="137"/>
    </row>
    <row r="117" spans="2:65" s="1" customFormat="1" x14ac:dyDescent="0.2">
      <c r="B117" s="34"/>
      <c r="L117" s="34"/>
    </row>
    <row r="118" spans="2:65" s="1" customFormat="1" ht="29.25" customHeight="1" x14ac:dyDescent="0.2">
      <c r="B118" s="34"/>
      <c r="C118" s="105" t="s">
        <v>118</v>
      </c>
      <c r="D118" s="106"/>
      <c r="E118" s="106"/>
      <c r="F118" s="106"/>
      <c r="G118" s="106"/>
      <c r="H118" s="106"/>
      <c r="I118" s="106"/>
      <c r="J118" s="107">
        <f>ROUND(J98+J110,2)</f>
        <v>0</v>
      </c>
      <c r="K118" s="106"/>
      <c r="L118" s="34"/>
    </row>
    <row r="119" spans="2:65" s="1" customFormat="1" ht="6.9" customHeight="1" x14ac:dyDescent="0.2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4"/>
    </row>
    <row r="123" spans="2:65" s="1" customFormat="1" ht="6.9" customHeight="1" x14ac:dyDescent="0.2">
      <c r="B123" s="51"/>
      <c r="C123" s="52"/>
      <c r="D123" s="52"/>
      <c r="E123" s="52"/>
      <c r="F123" s="52"/>
      <c r="G123" s="52"/>
      <c r="H123" s="52"/>
      <c r="I123" s="52"/>
      <c r="J123" s="52"/>
      <c r="K123" s="52"/>
      <c r="L123" s="34"/>
    </row>
    <row r="124" spans="2:65" s="1" customFormat="1" ht="24.9" customHeight="1" x14ac:dyDescent="0.2">
      <c r="B124" s="34"/>
      <c r="C124" s="21" t="s">
        <v>145</v>
      </c>
      <c r="L124" s="34"/>
    </row>
    <row r="125" spans="2:65" s="1" customFormat="1" ht="6.9" customHeight="1" x14ac:dyDescent="0.2">
      <c r="B125" s="34"/>
      <c r="L125" s="34"/>
    </row>
    <row r="126" spans="2:65" s="1" customFormat="1" ht="12" customHeight="1" x14ac:dyDescent="0.2">
      <c r="B126" s="34"/>
      <c r="C126" s="27" t="s">
        <v>14</v>
      </c>
      <c r="L126" s="34"/>
    </row>
    <row r="127" spans="2:65" s="1" customFormat="1" ht="16.5" customHeight="1" x14ac:dyDescent="0.2">
      <c r="B127" s="34"/>
      <c r="E127" s="286" t="str">
        <f>E7</f>
        <v>Športový areál ZŠ Plickova - 2.etapa</v>
      </c>
      <c r="F127" s="287"/>
      <c r="G127" s="287"/>
      <c r="H127" s="287"/>
      <c r="L127" s="34"/>
    </row>
    <row r="128" spans="2:65" ht="12" customHeight="1" x14ac:dyDescent="0.2">
      <c r="B128" s="20"/>
      <c r="C128" s="27" t="s">
        <v>122</v>
      </c>
      <c r="L128" s="20"/>
    </row>
    <row r="129" spans="2:65" s="1" customFormat="1" ht="16.5" customHeight="1" x14ac:dyDescent="0.2">
      <c r="B129" s="34"/>
      <c r="E129" s="286" t="s">
        <v>101</v>
      </c>
      <c r="F129" s="282"/>
      <c r="G129" s="282"/>
      <c r="H129" s="282"/>
      <c r="L129" s="34"/>
    </row>
    <row r="130" spans="2:65" s="1" customFormat="1" ht="12" customHeight="1" x14ac:dyDescent="0.2">
      <c r="B130" s="34"/>
      <c r="C130" s="27" t="s">
        <v>123</v>
      </c>
      <c r="L130" s="34"/>
    </row>
    <row r="131" spans="2:65" s="1" customFormat="1" ht="16.5" customHeight="1" x14ac:dyDescent="0.2">
      <c r="B131" s="34"/>
      <c r="E131" s="266">
        <f>E11</f>
        <v>0</v>
      </c>
      <c r="F131" s="282"/>
      <c r="G131" s="282"/>
      <c r="H131" s="282"/>
      <c r="L131" s="34"/>
    </row>
    <row r="132" spans="2:65" s="1" customFormat="1" ht="6.9" customHeight="1" x14ac:dyDescent="0.2">
      <c r="B132" s="34"/>
      <c r="L132" s="34"/>
    </row>
    <row r="133" spans="2:65" s="1" customFormat="1" ht="12" customHeight="1" x14ac:dyDescent="0.2">
      <c r="B133" s="34"/>
      <c r="C133" s="27" t="s">
        <v>17</v>
      </c>
      <c r="F133" s="25" t="str">
        <f>F14</f>
        <v>Bratislava-Rača</v>
      </c>
      <c r="I133" s="27" t="s">
        <v>19</v>
      </c>
      <c r="J133" s="57">
        <f>IF(J14="","",J14)</f>
        <v>45224</v>
      </c>
      <c r="L133" s="34"/>
    </row>
    <row r="134" spans="2:65" s="1" customFormat="1" ht="6.9" customHeight="1" x14ac:dyDescent="0.2">
      <c r="B134" s="34"/>
      <c r="L134" s="34"/>
    </row>
    <row r="135" spans="2:65" s="1" customFormat="1" ht="25.65" customHeight="1" x14ac:dyDescent="0.2">
      <c r="B135" s="34"/>
      <c r="C135" s="27" t="s">
        <v>20</v>
      </c>
      <c r="F135" s="25" t="str">
        <f>E17</f>
        <v>Mestská časť Bratislava-Rača</v>
      </c>
      <c r="I135" s="27" t="s">
        <v>25</v>
      </c>
      <c r="J135" s="30" t="str">
        <f>E23</f>
        <v>STECHO construction, s.r.o.</v>
      </c>
      <c r="L135" s="34"/>
    </row>
    <row r="136" spans="2:65" s="1" customFormat="1" ht="15.15" customHeight="1" x14ac:dyDescent="0.2">
      <c r="B136" s="34"/>
      <c r="C136" s="27" t="s">
        <v>23</v>
      </c>
      <c r="F136" s="25" t="str">
        <f>IF(E20="","",E20)</f>
        <v>Vyplň údaj</v>
      </c>
      <c r="I136" s="27" t="s">
        <v>27</v>
      </c>
      <c r="J136" s="30" t="str">
        <f>E26</f>
        <v>Rosoft,s.r.o.</v>
      </c>
      <c r="L136" s="34"/>
    </row>
    <row r="137" spans="2:65" s="1" customFormat="1" ht="10.4" customHeight="1" x14ac:dyDescent="0.2">
      <c r="B137" s="34"/>
      <c r="L137" s="34"/>
    </row>
    <row r="138" spans="2:65" s="10" customFormat="1" ht="29.25" customHeight="1" x14ac:dyDescent="0.2">
      <c r="B138" s="142"/>
      <c r="C138" s="143" t="s">
        <v>146</v>
      </c>
      <c r="D138" s="144" t="s">
        <v>56</v>
      </c>
      <c r="E138" s="144" t="s">
        <v>52</v>
      </c>
      <c r="F138" s="144" t="s">
        <v>53</v>
      </c>
      <c r="G138" s="144" t="s">
        <v>147</v>
      </c>
      <c r="H138" s="144" t="s">
        <v>148</v>
      </c>
      <c r="I138" s="144" t="s">
        <v>149</v>
      </c>
      <c r="J138" s="145" t="s">
        <v>131</v>
      </c>
      <c r="K138" s="146" t="s">
        <v>150</v>
      </c>
      <c r="L138" s="142"/>
      <c r="M138" s="64" t="s">
        <v>1</v>
      </c>
      <c r="N138" s="65" t="s">
        <v>35</v>
      </c>
      <c r="O138" s="65" t="s">
        <v>151</v>
      </c>
      <c r="P138" s="65" t="s">
        <v>152</v>
      </c>
      <c r="Q138" s="65" t="s">
        <v>153</v>
      </c>
      <c r="R138" s="65" t="s">
        <v>154</v>
      </c>
      <c r="S138" s="65" t="s">
        <v>155</v>
      </c>
      <c r="T138" s="66" t="s">
        <v>156</v>
      </c>
    </row>
    <row r="139" spans="2:65" s="1" customFormat="1" ht="22.75" customHeight="1" x14ac:dyDescent="0.35">
      <c r="B139" s="34"/>
      <c r="C139" s="69" t="s">
        <v>128</v>
      </c>
      <c r="J139" s="147">
        <f>BK139</f>
        <v>0</v>
      </c>
      <c r="L139" s="34"/>
      <c r="M139" s="67"/>
      <c r="N139" s="58"/>
      <c r="O139" s="58"/>
      <c r="P139" s="148">
        <f>P140+P199</f>
        <v>0</v>
      </c>
      <c r="Q139" s="58"/>
      <c r="R139" s="148">
        <f>R140+R199</f>
        <v>14.250025553031998</v>
      </c>
      <c r="S139" s="58"/>
      <c r="T139" s="149">
        <f>T140+T199</f>
        <v>0</v>
      </c>
      <c r="AT139" s="17" t="s">
        <v>70</v>
      </c>
      <c r="AU139" s="17" t="s">
        <v>133</v>
      </c>
      <c r="BK139" s="150">
        <f>BK140+BK199</f>
        <v>0</v>
      </c>
    </row>
    <row r="140" spans="2:65" s="11" customFormat="1" ht="26" customHeight="1" x14ac:dyDescent="0.35">
      <c r="B140" s="151"/>
      <c r="D140" s="152" t="s">
        <v>70</v>
      </c>
      <c r="E140" s="153" t="s">
        <v>157</v>
      </c>
      <c r="F140" s="153" t="s">
        <v>158</v>
      </c>
      <c r="I140" s="154"/>
      <c r="J140" s="155">
        <f>BK140</f>
        <v>0</v>
      </c>
      <c r="L140" s="151"/>
      <c r="M140" s="156"/>
      <c r="P140" s="157">
        <f>P141+P159+P173+P193+P197</f>
        <v>0</v>
      </c>
      <c r="R140" s="157">
        <f>R141+R159+R173+R193+R197</f>
        <v>7.7302945530319986</v>
      </c>
      <c r="T140" s="158">
        <f>T141+T159+T173+T193+T197</f>
        <v>0</v>
      </c>
      <c r="AR140" s="152" t="s">
        <v>76</v>
      </c>
      <c r="AT140" s="159" t="s">
        <v>70</v>
      </c>
      <c r="AU140" s="159" t="s">
        <v>71</v>
      </c>
      <c r="AY140" s="152" t="s">
        <v>159</v>
      </c>
      <c r="BK140" s="160">
        <f>BK141+BK159+BK173+BK193+BK197</f>
        <v>0</v>
      </c>
    </row>
    <row r="141" spans="2:65" s="11" customFormat="1" ht="22.75" customHeight="1" x14ac:dyDescent="0.25">
      <c r="B141" s="151"/>
      <c r="D141" s="152" t="s">
        <v>70</v>
      </c>
      <c r="E141" s="161" t="s">
        <v>76</v>
      </c>
      <c r="F141" s="161" t="s">
        <v>160</v>
      </c>
      <c r="I141" s="154"/>
      <c r="J141" s="162">
        <f>BK141</f>
        <v>0</v>
      </c>
      <c r="L141" s="151"/>
      <c r="M141" s="156"/>
      <c r="P141" s="157">
        <f>SUM(P142:P158)</f>
        <v>0</v>
      </c>
      <c r="R141" s="157">
        <f>SUM(R142:R158)</f>
        <v>0</v>
      </c>
      <c r="T141" s="158">
        <f>SUM(T142:T158)</f>
        <v>0</v>
      </c>
      <c r="AR141" s="152" t="s">
        <v>76</v>
      </c>
      <c r="AT141" s="159" t="s">
        <v>70</v>
      </c>
      <c r="AU141" s="159" t="s">
        <v>76</v>
      </c>
      <c r="AY141" s="152" t="s">
        <v>159</v>
      </c>
      <c r="BK141" s="160">
        <f>SUM(BK142:BK158)</f>
        <v>0</v>
      </c>
    </row>
    <row r="142" spans="2:65" s="1" customFormat="1" ht="24.15" customHeight="1" x14ac:dyDescent="0.2">
      <c r="B142" s="136"/>
      <c r="C142" s="163" t="s">
        <v>76</v>
      </c>
      <c r="D142" s="163" t="s">
        <v>161</v>
      </c>
      <c r="E142" s="164" t="s">
        <v>672</v>
      </c>
      <c r="F142" s="165" t="s">
        <v>673</v>
      </c>
      <c r="G142" s="166" t="s">
        <v>164</v>
      </c>
      <c r="H142" s="167">
        <v>1.9890000000000001</v>
      </c>
      <c r="I142" s="168"/>
      <c r="J142" s="169">
        <f>ROUND(I142*H142,2)</f>
        <v>0</v>
      </c>
      <c r="K142" s="170"/>
      <c r="L142" s="34"/>
      <c r="M142" s="171" t="s">
        <v>1</v>
      </c>
      <c r="N142" s="135" t="s">
        <v>37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AR142" s="174" t="s">
        <v>165</v>
      </c>
      <c r="AT142" s="174" t="s">
        <v>161</v>
      </c>
      <c r="AU142" s="174" t="s">
        <v>81</v>
      </c>
      <c r="AY142" s="17" t="s">
        <v>159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81</v>
      </c>
      <c r="BK142" s="102">
        <f>ROUND(I142*H142,2)</f>
        <v>0</v>
      </c>
      <c r="BL142" s="17" t="s">
        <v>165</v>
      </c>
      <c r="BM142" s="174" t="s">
        <v>1335</v>
      </c>
    </row>
    <row r="143" spans="2:65" s="14" customFormat="1" x14ac:dyDescent="0.2">
      <c r="B143" s="190"/>
      <c r="D143" s="176" t="s">
        <v>167</v>
      </c>
      <c r="E143" s="191" t="s">
        <v>1</v>
      </c>
      <c r="F143" s="192" t="s">
        <v>1336</v>
      </c>
      <c r="H143" s="191" t="s">
        <v>1</v>
      </c>
      <c r="I143" s="193"/>
      <c r="L143" s="190"/>
      <c r="M143" s="194"/>
      <c r="T143" s="195"/>
      <c r="AT143" s="191" t="s">
        <v>167</v>
      </c>
      <c r="AU143" s="191" t="s">
        <v>81</v>
      </c>
      <c r="AV143" s="14" t="s">
        <v>76</v>
      </c>
      <c r="AW143" s="14" t="s">
        <v>26</v>
      </c>
      <c r="AX143" s="14" t="s">
        <v>71</v>
      </c>
      <c r="AY143" s="191" t="s">
        <v>159</v>
      </c>
    </row>
    <row r="144" spans="2:65" s="12" customFormat="1" x14ac:dyDescent="0.2">
      <c r="B144" s="175"/>
      <c r="D144" s="176" t="s">
        <v>167</v>
      </c>
      <c r="E144" s="177" t="s">
        <v>1</v>
      </c>
      <c r="F144" s="178" t="s">
        <v>1337</v>
      </c>
      <c r="H144" s="179">
        <v>1.413</v>
      </c>
      <c r="I144" s="180"/>
      <c r="L144" s="175"/>
      <c r="M144" s="181"/>
      <c r="T144" s="182"/>
      <c r="AT144" s="177" t="s">
        <v>167</v>
      </c>
      <c r="AU144" s="177" t="s">
        <v>81</v>
      </c>
      <c r="AV144" s="12" t="s">
        <v>81</v>
      </c>
      <c r="AW144" s="12" t="s">
        <v>26</v>
      </c>
      <c r="AX144" s="12" t="s">
        <v>71</v>
      </c>
      <c r="AY144" s="177" t="s">
        <v>159</v>
      </c>
    </row>
    <row r="145" spans="2:65" s="14" customFormat="1" x14ac:dyDescent="0.2">
      <c r="B145" s="190"/>
      <c r="D145" s="176" t="s">
        <v>167</v>
      </c>
      <c r="E145" s="191" t="s">
        <v>1</v>
      </c>
      <c r="F145" s="192" t="s">
        <v>1338</v>
      </c>
      <c r="H145" s="191" t="s">
        <v>1</v>
      </c>
      <c r="I145" s="193"/>
      <c r="L145" s="190"/>
      <c r="M145" s="194"/>
      <c r="T145" s="195"/>
      <c r="AT145" s="191" t="s">
        <v>167</v>
      </c>
      <c r="AU145" s="191" t="s">
        <v>81</v>
      </c>
      <c r="AV145" s="14" t="s">
        <v>76</v>
      </c>
      <c r="AW145" s="14" t="s">
        <v>26</v>
      </c>
      <c r="AX145" s="14" t="s">
        <v>71</v>
      </c>
      <c r="AY145" s="191" t="s">
        <v>159</v>
      </c>
    </row>
    <row r="146" spans="2:65" s="12" customFormat="1" x14ac:dyDescent="0.2">
      <c r="B146" s="175"/>
      <c r="D146" s="176" t="s">
        <v>167</v>
      </c>
      <c r="E146" s="177" t="s">
        <v>1</v>
      </c>
      <c r="F146" s="178" t="s">
        <v>1339</v>
      </c>
      <c r="H146" s="179">
        <v>0.28799999999999998</v>
      </c>
      <c r="I146" s="180"/>
      <c r="L146" s="175"/>
      <c r="M146" s="181"/>
      <c r="T146" s="182"/>
      <c r="AT146" s="177" t="s">
        <v>167</v>
      </c>
      <c r="AU146" s="177" t="s">
        <v>81</v>
      </c>
      <c r="AV146" s="12" t="s">
        <v>81</v>
      </c>
      <c r="AW146" s="12" t="s">
        <v>26</v>
      </c>
      <c r="AX146" s="12" t="s">
        <v>71</v>
      </c>
      <c r="AY146" s="177" t="s">
        <v>159</v>
      </c>
    </row>
    <row r="147" spans="2:65" s="12" customFormat="1" x14ac:dyDescent="0.2">
      <c r="B147" s="175"/>
      <c r="D147" s="176" t="s">
        <v>167</v>
      </c>
      <c r="E147" s="177" t="s">
        <v>1</v>
      </c>
      <c r="F147" s="178" t="s">
        <v>1340</v>
      </c>
      <c r="H147" s="179">
        <v>0.28799999999999998</v>
      </c>
      <c r="I147" s="180"/>
      <c r="L147" s="175"/>
      <c r="M147" s="181"/>
      <c r="T147" s="182"/>
      <c r="AT147" s="177" t="s">
        <v>167</v>
      </c>
      <c r="AU147" s="177" t="s">
        <v>81</v>
      </c>
      <c r="AV147" s="12" t="s">
        <v>81</v>
      </c>
      <c r="AW147" s="12" t="s">
        <v>26</v>
      </c>
      <c r="AX147" s="12" t="s">
        <v>71</v>
      </c>
      <c r="AY147" s="177" t="s">
        <v>159</v>
      </c>
    </row>
    <row r="148" spans="2:65" s="13" customFormat="1" x14ac:dyDescent="0.2">
      <c r="B148" s="183"/>
      <c r="D148" s="176" t="s">
        <v>167</v>
      </c>
      <c r="E148" s="184" t="s">
        <v>1</v>
      </c>
      <c r="F148" s="185" t="s">
        <v>169</v>
      </c>
      <c r="H148" s="186">
        <v>1.9890000000000001</v>
      </c>
      <c r="I148" s="187"/>
      <c r="L148" s="183"/>
      <c r="M148" s="188"/>
      <c r="T148" s="189"/>
      <c r="AT148" s="184" t="s">
        <v>167</v>
      </c>
      <c r="AU148" s="184" t="s">
        <v>81</v>
      </c>
      <c r="AV148" s="13" t="s">
        <v>165</v>
      </c>
      <c r="AW148" s="13" t="s">
        <v>26</v>
      </c>
      <c r="AX148" s="13" t="s">
        <v>76</v>
      </c>
      <c r="AY148" s="184" t="s">
        <v>159</v>
      </c>
    </row>
    <row r="149" spans="2:65" s="1" customFormat="1" ht="33" customHeight="1" x14ac:dyDescent="0.2">
      <c r="B149" s="136"/>
      <c r="C149" s="163" t="s">
        <v>81</v>
      </c>
      <c r="D149" s="163" t="s">
        <v>161</v>
      </c>
      <c r="E149" s="164" t="s">
        <v>261</v>
      </c>
      <c r="F149" s="165" t="s">
        <v>262</v>
      </c>
      <c r="G149" s="166" t="s">
        <v>164</v>
      </c>
      <c r="H149" s="167">
        <v>1.9890000000000001</v>
      </c>
      <c r="I149" s="168"/>
      <c r="J149" s="169">
        <f>ROUND(I149*H149,2)</f>
        <v>0</v>
      </c>
      <c r="K149" s="170"/>
      <c r="L149" s="34"/>
      <c r="M149" s="171" t="s">
        <v>1</v>
      </c>
      <c r="N149" s="135" t="s">
        <v>37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AR149" s="174" t="s">
        <v>165</v>
      </c>
      <c r="AT149" s="174" t="s">
        <v>161</v>
      </c>
      <c r="AU149" s="174" t="s">
        <v>81</v>
      </c>
      <c r="AY149" s="17" t="s">
        <v>159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81</v>
      </c>
      <c r="BK149" s="102">
        <f>ROUND(I149*H149,2)</f>
        <v>0</v>
      </c>
      <c r="BL149" s="17" t="s">
        <v>165</v>
      </c>
      <c r="BM149" s="174" t="s">
        <v>1341</v>
      </c>
    </row>
    <row r="150" spans="2:65" s="12" customFormat="1" x14ac:dyDescent="0.2">
      <c r="B150" s="175"/>
      <c r="D150" s="176" t="s">
        <v>167</v>
      </c>
      <c r="E150" s="177" t="s">
        <v>1</v>
      </c>
      <c r="F150" s="178" t="s">
        <v>1331</v>
      </c>
      <c r="H150" s="179">
        <v>1.9890000000000001</v>
      </c>
      <c r="I150" s="180"/>
      <c r="L150" s="175"/>
      <c r="M150" s="181"/>
      <c r="T150" s="182"/>
      <c r="AT150" s="177" t="s">
        <v>167</v>
      </c>
      <c r="AU150" s="177" t="s">
        <v>81</v>
      </c>
      <c r="AV150" s="12" t="s">
        <v>81</v>
      </c>
      <c r="AW150" s="12" t="s">
        <v>26</v>
      </c>
      <c r="AX150" s="12" t="s">
        <v>71</v>
      </c>
      <c r="AY150" s="177" t="s">
        <v>159</v>
      </c>
    </row>
    <row r="151" spans="2:65" s="13" customFormat="1" x14ac:dyDescent="0.2">
      <c r="B151" s="183"/>
      <c r="D151" s="176" t="s">
        <v>167</v>
      </c>
      <c r="E151" s="184" t="s">
        <v>226</v>
      </c>
      <c r="F151" s="185" t="s">
        <v>169</v>
      </c>
      <c r="H151" s="186">
        <v>1.9890000000000001</v>
      </c>
      <c r="I151" s="187"/>
      <c r="L151" s="183"/>
      <c r="M151" s="188"/>
      <c r="T151" s="189"/>
      <c r="AT151" s="184" t="s">
        <v>167</v>
      </c>
      <c r="AU151" s="184" t="s">
        <v>81</v>
      </c>
      <c r="AV151" s="13" t="s">
        <v>165</v>
      </c>
      <c r="AW151" s="13" t="s">
        <v>26</v>
      </c>
      <c r="AX151" s="13" t="s">
        <v>76</v>
      </c>
      <c r="AY151" s="184" t="s">
        <v>159</v>
      </c>
    </row>
    <row r="152" spans="2:65" s="1" customFormat="1" ht="37.75" customHeight="1" x14ac:dyDescent="0.2">
      <c r="B152" s="136"/>
      <c r="C152" s="163" t="s">
        <v>173</v>
      </c>
      <c r="D152" s="163" t="s">
        <v>161</v>
      </c>
      <c r="E152" s="164" t="s">
        <v>265</v>
      </c>
      <c r="F152" s="165" t="s">
        <v>266</v>
      </c>
      <c r="G152" s="166" t="s">
        <v>164</v>
      </c>
      <c r="H152" s="167">
        <v>23.867999999999999</v>
      </c>
      <c r="I152" s="168"/>
      <c r="J152" s="169">
        <f>ROUND(I152*H152,2)</f>
        <v>0</v>
      </c>
      <c r="K152" s="170"/>
      <c r="L152" s="34"/>
      <c r="M152" s="171" t="s">
        <v>1</v>
      </c>
      <c r="N152" s="135" t="s">
        <v>37</v>
      </c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AR152" s="174" t="s">
        <v>165</v>
      </c>
      <c r="AT152" s="174" t="s">
        <v>161</v>
      </c>
      <c r="AU152" s="174" t="s">
        <v>81</v>
      </c>
      <c r="AY152" s="17" t="s">
        <v>159</v>
      </c>
      <c r="BE152" s="102">
        <f>IF(N152="základná",J152,0)</f>
        <v>0</v>
      </c>
      <c r="BF152" s="102">
        <f>IF(N152="znížená",J152,0)</f>
        <v>0</v>
      </c>
      <c r="BG152" s="102">
        <f>IF(N152="zákl. prenesená",J152,0)</f>
        <v>0</v>
      </c>
      <c r="BH152" s="102">
        <f>IF(N152="zníž. prenesená",J152,0)</f>
        <v>0</v>
      </c>
      <c r="BI152" s="102">
        <f>IF(N152="nulová",J152,0)</f>
        <v>0</v>
      </c>
      <c r="BJ152" s="17" t="s">
        <v>81</v>
      </c>
      <c r="BK152" s="102">
        <f>ROUND(I152*H152,2)</f>
        <v>0</v>
      </c>
      <c r="BL152" s="17" t="s">
        <v>165</v>
      </c>
      <c r="BM152" s="174" t="s">
        <v>1342</v>
      </c>
    </row>
    <row r="153" spans="2:65" s="12" customFormat="1" x14ac:dyDescent="0.2">
      <c r="B153" s="175"/>
      <c r="D153" s="176" t="s">
        <v>167</v>
      </c>
      <c r="E153" s="177" t="s">
        <v>1</v>
      </c>
      <c r="F153" s="178" t="s">
        <v>226</v>
      </c>
      <c r="H153" s="179">
        <v>1.9890000000000001</v>
      </c>
      <c r="I153" s="180"/>
      <c r="L153" s="175"/>
      <c r="M153" s="181"/>
      <c r="T153" s="182"/>
      <c r="AT153" s="177" t="s">
        <v>167</v>
      </c>
      <c r="AU153" s="177" t="s">
        <v>81</v>
      </c>
      <c r="AV153" s="12" t="s">
        <v>81</v>
      </c>
      <c r="AW153" s="12" t="s">
        <v>26</v>
      </c>
      <c r="AX153" s="12" t="s">
        <v>71</v>
      </c>
      <c r="AY153" s="177" t="s">
        <v>159</v>
      </c>
    </row>
    <row r="154" spans="2:65" s="13" customFormat="1" x14ac:dyDescent="0.2">
      <c r="B154" s="183"/>
      <c r="D154" s="176" t="s">
        <v>167</v>
      </c>
      <c r="E154" s="184" t="s">
        <v>1</v>
      </c>
      <c r="F154" s="185" t="s">
        <v>169</v>
      </c>
      <c r="H154" s="186">
        <v>1.9890000000000001</v>
      </c>
      <c r="I154" s="187"/>
      <c r="L154" s="183"/>
      <c r="M154" s="188"/>
      <c r="T154" s="189"/>
      <c r="AT154" s="184" t="s">
        <v>167</v>
      </c>
      <c r="AU154" s="184" t="s">
        <v>81</v>
      </c>
      <c r="AV154" s="13" t="s">
        <v>165</v>
      </c>
      <c r="AW154" s="13" t="s">
        <v>26</v>
      </c>
      <c r="AX154" s="13" t="s">
        <v>76</v>
      </c>
      <c r="AY154" s="184" t="s">
        <v>159</v>
      </c>
    </row>
    <row r="155" spans="2:65" s="12" customFormat="1" x14ac:dyDescent="0.2">
      <c r="B155" s="175"/>
      <c r="D155" s="176" t="s">
        <v>167</v>
      </c>
      <c r="F155" s="178" t="s">
        <v>1343</v>
      </c>
      <c r="H155" s="179">
        <v>23.867999999999999</v>
      </c>
      <c r="I155" s="180"/>
      <c r="L155" s="175"/>
      <c r="M155" s="181"/>
      <c r="T155" s="182"/>
      <c r="AT155" s="177" t="s">
        <v>167</v>
      </c>
      <c r="AU155" s="177" t="s">
        <v>81</v>
      </c>
      <c r="AV155" s="12" t="s">
        <v>81</v>
      </c>
      <c r="AW155" s="12" t="s">
        <v>3</v>
      </c>
      <c r="AX155" s="12" t="s">
        <v>76</v>
      </c>
      <c r="AY155" s="177" t="s">
        <v>159</v>
      </c>
    </row>
    <row r="156" spans="2:65" s="1" customFormat="1" ht="24.15" customHeight="1" x14ac:dyDescent="0.2">
      <c r="B156" s="136"/>
      <c r="C156" s="163" t="s">
        <v>165</v>
      </c>
      <c r="D156" s="163" t="s">
        <v>161</v>
      </c>
      <c r="E156" s="164" t="s">
        <v>203</v>
      </c>
      <c r="F156" s="165" t="s">
        <v>204</v>
      </c>
      <c r="G156" s="166" t="s">
        <v>164</v>
      </c>
      <c r="H156" s="167">
        <v>1.9890000000000001</v>
      </c>
      <c r="I156" s="168"/>
      <c r="J156" s="169">
        <f>ROUND(I156*H156,2)</f>
        <v>0</v>
      </c>
      <c r="K156" s="170"/>
      <c r="L156" s="34"/>
      <c r="M156" s="171" t="s">
        <v>1</v>
      </c>
      <c r="N156" s="135" t="s">
        <v>37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AR156" s="174" t="s">
        <v>165</v>
      </c>
      <c r="AT156" s="174" t="s">
        <v>161</v>
      </c>
      <c r="AU156" s="174" t="s">
        <v>81</v>
      </c>
      <c r="AY156" s="17" t="s">
        <v>159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7" t="s">
        <v>81</v>
      </c>
      <c r="BK156" s="102">
        <f>ROUND(I156*H156,2)</f>
        <v>0</v>
      </c>
      <c r="BL156" s="17" t="s">
        <v>165</v>
      </c>
      <c r="BM156" s="174" t="s">
        <v>1344</v>
      </c>
    </row>
    <row r="157" spans="2:65" s="12" customFormat="1" x14ac:dyDescent="0.2">
      <c r="B157" s="175"/>
      <c r="D157" s="176" t="s">
        <v>167</v>
      </c>
      <c r="E157" s="177" t="s">
        <v>1</v>
      </c>
      <c r="F157" s="178" t="s">
        <v>226</v>
      </c>
      <c r="H157" s="179">
        <v>1.9890000000000001</v>
      </c>
      <c r="I157" s="180"/>
      <c r="L157" s="175"/>
      <c r="M157" s="181"/>
      <c r="T157" s="182"/>
      <c r="AT157" s="177" t="s">
        <v>167</v>
      </c>
      <c r="AU157" s="177" t="s">
        <v>81</v>
      </c>
      <c r="AV157" s="12" t="s">
        <v>81</v>
      </c>
      <c r="AW157" s="12" t="s">
        <v>26</v>
      </c>
      <c r="AX157" s="12" t="s">
        <v>71</v>
      </c>
      <c r="AY157" s="177" t="s">
        <v>159</v>
      </c>
    </row>
    <row r="158" spans="2:65" s="13" customFormat="1" x14ac:dyDescent="0.2">
      <c r="B158" s="183"/>
      <c r="D158" s="176" t="s">
        <v>167</v>
      </c>
      <c r="E158" s="184" t="s">
        <v>1</v>
      </c>
      <c r="F158" s="185" t="s">
        <v>169</v>
      </c>
      <c r="H158" s="186">
        <v>1.9890000000000001</v>
      </c>
      <c r="I158" s="187"/>
      <c r="L158" s="183"/>
      <c r="M158" s="188"/>
      <c r="T158" s="189"/>
      <c r="AT158" s="184" t="s">
        <v>167</v>
      </c>
      <c r="AU158" s="184" t="s">
        <v>81</v>
      </c>
      <c r="AV158" s="13" t="s">
        <v>165</v>
      </c>
      <c r="AW158" s="13" t="s">
        <v>26</v>
      </c>
      <c r="AX158" s="13" t="s">
        <v>76</v>
      </c>
      <c r="AY158" s="184" t="s">
        <v>159</v>
      </c>
    </row>
    <row r="159" spans="2:65" s="11" customFormat="1" ht="22.75" customHeight="1" x14ac:dyDescent="0.25">
      <c r="B159" s="151"/>
      <c r="D159" s="152" t="s">
        <v>70</v>
      </c>
      <c r="E159" s="161" t="s">
        <v>81</v>
      </c>
      <c r="F159" s="161" t="s">
        <v>277</v>
      </c>
      <c r="I159" s="154"/>
      <c r="J159" s="162">
        <f>BK159</f>
        <v>0</v>
      </c>
      <c r="L159" s="151"/>
      <c r="M159" s="156"/>
      <c r="P159" s="157">
        <f>SUM(P160:P172)</f>
        <v>0</v>
      </c>
      <c r="R159" s="157">
        <f>SUM(R160:R172)</f>
        <v>5.3574395530319991</v>
      </c>
      <c r="T159" s="158">
        <f>SUM(T160:T172)</f>
        <v>0</v>
      </c>
      <c r="AR159" s="152" t="s">
        <v>76</v>
      </c>
      <c r="AT159" s="159" t="s">
        <v>70</v>
      </c>
      <c r="AU159" s="159" t="s">
        <v>76</v>
      </c>
      <c r="AY159" s="152" t="s">
        <v>159</v>
      </c>
      <c r="BK159" s="160">
        <f>SUM(BK160:BK172)</f>
        <v>0</v>
      </c>
    </row>
    <row r="160" spans="2:65" s="1" customFormat="1" ht="16.5" customHeight="1" x14ac:dyDescent="0.2">
      <c r="B160" s="136"/>
      <c r="C160" s="163" t="s">
        <v>184</v>
      </c>
      <c r="D160" s="163" t="s">
        <v>161</v>
      </c>
      <c r="E160" s="164" t="s">
        <v>1345</v>
      </c>
      <c r="F160" s="165" t="s">
        <v>1346</v>
      </c>
      <c r="G160" s="166" t="s">
        <v>164</v>
      </c>
      <c r="H160" s="167">
        <v>2.0579999999999998</v>
      </c>
      <c r="I160" s="168"/>
      <c r="J160" s="169">
        <f>ROUND(I160*H160,2)</f>
        <v>0</v>
      </c>
      <c r="K160" s="170"/>
      <c r="L160" s="34"/>
      <c r="M160" s="171" t="s">
        <v>1</v>
      </c>
      <c r="N160" s="135" t="s">
        <v>37</v>
      </c>
      <c r="P160" s="172">
        <f>O160*H160</f>
        <v>0</v>
      </c>
      <c r="Q160" s="172">
        <v>2.2354352039999998</v>
      </c>
      <c r="R160" s="172">
        <f>Q160*H160</f>
        <v>4.6005256498319991</v>
      </c>
      <c r="S160" s="172">
        <v>0</v>
      </c>
      <c r="T160" s="173">
        <f>S160*H160</f>
        <v>0</v>
      </c>
      <c r="AR160" s="174" t="s">
        <v>165</v>
      </c>
      <c r="AT160" s="174" t="s">
        <v>161</v>
      </c>
      <c r="AU160" s="174" t="s">
        <v>81</v>
      </c>
      <c r="AY160" s="17" t="s">
        <v>159</v>
      </c>
      <c r="BE160" s="102">
        <f>IF(N160="základná",J160,0)</f>
        <v>0</v>
      </c>
      <c r="BF160" s="102">
        <f>IF(N160="znížená",J160,0)</f>
        <v>0</v>
      </c>
      <c r="BG160" s="102">
        <f>IF(N160="zákl. prenesená",J160,0)</f>
        <v>0</v>
      </c>
      <c r="BH160" s="102">
        <f>IF(N160="zníž. prenesená",J160,0)</f>
        <v>0</v>
      </c>
      <c r="BI160" s="102">
        <f>IF(N160="nulová",J160,0)</f>
        <v>0</v>
      </c>
      <c r="BJ160" s="17" t="s">
        <v>81</v>
      </c>
      <c r="BK160" s="102">
        <f>ROUND(I160*H160,2)</f>
        <v>0</v>
      </c>
      <c r="BL160" s="17" t="s">
        <v>165</v>
      </c>
      <c r="BM160" s="174" t="s">
        <v>1347</v>
      </c>
    </row>
    <row r="161" spans="2:65" s="14" customFormat="1" x14ac:dyDescent="0.2">
      <c r="B161" s="190"/>
      <c r="D161" s="176" t="s">
        <v>167</v>
      </c>
      <c r="E161" s="191" t="s">
        <v>1</v>
      </c>
      <c r="F161" s="192" t="s">
        <v>1336</v>
      </c>
      <c r="H161" s="191" t="s">
        <v>1</v>
      </c>
      <c r="I161" s="193"/>
      <c r="L161" s="190"/>
      <c r="M161" s="194"/>
      <c r="T161" s="195"/>
      <c r="AT161" s="191" t="s">
        <v>167</v>
      </c>
      <c r="AU161" s="191" t="s">
        <v>81</v>
      </c>
      <c r="AV161" s="14" t="s">
        <v>76</v>
      </c>
      <c r="AW161" s="14" t="s">
        <v>26</v>
      </c>
      <c r="AX161" s="14" t="s">
        <v>71</v>
      </c>
      <c r="AY161" s="191" t="s">
        <v>159</v>
      </c>
    </row>
    <row r="162" spans="2:65" s="12" customFormat="1" x14ac:dyDescent="0.2">
      <c r="B162" s="175"/>
      <c r="D162" s="176" t="s">
        <v>167</v>
      </c>
      <c r="E162" s="177" t="s">
        <v>1</v>
      </c>
      <c r="F162" s="178" t="s">
        <v>1348</v>
      </c>
      <c r="H162" s="179">
        <v>1.462</v>
      </c>
      <c r="I162" s="180"/>
      <c r="L162" s="175"/>
      <c r="M162" s="181"/>
      <c r="T162" s="182"/>
      <c r="AT162" s="177" t="s">
        <v>167</v>
      </c>
      <c r="AU162" s="177" t="s">
        <v>81</v>
      </c>
      <c r="AV162" s="12" t="s">
        <v>81</v>
      </c>
      <c r="AW162" s="12" t="s">
        <v>26</v>
      </c>
      <c r="AX162" s="12" t="s">
        <v>71</v>
      </c>
      <c r="AY162" s="177" t="s">
        <v>159</v>
      </c>
    </row>
    <row r="163" spans="2:65" s="14" customFormat="1" x14ac:dyDescent="0.2">
      <c r="B163" s="190"/>
      <c r="D163" s="176" t="s">
        <v>167</v>
      </c>
      <c r="E163" s="191" t="s">
        <v>1</v>
      </c>
      <c r="F163" s="192" t="s">
        <v>1338</v>
      </c>
      <c r="H163" s="191" t="s">
        <v>1</v>
      </c>
      <c r="I163" s="193"/>
      <c r="L163" s="190"/>
      <c r="M163" s="194"/>
      <c r="T163" s="195"/>
      <c r="AT163" s="191" t="s">
        <v>167</v>
      </c>
      <c r="AU163" s="191" t="s">
        <v>81</v>
      </c>
      <c r="AV163" s="14" t="s">
        <v>76</v>
      </c>
      <c r="AW163" s="14" t="s">
        <v>26</v>
      </c>
      <c r="AX163" s="14" t="s">
        <v>71</v>
      </c>
      <c r="AY163" s="191" t="s">
        <v>159</v>
      </c>
    </row>
    <row r="164" spans="2:65" s="12" customFormat="1" x14ac:dyDescent="0.2">
      <c r="B164" s="175"/>
      <c r="D164" s="176" t="s">
        <v>167</v>
      </c>
      <c r="E164" s="177" t="s">
        <v>1</v>
      </c>
      <c r="F164" s="178" t="s">
        <v>1349</v>
      </c>
      <c r="H164" s="179">
        <v>0.29799999999999999</v>
      </c>
      <c r="I164" s="180"/>
      <c r="L164" s="175"/>
      <c r="M164" s="181"/>
      <c r="T164" s="182"/>
      <c r="AT164" s="177" t="s">
        <v>167</v>
      </c>
      <c r="AU164" s="177" t="s">
        <v>81</v>
      </c>
      <c r="AV164" s="12" t="s">
        <v>81</v>
      </c>
      <c r="AW164" s="12" t="s">
        <v>26</v>
      </c>
      <c r="AX164" s="12" t="s">
        <v>71</v>
      </c>
      <c r="AY164" s="177" t="s">
        <v>159</v>
      </c>
    </row>
    <row r="165" spans="2:65" s="12" customFormat="1" x14ac:dyDescent="0.2">
      <c r="B165" s="175"/>
      <c r="D165" s="176" t="s">
        <v>167</v>
      </c>
      <c r="E165" s="177" t="s">
        <v>1</v>
      </c>
      <c r="F165" s="178" t="s">
        <v>1350</v>
      </c>
      <c r="H165" s="179">
        <v>0.29799999999999999</v>
      </c>
      <c r="I165" s="180"/>
      <c r="L165" s="175"/>
      <c r="M165" s="181"/>
      <c r="T165" s="182"/>
      <c r="AT165" s="177" t="s">
        <v>167</v>
      </c>
      <c r="AU165" s="177" t="s">
        <v>81</v>
      </c>
      <c r="AV165" s="12" t="s">
        <v>81</v>
      </c>
      <c r="AW165" s="12" t="s">
        <v>26</v>
      </c>
      <c r="AX165" s="12" t="s">
        <v>71</v>
      </c>
      <c r="AY165" s="177" t="s">
        <v>159</v>
      </c>
    </row>
    <row r="166" spans="2:65" s="13" customFormat="1" x14ac:dyDescent="0.2">
      <c r="B166" s="183"/>
      <c r="D166" s="176" t="s">
        <v>167</v>
      </c>
      <c r="E166" s="184" t="s">
        <v>1</v>
      </c>
      <c r="F166" s="185" t="s">
        <v>169</v>
      </c>
      <c r="H166" s="186">
        <v>2.0579999999999998</v>
      </c>
      <c r="I166" s="187"/>
      <c r="L166" s="183"/>
      <c r="M166" s="188"/>
      <c r="T166" s="189"/>
      <c r="AT166" s="184" t="s">
        <v>167</v>
      </c>
      <c r="AU166" s="184" t="s">
        <v>81</v>
      </c>
      <c r="AV166" s="13" t="s">
        <v>165</v>
      </c>
      <c r="AW166" s="13" t="s">
        <v>26</v>
      </c>
      <c r="AX166" s="13" t="s">
        <v>76</v>
      </c>
      <c r="AY166" s="184" t="s">
        <v>159</v>
      </c>
    </row>
    <row r="167" spans="2:65" s="1" customFormat="1" ht="21.75" customHeight="1" x14ac:dyDescent="0.2">
      <c r="B167" s="136"/>
      <c r="C167" s="163" t="s">
        <v>189</v>
      </c>
      <c r="D167" s="163" t="s">
        <v>161</v>
      </c>
      <c r="E167" s="164" t="s">
        <v>1351</v>
      </c>
      <c r="F167" s="165" t="s">
        <v>1352</v>
      </c>
      <c r="G167" s="166" t="s">
        <v>281</v>
      </c>
      <c r="H167" s="167">
        <v>5.04</v>
      </c>
      <c r="I167" s="168"/>
      <c r="J167" s="169">
        <f>ROUND(I167*H167,2)</f>
        <v>0</v>
      </c>
      <c r="K167" s="170"/>
      <c r="L167" s="34"/>
      <c r="M167" s="171" t="s">
        <v>1</v>
      </c>
      <c r="N167" s="135" t="s">
        <v>37</v>
      </c>
      <c r="P167" s="172">
        <f>O167*H167</f>
        <v>0</v>
      </c>
      <c r="Q167" s="172">
        <v>0.15018133</v>
      </c>
      <c r="R167" s="172">
        <f>Q167*H167</f>
        <v>0.75691390319999996</v>
      </c>
      <c r="S167" s="172">
        <v>0</v>
      </c>
      <c r="T167" s="173">
        <f>S167*H167</f>
        <v>0</v>
      </c>
      <c r="AR167" s="174" t="s">
        <v>165</v>
      </c>
      <c r="AT167" s="174" t="s">
        <v>161</v>
      </c>
      <c r="AU167" s="174" t="s">
        <v>81</v>
      </c>
      <c r="AY167" s="17" t="s">
        <v>159</v>
      </c>
      <c r="BE167" s="102">
        <f>IF(N167="základná",J167,0)</f>
        <v>0</v>
      </c>
      <c r="BF167" s="102">
        <f>IF(N167="znížená",J167,0)</f>
        <v>0</v>
      </c>
      <c r="BG167" s="102">
        <f>IF(N167="zákl. prenesená",J167,0)</f>
        <v>0</v>
      </c>
      <c r="BH167" s="102">
        <f>IF(N167="zníž. prenesená",J167,0)</f>
        <v>0</v>
      </c>
      <c r="BI167" s="102">
        <f>IF(N167="nulová",J167,0)</f>
        <v>0</v>
      </c>
      <c r="BJ167" s="17" t="s">
        <v>81</v>
      </c>
      <c r="BK167" s="102">
        <f>ROUND(I167*H167,2)</f>
        <v>0</v>
      </c>
      <c r="BL167" s="17" t="s">
        <v>165</v>
      </c>
      <c r="BM167" s="174" t="s">
        <v>1353</v>
      </c>
    </row>
    <row r="168" spans="2:65" s="14" customFormat="1" x14ac:dyDescent="0.2">
      <c r="B168" s="190"/>
      <c r="D168" s="176" t="s">
        <v>167</v>
      </c>
      <c r="E168" s="191" t="s">
        <v>1</v>
      </c>
      <c r="F168" s="192" t="s">
        <v>1338</v>
      </c>
      <c r="H168" s="191" t="s">
        <v>1</v>
      </c>
      <c r="I168" s="193"/>
      <c r="L168" s="190"/>
      <c r="M168" s="194"/>
      <c r="T168" s="195"/>
      <c r="AT168" s="191" t="s">
        <v>167</v>
      </c>
      <c r="AU168" s="191" t="s">
        <v>81</v>
      </c>
      <c r="AV168" s="14" t="s">
        <v>76</v>
      </c>
      <c r="AW168" s="14" t="s">
        <v>26</v>
      </c>
      <c r="AX168" s="14" t="s">
        <v>71</v>
      </c>
      <c r="AY168" s="191" t="s">
        <v>159</v>
      </c>
    </row>
    <row r="169" spans="2:65" s="12" customFormat="1" x14ac:dyDescent="0.2">
      <c r="B169" s="175"/>
      <c r="D169" s="176" t="s">
        <v>167</v>
      </c>
      <c r="E169" s="177" t="s">
        <v>1</v>
      </c>
      <c r="F169" s="178" t="s">
        <v>1354</v>
      </c>
      <c r="H169" s="179">
        <v>2.88</v>
      </c>
      <c r="I169" s="180"/>
      <c r="L169" s="175"/>
      <c r="M169" s="181"/>
      <c r="T169" s="182"/>
      <c r="AT169" s="177" t="s">
        <v>167</v>
      </c>
      <c r="AU169" s="177" t="s">
        <v>81</v>
      </c>
      <c r="AV169" s="12" t="s">
        <v>81</v>
      </c>
      <c r="AW169" s="12" t="s">
        <v>26</v>
      </c>
      <c r="AX169" s="12" t="s">
        <v>71</v>
      </c>
      <c r="AY169" s="177" t="s">
        <v>159</v>
      </c>
    </row>
    <row r="170" spans="2:65" s="12" customFormat="1" x14ac:dyDescent="0.2">
      <c r="B170" s="175"/>
      <c r="D170" s="176" t="s">
        <v>167</v>
      </c>
      <c r="E170" s="177" t="s">
        <v>1</v>
      </c>
      <c r="F170" s="178" t="s">
        <v>1355</v>
      </c>
      <c r="H170" s="179">
        <v>2.16</v>
      </c>
      <c r="I170" s="180"/>
      <c r="L170" s="175"/>
      <c r="M170" s="181"/>
      <c r="T170" s="182"/>
      <c r="AT170" s="177" t="s">
        <v>167</v>
      </c>
      <c r="AU170" s="177" t="s">
        <v>81</v>
      </c>
      <c r="AV170" s="12" t="s">
        <v>81</v>
      </c>
      <c r="AW170" s="12" t="s">
        <v>26</v>
      </c>
      <c r="AX170" s="12" t="s">
        <v>71</v>
      </c>
      <c r="AY170" s="177" t="s">
        <v>159</v>
      </c>
    </row>
    <row r="171" spans="2:65" s="13" customFormat="1" x14ac:dyDescent="0.2">
      <c r="B171" s="183"/>
      <c r="D171" s="176" t="s">
        <v>167</v>
      </c>
      <c r="E171" s="184" t="s">
        <v>1</v>
      </c>
      <c r="F171" s="185" t="s">
        <v>169</v>
      </c>
      <c r="H171" s="186">
        <v>5.04</v>
      </c>
      <c r="I171" s="187"/>
      <c r="L171" s="183"/>
      <c r="M171" s="188"/>
      <c r="T171" s="189"/>
      <c r="AT171" s="184" t="s">
        <v>167</v>
      </c>
      <c r="AU171" s="184" t="s">
        <v>81</v>
      </c>
      <c r="AV171" s="13" t="s">
        <v>165</v>
      </c>
      <c r="AW171" s="13" t="s">
        <v>26</v>
      </c>
      <c r="AX171" s="13" t="s">
        <v>76</v>
      </c>
      <c r="AY171" s="184" t="s">
        <v>159</v>
      </c>
    </row>
    <row r="172" spans="2:65" s="1" customFormat="1" ht="21.75" customHeight="1" x14ac:dyDescent="0.2">
      <c r="B172" s="136"/>
      <c r="C172" s="163" t="s">
        <v>193</v>
      </c>
      <c r="D172" s="163" t="s">
        <v>161</v>
      </c>
      <c r="E172" s="164" t="s">
        <v>1356</v>
      </c>
      <c r="F172" s="165" t="s">
        <v>1357</v>
      </c>
      <c r="G172" s="166" t="s">
        <v>281</v>
      </c>
      <c r="H172" s="167">
        <v>5.04</v>
      </c>
      <c r="I172" s="168"/>
      <c r="J172" s="169">
        <f>ROUND(I172*H172,2)</f>
        <v>0</v>
      </c>
      <c r="K172" s="170"/>
      <c r="L172" s="34"/>
      <c r="M172" s="171" t="s">
        <v>1</v>
      </c>
      <c r="N172" s="135" t="s">
        <v>37</v>
      </c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AR172" s="174" t="s">
        <v>165</v>
      </c>
      <c r="AT172" s="174" t="s">
        <v>161</v>
      </c>
      <c r="AU172" s="174" t="s">
        <v>81</v>
      </c>
      <c r="AY172" s="17" t="s">
        <v>159</v>
      </c>
      <c r="BE172" s="102">
        <f>IF(N172="základná",J172,0)</f>
        <v>0</v>
      </c>
      <c r="BF172" s="102">
        <f>IF(N172="znížená",J172,0)</f>
        <v>0</v>
      </c>
      <c r="BG172" s="102">
        <f>IF(N172="zákl. prenesená",J172,0)</f>
        <v>0</v>
      </c>
      <c r="BH172" s="102">
        <f>IF(N172="zníž. prenesená",J172,0)</f>
        <v>0</v>
      </c>
      <c r="BI172" s="102">
        <f>IF(N172="nulová",J172,0)</f>
        <v>0</v>
      </c>
      <c r="BJ172" s="17" t="s">
        <v>81</v>
      </c>
      <c r="BK172" s="102">
        <f>ROUND(I172*H172,2)</f>
        <v>0</v>
      </c>
      <c r="BL172" s="17" t="s">
        <v>165</v>
      </c>
      <c r="BM172" s="174" t="s">
        <v>1358</v>
      </c>
    </row>
    <row r="173" spans="2:65" s="11" customFormat="1" ht="22.75" customHeight="1" x14ac:dyDescent="0.25">
      <c r="B173" s="151"/>
      <c r="D173" s="152" t="s">
        <v>70</v>
      </c>
      <c r="E173" s="161" t="s">
        <v>173</v>
      </c>
      <c r="F173" s="161" t="s">
        <v>333</v>
      </c>
      <c r="I173" s="154"/>
      <c r="J173" s="162">
        <f>BK173</f>
        <v>0</v>
      </c>
      <c r="L173" s="151"/>
      <c r="M173" s="156"/>
      <c r="P173" s="157">
        <f>SUM(P174:P192)</f>
        <v>0</v>
      </c>
      <c r="R173" s="157">
        <f>SUM(R174:R192)</f>
        <v>2.33182</v>
      </c>
      <c r="T173" s="158">
        <f>SUM(T174:T192)</f>
        <v>0</v>
      </c>
      <c r="AR173" s="152" t="s">
        <v>76</v>
      </c>
      <c r="AT173" s="159" t="s">
        <v>70</v>
      </c>
      <c r="AU173" s="159" t="s">
        <v>76</v>
      </c>
      <c r="AY173" s="152" t="s">
        <v>159</v>
      </c>
      <c r="BK173" s="160">
        <f>SUM(BK174:BK192)</f>
        <v>0</v>
      </c>
    </row>
    <row r="174" spans="2:65" s="1" customFormat="1" ht="33" customHeight="1" x14ac:dyDescent="0.2">
      <c r="B174" s="136"/>
      <c r="C174" s="163" t="s">
        <v>198</v>
      </c>
      <c r="D174" s="163" t="s">
        <v>161</v>
      </c>
      <c r="E174" s="164" t="s">
        <v>1359</v>
      </c>
      <c r="F174" s="165" t="s">
        <v>1360</v>
      </c>
      <c r="G174" s="166" t="s">
        <v>488</v>
      </c>
      <c r="H174" s="167">
        <v>25</v>
      </c>
      <c r="I174" s="168"/>
      <c r="J174" s="169">
        <f>ROUND(I174*H174,2)</f>
        <v>0</v>
      </c>
      <c r="K174" s="170"/>
      <c r="L174" s="34"/>
      <c r="M174" s="171" t="s">
        <v>1</v>
      </c>
      <c r="N174" s="135" t="s">
        <v>37</v>
      </c>
      <c r="P174" s="172">
        <f>O174*H174</f>
        <v>0</v>
      </c>
      <c r="Q174" s="172">
        <v>4.2448E-3</v>
      </c>
      <c r="R174" s="172">
        <f>Q174*H174</f>
        <v>0.10611999999999999</v>
      </c>
      <c r="S174" s="172">
        <v>0</v>
      </c>
      <c r="T174" s="173">
        <f>S174*H174</f>
        <v>0</v>
      </c>
      <c r="AR174" s="174" t="s">
        <v>165</v>
      </c>
      <c r="AT174" s="174" t="s">
        <v>161</v>
      </c>
      <c r="AU174" s="174" t="s">
        <v>81</v>
      </c>
      <c r="AY174" s="17" t="s">
        <v>159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7" t="s">
        <v>81</v>
      </c>
      <c r="BK174" s="102">
        <f>ROUND(I174*H174,2)</f>
        <v>0</v>
      </c>
      <c r="BL174" s="17" t="s">
        <v>165</v>
      </c>
      <c r="BM174" s="174" t="s">
        <v>1361</v>
      </c>
    </row>
    <row r="175" spans="2:65" s="14" customFormat="1" x14ac:dyDescent="0.2">
      <c r="B175" s="190"/>
      <c r="D175" s="176" t="s">
        <v>167</v>
      </c>
      <c r="E175" s="191" t="s">
        <v>1</v>
      </c>
      <c r="F175" s="192" t="s">
        <v>1362</v>
      </c>
      <c r="H175" s="191" t="s">
        <v>1</v>
      </c>
      <c r="I175" s="193"/>
      <c r="L175" s="190"/>
      <c r="M175" s="194"/>
      <c r="T175" s="195"/>
      <c r="AT175" s="191" t="s">
        <v>167</v>
      </c>
      <c r="AU175" s="191" t="s">
        <v>81</v>
      </c>
      <c r="AV175" s="14" t="s">
        <v>76</v>
      </c>
      <c r="AW175" s="14" t="s">
        <v>26</v>
      </c>
      <c r="AX175" s="14" t="s">
        <v>71</v>
      </c>
      <c r="AY175" s="191" t="s">
        <v>159</v>
      </c>
    </row>
    <row r="176" spans="2:65" s="12" customFormat="1" x14ac:dyDescent="0.2">
      <c r="B176" s="175"/>
      <c r="D176" s="176" t="s">
        <v>167</v>
      </c>
      <c r="E176" s="177" t="s">
        <v>1</v>
      </c>
      <c r="F176" s="178" t="s">
        <v>365</v>
      </c>
      <c r="H176" s="179">
        <v>25</v>
      </c>
      <c r="I176" s="180"/>
      <c r="L176" s="175"/>
      <c r="M176" s="181"/>
      <c r="T176" s="182"/>
      <c r="AT176" s="177" t="s">
        <v>167</v>
      </c>
      <c r="AU176" s="177" t="s">
        <v>81</v>
      </c>
      <c r="AV176" s="12" t="s">
        <v>81</v>
      </c>
      <c r="AW176" s="12" t="s">
        <v>26</v>
      </c>
      <c r="AX176" s="12" t="s">
        <v>71</v>
      </c>
      <c r="AY176" s="177" t="s">
        <v>159</v>
      </c>
    </row>
    <row r="177" spans="2:65" s="15" customFormat="1" x14ac:dyDescent="0.2">
      <c r="B177" s="199"/>
      <c r="D177" s="176" t="s">
        <v>167</v>
      </c>
      <c r="E177" s="200" t="s">
        <v>1</v>
      </c>
      <c r="F177" s="201" t="s">
        <v>383</v>
      </c>
      <c r="H177" s="202">
        <v>25</v>
      </c>
      <c r="I177" s="203"/>
      <c r="L177" s="199"/>
      <c r="M177" s="204"/>
      <c r="T177" s="205"/>
      <c r="AT177" s="200" t="s">
        <v>167</v>
      </c>
      <c r="AU177" s="200" t="s">
        <v>81</v>
      </c>
      <c r="AV177" s="15" t="s">
        <v>173</v>
      </c>
      <c r="AW177" s="15" t="s">
        <v>26</v>
      </c>
      <c r="AX177" s="15" t="s">
        <v>71</v>
      </c>
      <c r="AY177" s="200" t="s">
        <v>159</v>
      </c>
    </row>
    <row r="178" spans="2:65" s="13" customFormat="1" x14ac:dyDescent="0.2">
      <c r="B178" s="183"/>
      <c r="D178" s="176" t="s">
        <v>167</v>
      </c>
      <c r="E178" s="184" t="s">
        <v>1</v>
      </c>
      <c r="F178" s="185" t="s">
        <v>169</v>
      </c>
      <c r="H178" s="186">
        <v>25</v>
      </c>
      <c r="I178" s="187"/>
      <c r="L178" s="183"/>
      <c r="M178" s="188"/>
      <c r="T178" s="189"/>
      <c r="AT178" s="184" t="s">
        <v>167</v>
      </c>
      <c r="AU178" s="184" t="s">
        <v>81</v>
      </c>
      <c r="AV178" s="13" t="s">
        <v>165</v>
      </c>
      <c r="AW178" s="13" t="s">
        <v>26</v>
      </c>
      <c r="AX178" s="13" t="s">
        <v>76</v>
      </c>
      <c r="AY178" s="184" t="s">
        <v>159</v>
      </c>
    </row>
    <row r="179" spans="2:65" s="1" customFormat="1" ht="24.15" customHeight="1" x14ac:dyDescent="0.2">
      <c r="B179" s="136"/>
      <c r="C179" s="206" t="s">
        <v>202</v>
      </c>
      <c r="D179" s="206" t="s">
        <v>387</v>
      </c>
      <c r="E179" s="207" t="s">
        <v>1363</v>
      </c>
      <c r="F179" s="208" t="s">
        <v>1364</v>
      </c>
      <c r="G179" s="209" t="s">
        <v>488</v>
      </c>
      <c r="H179" s="210">
        <v>25</v>
      </c>
      <c r="I179" s="211"/>
      <c r="J179" s="212">
        <f>ROUND(I179*H179,2)</f>
        <v>0</v>
      </c>
      <c r="K179" s="213"/>
      <c r="L179" s="214"/>
      <c r="M179" s="215" t="s">
        <v>1</v>
      </c>
      <c r="N179" s="216" t="s">
        <v>37</v>
      </c>
      <c r="P179" s="172">
        <f>O179*H179</f>
        <v>0</v>
      </c>
      <c r="Q179" s="172">
        <v>9.1000000000000004E-3</v>
      </c>
      <c r="R179" s="172">
        <f>Q179*H179</f>
        <v>0.22750000000000001</v>
      </c>
      <c r="S179" s="172">
        <v>0</v>
      </c>
      <c r="T179" s="173">
        <f>S179*H179</f>
        <v>0</v>
      </c>
      <c r="AR179" s="174" t="s">
        <v>198</v>
      </c>
      <c r="AT179" s="174" t="s">
        <v>387</v>
      </c>
      <c r="AU179" s="174" t="s">
        <v>81</v>
      </c>
      <c r="AY179" s="17" t="s">
        <v>159</v>
      </c>
      <c r="BE179" s="102">
        <f>IF(N179="základná",J179,0)</f>
        <v>0</v>
      </c>
      <c r="BF179" s="102">
        <f>IF(N179="znížená",J179,0)</f>
        <v>0</v>
      </c>
      <c r="BG179" s="102">
        <f>IF(N179="zákl. prenesená",J179,0)</f>
        <v>0</v>
      </c>
      <c r="BH179" s="102">
        <f>IF(N179="zníž. prenesená",J179,0)</f>
        <v>0</v>
      </c>
      <c r="BI179" s="102">
        <f>IF(N179="nulová",J179,0)</f>
        <v>0</v>
      </c>
      <c r="BJ179" s="17" t="s">
        <v>81</v>
      </c>
      <c r="BK179" s="102">
        <f>ROUND(I179*H179,2)</f>
        <v>0</v>
      </c>
      <c r="BL179" s="17" t="s">
        <v>165</v>
      </c>
      <c r="BM179" s="174" t="s">
        <v>1365</v>
      </c>
    </row>
    <row r="180" spans="2:65" s="1" customFormat="1" ht="36" x14ac:dyDescent="0.2">
      <c r="B180" s="34"/>
      <c r="D180" s="176" t="s">
        <v>411</v>
      </c>
      <c r="F180" s="217" t="s">
        <v>1366</v>
      </c>
      <c r="I180" s="137"/>
      <c r="L180" s="34"/>
      <c r="M180" s="218"/>
      <c r="T180" s="61"/>
      <c r="AT180" s="17" t="s">
        <v>411</v>
      </c>
      <c r="AU180" s="17" t="s">
        <v>81</v>
      </c>
    </row>
    <row r="181" spans="2:65" s="1" customFormat="1" ht="24.15" customHeight="1" x14ac:dyDescent="0.2">
      <c r="B181" s="136"/>
      <c r="C181" s="163" t="s">
        <v>278</v>
      </c>
      <c r="D181" s="163" t="s">
        <v>161</v>
      </c>
      <c r="E181" s="164" t="s">
        <v>1367</v>
      </c>
      <c r="F181" s="165" t="s">
        <v>1368</v>
      </c>
      <c r="G181" s="166" t="s">
        <v>488</v>
      </c>
      <c r="H181" s="167">
        <v>8</v>
      </c>
      <c r="I181" s="168"/>
      <c r="J181" s="169">
        <f>ROUND(I181*H181,2)</f>
        <v>0</v>
      </c>
      <c r="K181" s="170"/>
      <c r="L181" s="34"/>
      <c r="M181" s="171" t="s">
        <v>1</v>
      </c>
      <c r="N181" s="135" t="s">
        <v>37</v>
      </c>
      <c r="P181" s="172">
        <f>O181*H181</f>
        <v>0</v>
      </c>
      <c r="Q181" s="172">
        <v>6.3E-3</v>
      </c>
      <c r="R181" s="172">
        <f>Q181*H181</f>
        <v>5.04E-2</v>
      </c>
      <c r="S181" s="172">
        <v>0</v>
      </c>
      <c r="T181" s="173">
        <f>S181*H181</f>
        <v>0</v>
      </c>
      <c r="AR181" s="174" t="s">
        <v>165</v>
      </c>
      <c r="AT181" s="174" t="s">
        <v>161</v>
      </c>
      <c r="AU181" s="174" t="s">
        <v>81</v>
      </c>
      <c r="AY181" s="17" t="s">
        <v>159</v>
      </c>
      <c r="BE181" s="102">
        <f>IF(N181="základná",J181,0)</f>
        <v>0</v>
      </c>
      <c r="BF181" s="102">
        <f>IF(N181="znížená",J181,0)</f>
        <v>0</v>
      </c>
      <c r="BG181" s="102">
        <f>IF(N181="zákl. prenesená",J181,0)</f>
        <v>0</v>
      </c>
      <c r="BH181" s="102">
        <f>IF(N181="zníž. prenesená",J181,0)</f>
        <v>0</v>
      </c>
      <c r="BI181" s="102">
        <f>IF(N181="nulová",J181,0)</f>
        <v>0</v>
      </c>
      <c r="BJ181" s="17" t="s">
        <v>81</v>
      </c>
      <c r="BK181" s="102">
        <f>ROUND(I181*H181,2)</f>
        <v>0</v>
      </c>
      <c r="BL181" s="17" t="s">
        <v>165</v>
      </c>
      <c r="BM181" s="174" t="s">
        <v>1369</v>
      </c>
    </row>
    <row r="182" spans="2:65" s="14" customFormat="1" x14ac:dyDescent="0.2">
      <c r="B182" s="190"/>
      <c r="D182" s="176" t="s">
        <v>167</v>
      </c>
      <c r="E182" s="191" t="s">
        <v>1</v>
      </c>
      <c r="F182" s="192" t="s">
        <v>1370</v>
      </c>
      <c r="H182" s="191" t="s">
        <v>1</v>
      </c>
      <c r="I182" s="193"/>
      <c r="L182" s="190"/>
      <c r="M182" s="194"/>
      <c r="T182" s="195"/>
      <c r="AT182" s="191" t="s">
        <v>167</v>
      </c>
      <c r="AU182" s="191" t="s">
        <v>81</v>
      </c>
      <c r="AV182" s="14" t="s">
        <v>76</v>
      </c>
      <c r="AW182" s="14" t="s">
        <v>26</v>
      </c>
      <c r="AX182" s="14" t="s">
        <v>71</v>
      </c>
      <c r="AY182" s="191" t="s">
        <v>159</v>
      </c>
    </row>
    <row r="183" spans="2:65" s="12" customFormat="1" x14ac:dyDescent="0.2">
      <c r="B183" s="175"/>
      <c r="D183" s="176" t="s">
        <v>167</v>
      </c>
      <c r="E183" s="177" t="s">
        <v>1</v>
      </c>
      <c r="F183" s="178" t="s">
        <v>189</v>
      </c>
      <c r="H183" s="179">
        <v>6</v>
      </c>
      <c r="I183" s="180"/>
      <c r="L183" s="175"/>
      <c r="M183" s="181"/>
      <c r="T183" s="182"/>
      <c r="AT183" s="177" t="s">
        <v>167</v>
      </c>
      <c r="AU183" s="177" t="s">
        <v>81</v>
      </c>
      <c r="AV183" s="12" t="s">
        <v>81</v>
      </c>
      <c r="AW183" s="12" t="s">
        <v>26</v>
      </c>
      <c r="AX183" s="12" t="s">
        <v>71</v>
      </c>
      <c r="AY183" s="177" t="s">
        <v>159</v>
      </c>
    </row>
    <row r="184" spans="2:65" s="14" customFormat="1" x14ac:dyDescent="0.2">
      <c r="B184" s="190"/>
      <c r="D184" s="176" t="s">
        <v>167</v>
      </c>
      <c r="E184" s="191" t="s">
        <v>1</v>
      </c>
      <c r="F184" s="192" t="s">
        <v>1371</v>
      </c>
      <c r="H184" s="191" t="s">
        <v>1</v>
      </c>
      <c r="I184" s="193"/>
      <c r="L184" s="190"/>
      <c r="M184" s="194"/>
      <c r="T184" s="195"/>
      <c r="AT184" s="191" t="s">
        <v>167</v>
      </c>
      <c r="AU184" s="191" t="s">
        <v>81</v>
      </c>
      <c r="AV184" s="14" t="s">
        <v>76</v>
      </c>
      <c r="AW184" s="14" t="s">
        <v>26</v>
      </c>
      <c r="AX184" s="14" t="s">
        <v>71</v>
      </c>
      <c r="AY184" s="191" t="s">
        <v>159</v>
      </c>
    </row>
    <row r="185" spans="2:65" s="12" customFormat="1" x14ac:dyDescent="0.2">
      <c r="B185" s="175"/>
      <c r="D185" s="176" t="s">
        <v>167</v>
      </c>
      <c r="E185" s="177" t="s">
        <v>1</v>
      </c>
      <c r="F185" s="178" t="s">
        <v>81</v>
      </c>
      <c r="H185" s="179">
        <v>2</v>
      </c>
      <c r="I185" s="180"/>
      <c r="L185" s="175"/>
      <c r="M185" s="181"/>
      <c r="T185" s="182"/>
      <c r="AT185" s="177" t="s">
        <v>167</v>
      </c>
      <c r="AU185" s="177" t="s">
        <v>81</v>
      </c>
      <c r="AV185" s="12" t="s">
        <v>81</v>
      </c>
      <c r="AW185" s="12" t="s">
        <v>26</v>
      </c>
      <c r="AX185" s="12" t="s">
        <v>71</v>
      </c>
      <c r="AY185" s="177" t="s">
        <v>159</v>
      </c>
    </row>
    <row r="186" spans="2:65" s="13" customFormat="1" x14ac:dyDescent="0.2">
      <c r="B186" s="183"/>
      <c r="D186" s="176" t="s">
        <v>167</v>
      </c>
      <c r="E186" s="184" t="s">
        <v>1</v>
      </c>
      <c r="F186" s="185" t="s">
        <v>169</v>
      </c>
      <c r="H186" s="186">
        <v>8</v>
      </c>
      <c r="I186" s="187"/>
      <c r="L186" s="183"/>
      <c r="M186" s="188"/>
      <c r="T186" s="189"/>
      <c r="AT186" s="184" t="s">
        <v>167</v>
      </c>
      <c r="AU186" s="184" t="s">
        <v>81</v>
      </c>
      <c r="AV186" s="13" t="s">
        <v>165</v>
      </c>
      <c r="AW186" s="13" t="s">
        <v>26</v>
      </c>
      <c r="AX186" s="13" t="s">
        <v>76</v>
      </c>
      <c r="AY186" s="184" t="s">
        <v>159</v>
      </c>
    </row>
    <row r="187" spans="2:65" s="1" customFormat="1" ht="24.15" customHeight="1" x14ac:dyDescent="0.2">
      <c r="B187" s="136"/>
      <c r="C187" s="206" t="s">
        <v>285</v>
      </c>
      <c r="D187" s="206" t="s">
        <v>387</v>
      </c>
      <c r="E187" s="207" t="s">
        <v>1372</v>
      </c>
      <c r="F187" s="208" t="s">
        <v>1373</v>
      </c>
      <c r="G187" s="209" t="s">
        <v>488</v>
      </c>
      <c r="H187" s="210">
        <v>8</v>
      </c>
      <c r="I187" s="211"/>
      <c r="J187" s="212">
        <f>ROUND(I187*H187,2)</f>
        <v>0</v>
      </c>
      <c r="K187" s="213"/>
      <c r="L187" s="214"/>
      <c r="M187" s="215" t="s">
        <v>1</v>
      </c>
      <c r="N187" s="216" t="s">
        <v>37</v>
      </c>
      <c r="P187" s="172">
        <f>O187*H187</f>
        <v>0</v>
      </c>
      <c r="Q187" s="172">
        <v>9.1000000000000004E-3</v>
      </c>
      <c r="R187" s="172">
        <f>Q187*H187</f>
        <v>7.2800000000000004E-2</v>
      </c>
      <c r="S187" s="172">
        <v>0</v>
      </c>
      <c r="T187" s="173">
        <f>S187*H187</f>
        <v>0</v>
      </c>
      <c r="AR187" s="174" t="s">
        <v>198</v>
      </c>
      <c r="AT187" s="174" t="s">
        <v>387</v>
      </c>
      <c r="AU187" s="174" t="s">
        <v>81</v>
      </c>
      <c r="AY187" s="17" t="s">
        <v>159</v>
      </c>
      <c r="BE187" s="102">
        <f>IF(N187="základná",J187,0)</f>
        <v>0</v>
      </c>
      <c r="BF187" s="102">
        <f>IF(N187="znížená",J187,0)</f>
        <v>0</v>
      </c>
      <c r="BG187" s="102">
        <f>IF(N187="zákl. prenesená",J187,0)</f>
        <v>0</v>
      </c>
      <c r="BH187" s="102">
        <f>IF(N187="zníž. prenesená",J187,0)</f>
        <v>0</v>
      </c>
      <c r="BI187" s="102">
        <f>IF(N187="nulová",J187,0)</f>
        <v>0</v>
      </c>
      <c r="BJ187" s="17" t="s">
        <v>81</v>
      </c>
      <c r="BK187" s="102">
        <f>ROUND(I187*H187,2)</f>
        <v>0</v>
      </c>
      <c r="BL187" s="17" t="s">
        <v>165</v>
      </c>
      <c r="BM187" s="174" t="s">
        <v>1374</v>
      </c>
    </row>
    <row r="188" spans="2:65" s="1" customFormat="1" ht="36" x14ac:dyDescent="0.2">
      <c r="B188" s="34"/>
      <c r="D188" s="176" t="s">
        <v>411</v>
      </c>
      <c r="F188" s="217" t="s">
        <v>1366</v>
      </c>
      <c r="I188" s="137"/>
      <c r="L188" s="34"/>
      <c r="M188" s="218"/>
      <c r="T188" s="61"/>
      <c r="AT188" s="17" t="s">
        <v>411</v>
      </c>
      <c r="AU188" s="17" t="s">
        <v>81</v>
      </c>
    </row>
    <row r="189" spans="2:65" s="1" customFormat="1" ht="37.75" customHeight="1" x14ac:dyDescent="0.2">
      <c r="B189" s="136"/>
      <c r="C189" s="163" t="s">
        <v>292</v>
      </c>
      <c r="D189" s="163" t="s">
        <v>161</v>
      </c>
      <c r="E189" s="164" t="s">
        <v>1375</v>
      </c>
      <c r="F189" s="165" t="s">
        <v>1376</v>
      </c>
      <c r="G189" s="166" t="s">
        <v>488</v>
      </c>
      <c r="H189" s="167">
        <v>25</v>
      </c>
      <c r="I189" s="168"/>
      <c r="J189" s="169">
        <f>ROUND(I189*H189,2)</f>
        <v>0</v>
      </c>
      <c r="K189" s="170"/>
      <c r="L189" s="34"/>
      <c r="M189" s="171" t="s">
        <v>1</v>
      </c>
      <c r="N189" s="135" t="s">
        <v>37</v>
      </c>
      <c r="P189" s="172">
        <f>O189*H189</f>
        <v>0</v>
      </c>
      <c r="Q189" s="172">
        <v>0</v>
      </c>
      <c r="R189" s="172">
        <f>Q189*H189</f>
        <v>0</v>
      </c>
      <c r="S189" s="172">
        <v>0</v>
      </c>
      <c r="T189" s="173">
        <f>S189*H189</f>
        <v>0</v>
      </c>
      <c r="AR189" s="174" t="s">
        <v>165</v>
      </c>
      <c r="AT189" s="174" t="s">
        <v>161</v>
      </c>
      <c r="AU189" s="174" t="s">
        <v>81</v>
      </c>
      <c r="AY189" s="17" t="s">
        <v>159</v>
      </c>
      <c r="BE189" s="102">
        <f>IF(N189="základná",J189,0)</f>
        <v>0</v>
      </c>
      <c r="BF189" s="102">
        <f>IF(N189="znížená",J189,0)</f>
        <v>0</v>
      </c>
      <c r="BG189" s="102">
        <f>IF(N189="zákl. prenesená",J189,0)</f>
        <v>0</v>
      </c>
      <c r="BH189" s="102">
        <f>IF(N189="zníž. prenesená",J189,0)</f>
        <v>0</v>
      </c>
      <c r="BI189" s="102">
        <f>IF(N189="nulová",J189,0)</f>
        <v>0</v>
      </c>
      <c r="BJ189" s="17" t="s">
        <v>81</v>
      </c>
      <c r="BK189" s="102">
        <f>ROUND(I189*H189,2)</f>
        <v>0</v>
      </c>
      <c r="BL189" s="17" t="s">
        <v>165</v>
      </c>
      <c r="BM189" s="174" t="s">
        <v>1377</v>
      </c>
    </row>
    <row r="190" spans="2:65" s="12" customFormat="1" x14ac:dyDescent="0.2">
      <c r="B190" s="175"/>
      <c r="D190" s="176" t="s">
        <v>167</v>
      </c>
      <c r="E190" s="177" t="s">
        <v>1</v>
      </c>
      <c r="F190" s="178" t="s">
        <v>365</v>
      </c>
      <c r="H190" s="179">
        <v>25</v>
      </c>
      <c r="I190" s="180"/>
      <c r="L190" s="175"/>
      <c r="M190" s="181"/>
      <c r="T190" s="182"/>
      <c r="AT190" s="177" t="s">
        <v>167</v>
      </c>
      <c r="AU190" s="177" t="s">
        <v>81</v>
      </c>
      <c r="AV190" s="12" t="s">
        <v>81</v>
      </c>
      <c r="AW190" s="12" t="s">
        <v>26</v>
      </c>
      <c r="AX190" s="12" t="s">
        <v>71</v>
      </c>
      <c r="AY190" s="177" t="s">
        <v>159</v>
      </c>
    </row>
    <row r="191" spans="2:65" s="13" customFormat="1" x14ac:dyDescent="0.2">
      <c r="B191" s="183"/>
      <c r="D191" s="176" t="s">
        <v>167</v>
      </c>
      <c r="E191" s="184" t="s">
        <v>1</v>
      </c>
      <c r="F191" s="185" t="s">
        <v>169</v>
      </c>
      <c r="H191" s="186">
        <v>25</v>
      </c>
      <c r="I191" s="187"/>
      <c r="L191" s="183"/>
      <c r="M191" s="188"/>
      <c r="T191" s="189"/>
      <c r="AT191" s="184" t="s">
        <v>167</v>
      </c>
      <c r="AU191" s="184" t="s">
        <v>81</v>
      </c>
      <c r="AV191" s="13" t="s">
        <v>165</v>
      </c>
      <c r="AW191" s="13" t="s">
        <v>26</v>
      </c>
      <c r="AX191" s="13" t="s">
        <v>76</v>
      </c>
      <c r="AY191" s="184" t="s">
        <v>159</v>
      </c>
    </row>
    <row r="192" spans="2:65" s="1" customFormat="1" ht="21.75" customHeight="1" x14ac:dyDescent="0.2">
      <c r="B192" s="136"/>
      <c r="C192" s="206" t="s">
        <v>298</v>
      </c>
      <c r="D192" s="206" t="s">
        <v>387</v>
      </c>
      <c r="E192" s="207" t="s">
        <v>1378</v>
      </c>
      <c r="F192" s="208" t="s">
        <v>1379</v>
      </c>
      <c r="G192" s="209" t="s">
        <v>488</v>
      </c>
      <c r="H192" s="210">
        <v>25</v>
      </c>
      <c r="I192" s="211"/>
      <c r="J192" s="212">
        <f>ROUND(I192*H192,2)</f>
        <v>0</v>
      </c>
      <c r="K192" s="213"/>
      <c r="L192" s="214"/>
      <c r="M192" s="215" t="s">
        <v>1</v>
      </c>
      <c r="N192" s="216" t="s">
        <v>37</v>
      </c>
      <c r="P192" s="172">
        <f>O192*H192</f>
        <v>0</v>
      </c>
      <c r="Q192" s="172">
        <v>7.4999999999999997E-2</v>
      </c>
      <c r="R192" s="172">
        <f>Q192*H192</f>
        <v>1.875</v>
      </c>
      <c r="S192" s="172">
        <v>0</v>
      </c>
      <c r="T192" s="173">
        <f>S192*H192</f>
        <v>0</v>
      </c>
      <c r="AR192" s="174" t="s">
        <v>198</v>
      </c>
      <c r="AT192" s="174" t="s">
        <v>387</v>
      </c>
      <c r="AU192" s="174" t="s">
        <v>81</v>
      </c>
      <c r="AY192" s="17" t="s">
        <v>159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7" t="s">
        <v>81</v>
      </c>
      <c r="BK192" s="102">
        <f>ROUND(I192*H192,2)</f>
        <v>0</v>
      </c>
      <c r="BL192" s="17" t="s">
        <v>165</v>
      </c>
      <c r="BM192" s="174" t="s">
        <v>1380</v>
      </c>
    </row>
    <row r="193" spans="2:65" s="11" customFormat="1" ht="22.75" customHeight="1" x14ac:dyDescent="0.25">
      <c r="B193" s="151"/>
      <c r="D193" s="152" t="s">
        <v>70</v>
      </c>
      <c r="E193" s="161" t="s">
        <v>189</v>
      </c>
      <c r="F193" s="161" t="s">
        <v>352</v>
      </c>
      <c r="I193" s="154"/>
      <c r="J193" s="162">
        <f>BK193</f>
        <v>0</v>
      </c>
      <c r="L193" s="151"/>
      <c r="M193" s="156"/>
      <c r="P193" s="157">
        <f>SUM(P194:P196)</f>
        <v>0</v>
      </c>
      <c r="R193" s="157">
        <f>SUM(R194:R196)</f>
        <v>4.1035000000000002E-2</v>
      </c>
      <c r="T193" s="158">
        <f>SUM(T194:T196)</f>
        <v>0</v>
      </c>
      <c r="AR193" s="152" t="s">
        <v>76</v>
      </c>
      <c r="AT193" s="159" t="s">
        <v>70</v>
      </c>
      <c r="AU193" s="159" t="s">
        <v>76</v>
      </c>
      <c r="AY193" s="152" t="s">
        <v>159</v>
      </c>
      <c r="BK193" s="160">
        <f>SUM(BK194:BK196)</f>
        <v>0</v>
      </c>
    </row>
    <row r="194" spans="2:65" s="1" customFormat="1" ht="16.5" customHeight="1" x14ac:dyDescent="0.2">
      <c r="B194" s="136"/>
      <c r="C194" s="163" t="s">
        <v>302</v>
      </c>
      <c r="D194" s="163" t="s">
        <v>161</v>
      </c>
      <c r="E194" s="164" t="s">
        <v>1381</v>
      </c>
      <c r="F194" s="165" t="s">
        <v>1382</v>
      </c>
      <c r="G194" s="166" t="s">
        <v>281</v>
      </c>
      <c r="H194" s="167">
        <v>70.75</v>
      </c>
      <c r="I194" s="168"/>
      <c r="J194" s="169">
        <f>ROUND(I194*H194,2)</f>
        <v>0</v>
      </c>
      <c r="K194" s="170"/>
      <c r="L194" s="34"/>
      <c r="M194" s="171" t="s">
        <v>1</v>
      </c>
      <c r="N194" s="135" t="s">
        <v>37</v>
      </c>
      <c r="P194" s="172">
        <f>O194*H194</f>
        <v>0</v>
      </c>
      <c r="Q194" s="172">
        <v>5.8E-4</v>
      </c>
      <c r="R194" s="172">
        <f>Q194*H194</f>
        <v>4.1035000000000002E-2</v>
      </c>
      <c r="S194" s="172">
        <v>0</v>
      </c>
      <c r="T194" s="173">
        <f>S194*H194</f>
        <v>0</v>
      </c>
      <c r="AR194" s="174" t="s">
        <v>165</v>
      </c>
      <c r="AT194" s="174" t="s">
        <v>161</v>
      </c>
      <c r="AU194" s="174" t="s">
        <v>81</v>
      </c>
      <c r="AY194" s="17" t="s">
        <v>159</v>
      </c>
      <c r="BE194" s="102">
        <f>IF(N194="základná",J194,0)</f>
        <v>0</v>
      </c>
      <c r="BF194" s="102">
        <f>IF(N194="znížená",J194,0)</f>
        <v>0</v>
      </c>
      <c r="BG194" s="102">
        <f>IF(N194="zákl. prenesená",J194,0)</f>
        <v>0</v>
      </c>
      <c r="BH194" s="102">
        <f>IF(N194="zníž. prenesená",J194,0)</f>
        <v>0</v>
      </c>
      <c r="BI194" s="102">
        <f>IF(N194="nulová",J194,0)</f>
        <v>0</v>
      </c>
      <c r="BJ194" s="17" t="s">
        <v>81</v>
      </c>
      <c r="BK194" s="102">
        <f>ROUND(I194*H194,2)</f>
        <v>0</v>
      </c>
      <c r="BL194" s="17" t="s">
        <v>165</v>
      </c>
      <c r="BM194" s="174" t="s">
        <v>1383</v>
      </c>
    </row>
    <row r="195" spans="2:65" s="12" customFormat="1" x14ac:dyDescent="0.2">
      <c r="B195" s="175"/>
      <c r="D195" s="176" t="s">
        <v>167</v>
      </c>
      <c r="E195" s="177" t="s">
        <v>1</v>
      </c>
      <c r="F195" s="178" t="s">
        <v>1332</v>
      </c>
      <c r="H195" s="179">
        <v>70.75</v>
      </c>
      <c r="I195" s="180"/>
      <c r="L195" s="175"/>
      <c r="M195" s="181"/>
      <c r="T195" s="182"/>
      <c r="AT195" s="177" t="s">
        <v>167</v>
      </c>
      <c r="AU195" s="177" t="s">
        <v>81</v>
      </c>
      <c r="AV195" s="12" t="s">
        <v>81</v>
      </c>
      <c r="AW195" s="12" t="s">
        <v>26</v>
      </c>
      <c r="AX195" s="12" t="s">
        <v>71</v>
      </c>
      <c r="AY195" s="177" t="s">
        <v>159</v>
      </c>
    </row>
    <row r="196" spans="2:65" s="13" customFormat="1" x14ac:dyDescent="0.2">
      <c r="B196" s="183"/>
      <c r="D196" s="176" t="s">
        <v>167</v>
      </c>
      <c r="E196" s="184" t="s">
        <v>1</v>
      </c>
      <c r="F196" s="185" t="s">
        <v>169</v>
      </c>
      <c r="H196" s="186">
        <v>70.75</v>
      </c>
      <c r="I196" s="187"/>
      <c r="L196" s="183"/>
      <c r="M196" s="188"/>
      <c r="T196" s="189"/>
      <c r="AT196" s="184" t="s">
        <v>167</v>
      </c>
      <c r="AU196" s="184" t="s">
        <v>81</v>
      </c>
      <c r="AV196" s="13" t="s">
        <v>165</v>
      </c>
      <c r="AW196" s="13" t="s">
        <v>26</v>
      </c>
      <c r="AX196" s="13" t="s">
        <v>76</v>
      </c>
      <c r="AY196" s="184" t="s">
        <v>159</v>
      </c>
    </row>
    <row r="197" spans="2:65" s="11" customFormat="1" ht="22.75" customHeight="1" x14ac:dyDescent="0.25">
      <c r="B197" s="151"/>
      <c r="D197" s="152" t="s">
        <v>70</v>
      </c>
      <c r="E197" s="161" t="s">
        <v>363</v>
      </c>
      <c r="F197" s="161" t="s">
        <v>364</v>
      </c>
      <c r="I197" s="154"/>
      <c r="J197" s="162">
        <f>BK197</f>
        <v>0</v>
      </c>
      <c r="L197" s="151"/>
      <c r="M197" s="156"/>
      <c r="P197" s="157">
        <f>P198</f>
        <v>0</v>
      </c>
      <c r="R197" s="157">
        <f>R198</f>
        <v>0</v>
      </c>
      <c r="T197" s="158">
        <f>T198</f>
        <v>0</v>
      </c>
      <c r="AR197" s="152" t="s">
        <v>76</v>
      </c>
      <c r="AT197" s="159" t="s">
        <v>70</v>
      </c>
      <c r="AU197" s="159" t="s">
        <v>76</v>
      </c>
      <c r="AY197" s="152" t="s">
        <v>159</v>
      </c>
      <c r="BK197" s="160">
        <f>BK198</f>
        <v>0</v>
      </c>
    </row>
    <row r="198" spans="2:65" s="1" customFormat="1" ht="24.15" customHeight="1" x14ac:dyDescent="0.2">
      <c r="B198" s="136"/>
      <c r="C198" s="163" t="s">
        <v>307</v>
      </c>
      <c r="D198" s="163" t="s">
        <v>161</v>
      </c>
      <c r="E198" s="164" t="s">
        <v>366</v>
      </c>
      <c r="F198" s="165" t="s">
        <v>367</v>
      </c>
      <c r="G198" s="166" t="s">
        <v>205</v>
      </c>
      <c r="H198" s="167">
        <v>7.73</v>
      </c>
      <c r="I198" s="168"/>
      <c r="J198" s="169">
        <f>ROUND(I198*H198,2)</f>
        <v>0</v>
      </c>
      <c r="K198" s="170"/>
      <c r="L198" s="34"/>
      <c r="M198" s="171" t="s">
        <v>1</v>
      </c>
      <c r="N198" s="135" t="s">
        <v>37</v>
      </c>
      <c r="P198" s="172">
        <f>O198*H198</f>
        <v>0</v>
      </c>
      <c r="Q198" s="172">
        <v>0</v>
      </c>
      <c r="R198" s="172">
        <f>Q198*H198</f>
        <v>0</v>
      </c>
      <c r="S198" s="172">
        <v>0</v>
      </c>
      <c r="T198" s="173">
        <f>S198*H198</f>
        <v>0</v>
      </c>
      <c r="AR198" s="174" t="s">
        <v>165</v>
      </c>
      <c r="AT198" s="174" t="s">
        <v>161</v>
      </c>
      <c r="AU198" s="174" t="s">
        <v>81</v>
      </c>
      <c r="AY198" s="17" t="s">
        <v>159</v>
      </c>
      <c r="BE198" s="102">
        <f>IF(N198="základná",J198,0)</f>
        <v>0</v>
      </c>
      <c r="BF198" s="102">
        <f>IF(N198="znížená",J198,0)</f>
        <v>0</v>
      </c>
      <c r="BG198" s="102">
        <f>IF(N198="zákl. prenesená",J198,0)</f>
        <v>0</v>
      </c>
      <c r="BH198" s="102">
        <f>IF(N198="zníž. prenesená",J198,0)</f>
        <v>0</v>
      </c>
      <c r="BI198" s="102">
        <f>IF(N198="nulová",J198,0)</f>
        <v>0</v>
      </c>
      <c r="BJ198" s="17" t="s">
        <v>81</v>
      </c>
      <c r="BK198" s="102">
        <f>ROUND(I198*H198,2)</f>
        <v>0</v>
      </c>
      <c r="BL198" s="17" t="s">
        <v>165</v>
      </c>
      <c r="BM198" s="174" t="s">
        <v>1384</v>
      </c>
    </row>
    <row r="199" spans="2:65" s="11" customFormat="1" ht="26" customHeight="1" x14ac:dyDescent="0.35">
      <c r="B199" s="151"/>
      <c r="D199" s="152" t="s">
        <v>70</v>
      </c>
      <c r="E199" s="153" t="s">
        <v>369</v>
      </c>
      <c r="F199" s="153" t="s">
        <v>370</v>
      </c>
      <c r="I199" s="154"/>
      <c r="J199" s="155">
        <f>BK199</f>
        <v>0</v>
      </c>
      <c r="L199" s="151"/>
      <c r="M199" s="156"/>
      <c r="P199" s="157">
        <f>P200+P211</f>
        <v>0</v>
      </c>
      <c r="R199" s="157">
        <f>R200+R211</f>
        <v>6.5197309999999993</v>
      </c>
      <c r="T199" s="158">
        <f>T200+T211</f>
        <v>0</v>
      </c>
      <c r="AR199" s="152" t="s">
        <v>81</v>
      </c>
      <c r="AT199" s="159" t="s">
        <v>70</v>
      </c>
      <c r="AU199" s="159" t="s">
        <v>71</v>
      </c>
      <c r="AY199" s="152" t="s">
        <v>159</v>
      </c>
      <c r="BK199" s="160">
        <f>BK200+BK211</f>
        <v>0</v>
      </c>
    </row>
    <row r="200" spans="2:65" s="11" customFormat="1" ht="22.75" customHeight="1" x14ac:dyDescent="0.25">
      <c r="B200" s="151"/>
      <c r="D200" s="152" t="s">
        <v>70</v>
      </c>
      <c r="E200" s="161" t="s">
        <v>513</v>
      </c>
      <c r="F200" s="161" t="s">
        <v>514</v>
      </c>
      <c r="I200" s="154"/>
      <c r="J200" s="162">
        <f>BK200</f>
        <v>0</v>
      </c>
      <c r="L200" s="151"/>
      <c r="M200" s="156"/>
      <c r="P200" s="157">
        <f>SUM(P201:P210)</f>
        <v>0</v>
      </c>
      <c r="R200" s="157">
        <f>SUM(R201:R210)</f>
        <v>6.4165909999999995</v>
      </c>
      <c r="T200" s="158">
        <f>SUM(T201:T210)</f>
        <v>0</v>
      </c>
      <c r="AR200" s="152" t="s">
        <v>81</v>
      </c>
      <c r="AT200" s="159" t="s">
        <v>70</v>
      </c>
      <c r="AU200" s="159" t="s">
        <v>76</v>
      </c>
      <c r="AY200" s="152" t="s">
        <v>159</v>
      </c>
      <c r="BK200" s="160">
        <f>SUM(BK201:BK210)</f>
        <v>0</v>
      </c>
    </row>
    <row r="201" spans="2:65" s="1" customFormat="1" ht="21.75" customHeight="1" x14ac:dyDescent="0.2">
      <c r="B201" s="136"/>
      <c r="C201" s="163" t="s">
        <v>312</v>
      </c>
      <c r="D201" s="163" t="s">
        <v>161</v>
      </c>
      <c r="E201" s="164" t="s">
        <v>1385</v>
      </c>
      <c r="F201" s="165" t="s">
        <v>1386</v>
      </c>
      <c r="G201" s="166" t="s">
        <v>493</v>
      </c>
      <c r="H201" s="167">
        <v>59.33</v>
      </c>
      <c r="I201" s="168"/>
      <c r="J201" s="169">
        <f>ROUND(I201*H201,2)</f>
        <v>0</v>
      </c>
      <c r="K201" s="170"/>
      <c r="L201" s="34"/>
      <c r="M201" s="171" t="s">
        <v>1</v>
      </c>
      <c r="N201" s="135" t="s">
        <v>37</v>
      </c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AR201" s="174" t="s">
        <v>312</v>
      </c>
      <c r="AT201" s="174" t="s">
        <v>161</v>
      </c>
      <c r="AU201" s="174" t="s">
        <v>81</v>
      </c>
      <c r="AY201" s="17" t="s">
        <v>159</v>
      </c>
      <c r="BE201" s="102">
        <f>IF(N201="základná",J201,0)</f>
        <v>0</v>
      </c>
      <c r="BF201" s="102">
        <f>IF(N201="znížená",J201,0)</f>
        <v>0</v>
      </c>
      <c r="BG201" s="102">
        <f>IF(N201="zákl. prenesená",J201,0)</f>
        <v>0</v>
      </c>
      <c r="BH201" s="102">
        <f>IF(N201="zníž. prenesená",J201,0)</f>
        <v>0</v>
      </c>
      <c r="BI201" s="102">
        <f>IF(N201="nulová",J201,0)</f>
        <v>0</v>
      </c>
      <c r="BJ201" s="17" t="s">
        <v>81</v>
      </c>
      <c r="BK201" s="102">
        <f>ROUND(I201*H201,2)</f>
        <v>0</v>
      </c>
      <c r="BL201" s="17" t="s">
        <v>312</v>
      </c>
      <c r="BM201" s="174" t="s">
        <v>1387</v>
      </c>
    </row>
    <row r="202" spans="2:65" s="12" customFormat="1" x14ac:dyDescent="0.2">
      <c r="B202" s="175"/>
      <c r="D202" s="176" t="s">
        <v>167</v>
      </c>
      <c r="E202" s="177" t="s">
        <v>1</v>
      </c>
      <c r="F202" s="178" t="s">
        <v>1388</v>
      </c>
      <c r="H202" s="179">
        <v>59.33</v>
      </c>
      <c r="I202" s="180"/>
      <c r="L202" s="175"/>
      <c r="M202" s="181"/>
      <c r="T202" s="182"/>
      <c r="AT202" s="177" t="s">
        <v>167</v>
      </c>
      <c r="AU202" s="177" t="s">
        <v>81</v>
      </c>
      <c r="AV202" s="12" t="s">
        <v>81</v>
      </c>
      <c r="AW202" s="12" t="s">
        <v>26</v>
      </c>
      <c r="AX202" s="12" t="s">
        <v>71</v>
      </c>
      <c r="AY202" s="177" t="s">
        <v>159</v>
      </c>
    </row>
    <row r="203" spans="2:65" s="13" customFormat="1" x14ac:dyDescent="0.2">
      <c r="B203" s="183"/>
      <c r="D203" s="176" t="s">
        <v>167</v>
      </c>
      <c r="E203" s="184" t="s">
        <v>1</v>
      </c>
      <c r="F203" s="185" t="s">
        <v>169</v>
      </c>
      <c r="H203" s="186">
        <v>59.33</v>
      </c>
      <c r="I203" s="187"/>
      <c r="L203" s="183"/>
      <c r="M203" s="188"/>
      <c r="T203" s="189"/>
      <c r="AT203" s="184" t="s">
        <v>167</v>
      </c>
      <c r="AU203" s="184" t="s">
        <v>81</v>
      </c>
      <c r="AV203" s="13" t="s">
        <v>165</v>
      </c>
      <c r="AW203" s="13" t="s">
        <v>26</v>
      </c>
      <c r="AX203" s="13" t="s">
        <v>76</v>
      </c>
      <c r="AY203" s="184" t="s">
        <v>159</v>
      </c>
    </row>
    <row r="204" spans="2:65" s="1" customFormat="1" ht="24.15" customHeight="1" x14ac:dyDescent="0.2">
      <c r="B204" s="136"/>
      <c r="C204" s="206" t="s">
        <v>317</v>
      </c>
      <c r="D204" s="206" t="s">
        <v>387</v>
      </c>
      <c r="E204" s="207" t="s">
        <v>1389</v>
      </c>
      <c r="F204" s="208" t="s">
        <v>1390</v>
      </c>
      <c r="G204" s="209" t="s">
        <v>493</v>
      </c>
      <c r="H204" s="210">
        <v>62.296999999999997</v>
      </c>
      <c r="I204" s="211"/>
      <c r="J204" s="212">
        <f>ROUND(I204*H204,2)</f>
        <v>0</v>
      </c>
      <c r="K204" s="213"/>
      <c r="L204" s="214"/>
      <c r="M204" s="215" t="s">
        <v>1</v>
      </c>
      <c r="N204" s="216" t="s">
        <v>37</v>
      </c>
      <c r="P204" s="172">
        <f>O204*H204</f>
        <v>0</v>
      </c>
      <c r="Q204" s="172">
        <v>0.10299999999999999</v>
      </c>
      <c r="R204" s="172">
        <f>Q204*H204</f>
        <v>6.4165909999999995</v>
      </c>
      <c r="S204" s="172">
        <v>0</v>
      </c>
      <c r="T204" s="173">
        <f>S204*H204</f>
        <v>0</v>
      </c>
      <c r="AR204" s="174" t="s">
        <v>390</v>
      </c>
      <c r="AT204" s="174" t="s">
        <v>387</v>
      </c>
      <c r="AU204" s="174" t="s">
        <v>81</v>
      </c>
      <c r="AY204" s="17" t="s">
        <v>159</v>
      </c>
      <c r="BE204" s="102">
        <f>IF(N204="základná",J204,0)</f>
        <v>0</v>
      </c>
      <c r="BF204" s="102">
        <f>IF(N204="znížená",J204,0)</f>
        <v>0</v>
      </c>
      <c r="BG204" s="102">
        <f>IF(N204="zákl. prenesená",J204,0)</f>
        <v>0</v>
      </c>
      <c r="BH204" s="102">
        <f>IF(N204="zníž. prenesená",J204,0)</f>
        <v>0</v>
      </c>
      <c r="BI204" s="102">
        <f>IF(N204="nulová",J204,0)</f>
        <v>0</v>
      </c>
      <c r="BJ204" s="17" t="s">
        <v>81</v>
      </c>
      <c r="BK204" s="102">
        <f>ROUND(I204*H204,2)</f>
        <v>0</v>
      </c>
      <c r="BL204" s="17" t="s">
        <v>312</v>
      </c>
      <c r="BM204" s="174" t="s">
        <v>1391</v>
      </c>
    </row>
    <row r="205" spans="2:65" s="12" customFormat="1" x14ac:dyDescent="0.2">
      <c r="B205" s="175"/>
      <c r="D205" s="176" t="s">
        <v>167</v>
      </c>
      <c r="E205" s="177" t="s">
        <v>1</v>
      </c>
      <c r="F205" s="178" t="s">
        <v>1392</v>
      </c>
      <c r="H205" s="179">
        <v>62.296999999999997</v>
      </c>
      <c r="I205" s="180"/>
      <c r="L205" s="175"/>
      <c r="M205" s="181"/>
      <c r="T205" s="182"/>
      <c r="AT205" s="177" t="s">
        <v>167</v>
      </c>
      <c r="AU205" s="177" t="s">
        <v>81</v>
      </c>
      <c r="AV205" s="12" t="s">
        <v>81</v>
      </c>
      <c r="AW205" s="12" t="s">
        <v>26</v>
      </c>
      <c r="AX205" s="12" t="s">
        <v>71</v>
      </c>
      <c r="AY205" s="177" t="s">
        <v>159</v>
      </c>
    </row>
    <row r="206" spans="2:65" s="13" customFormat="1" x14ac:dyDescent="0.2">
      <c r="B206" s="183"/>
      <c r="D206" s="176" t="s">
        <v>167</v>
      </c>
      <c r="E206" s="184" t="s">
        <v>1</v>
      </c>
      <c r="F206" s="185" t="s">
        <v>169</v>
      </c>
      <c r="H206" s="186">
        <v>62.296999999999997</v>
      </c>
      <c r="I206" s="187"/>
      <c r="L206" s="183"/>
      <c r="M206" s="188"/>
      <c r="T206" s="189"/>
      <c r="AT206" s="184" t="s">
        <v>167</v>
      </c>
      <c r="AU206" s="184" t="s">
        <v>81</v>
      </c>
      <c r="AV206" s="13" t="s">
        <v>165</v>
      </c>
      <c r="AW206" s="13" t="s">
        <v>26</v>
      </c>
      <c r="AX206" s="13" t="s">
        <v>76</v>
      </c>
      <c r="AY206" s="184" t="s">
        <v>159</v>
      </c>
    </row>
    <row r="207" spans="2:65" s="1" customFormat="1" ht="76.400000000000006" customHeight="1" x14ac:dyDescent="0.2">
      <c r="B207" s="136"/>
      <c r="C207" s="163" t="s">
        <v>323</v>
      </c>
      <c r="D207" s="163" t="s">
        <v>161</v>
      </c>
      <c r="E207" s="164" t="s">
        <v>1393</v>
      </c>
      <c r="F207" s="165" t="s">
        <v>1394</v>
      </c>
      <c r="G207" s="166" t="s">
        <v>488</v>
      </c>
      <c r="H207" s="167">
        <v>1</v>
      </c>
      <c r="I207" s="168"/>
      <c r="J207" s="169">
        <f>ROUND(I207*H207,2)</f>
        <v>0</v>
      </c>
      <c r="K207" s="170"/>
      <c r="L207" s="34"/>
      <c r="M207" s="171" t="s">
        <v>1</v>
      </c>
      <c r="N207" s="135" t="s">
        <v>37</v>
      </c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AR207" s="174" t="s">
        <v>312</v>
      </c>
      <c r="AT207" s="174" t="s">
        <v>161</v>
      </c>
      <c r="AU207" s="174" t="s">
        <v>81</v>
      </c>
      <c r="AY207" s="17" t="s">
        <v>159</v>
      </c>
      <c r="BE207" s="102">
        <f>IF(N207="základná",J207,0)</f>
        <v>0</v>
      </c>
      <c r="BF207" s="102">
        <f>IF(N207="znížená",J207,0)</f>
        <v>0</v>
      </c>
      <c r="BG207" s="102">
        <f>IF(N207="zákl. prenesená",J207,0)</f>
        <v>0</v>
      </c>
      <c r="BH207" s="102">
        <f>IF(N207="zníž. prenesená",J207,0)</f>
        <v>0</v>
      </c>
      <c r="BI207" s="102">
        <f>IF(N207="nulová",J207,0)</f>
        <v>0</v>
      </c>
      <c r="BJ207" s="17" t="s">
        <v>81</v>
      </c>
      <c r="BK207" s="102">
        <f>ROUND(I207*H207,2)</f>
        <v>0</v>
      </c>
      <c r="BL207" s="17" t="s">
        <v>312</v>
      </c>
      <c r="BM207" s="174" t="s">
        <v>1395</v>
      </c>
    </row>
    <row r="208" spans="2:65" s="1" customFormat="1" ht="78" customHeight="1" x14ac:dyDescent="0.2">
      <c r="B208" s="136"/>
      <c r="C208" s="163" t="s">
        <v>329</v>
      </c>
      <c r="D208" s="163" t="s">
        <v>161</v>
      </c>
      <c r="E208" s="164" t="s">
        <v>1396</v>
      </c>
      <c r="F208" s="165" t="s">
        <v>1397</v>
      </c>
      <c r="G208" s="166" t="s">
        <v>488</v>
      </c>
      <c r="H208" s="167">
        <v>1</v>
      </c>
      <c r="I208" s="168"/>
      <c r="J208" s="169">
        <f>ROUND(I208*H208,2)</f>
        <v>0</v>
      </c>
      <c r="K208" s="170"/>
      <c r="L208" s="34"/>
      <c r="M208" s="171" t="s">
        <v>1</v>
      </c>
      <c r="N208" s="135" t="s">
        <v>37</v>
      </c>
      <c r="P208" s="172">
        <f>O208*H208</f>
        <v>0</v>
      </c>
      <c r="Q208" s="172">
        <v>0</v>
      </c>
      <c r="R208" s="172">
        <f>Q208*H208</f>
        <v>0</v>
      </c>
      <c r="S208" s="172">
        <v>0</v>
      </c>
      <c r="T208" s="173">
        <f>S208*H208</f>
        <v>0</v>
      </c>
      <c r="AR208" s="174" t="s">
        <v>312</v>
      </c>
      <c r="AT208" s="174" t="s">
        <v>161</v>
      </c>
      <c r="AU208" s="174" t="s">
        <v>81</v>
      </c>
      <c r="AY208" s="17" t="s">
        <v>159</v>
      </c>
      <c r="BE208" s="102">
        <f>IF(N208="základná",J208,0)</f>
        <v>0</v>
      </c>
      <c r="BF208" s="102">
        <f>IF(N208="znížená",J208,0)</f>
        <v>0</v>
      </c>
      <c r="BG208" s="102">
        <f>IF(N208="zákl. prenesená",J208,0)</f>
        <v>0</v>
      </c>
      <c r="BH208" s="102">
        <f>IF(N208="zníž. prenesená",J208,0)</f>
        <v>0</v>
      </c>
      <c r="BI208" s="102">
        <f>IF(N208="nulová",J208,0)</f>
        <v>0</v>
      </c>
      <c r="BJ208" s="17" t="s">
        <v>81</v>
      </c>
      <c r="BK208" s="102">
        <f>ROUND(I208*H208,2)</f>
        <v>0</v>
      </c>
      <c r="BL208" s="17" t="s">
        <v>312</v>
      </c>
      <c r="BM208" s="174" t="s">
        <v>1398</v>
      </c>
    </row>
    <row r="209" spans="2:65" s="1" customFormat="1" ht="16.5" customHeight="1" x14ac:dyDescent="0.2">
      <c r="B209" s="136"/>
      <c r="C209" s="163" t="s">
        <v>7</v>
      </c>
      <c r="D209" s="163" t="s">
        <v>161</v>
      </c>
      <c r="E209" s="164" t="s">
        <v>1399</v>
      </c>
      <c r="F209" s="165" t="s">
        <v>1400</v>
      </c>
      <c r="G209" s="166" t="s">
        <v>488</v>
      </c>
      <c r="H209" s="167">
        <v>1</v>
      </c>
      <c r="I209" s="168"/>
      <c r="J209" s="169">
        <f>ROUND(I209*H209,2)</f>
        <v>0</v>
      </c>
      <c r="K209" s="170"/>
      <c r="L209" s="34"/>
      <c r="M209" s="171" t="s">
        <v>1</v>
      </c>
      <c r="N209" s="135" t="s">
        <v>37</v>
      </c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AR209" s="174" t="s">
        <v>312</v>
      </c>
      <c r="AT209" s="174" t="s">
        <v>161</v>
      </c>
      <c r="AU209" s="174" t="s">
        <v>81</v>
      </c>
      <c r="AY209" s="17" t="s">
        <v>159</v>
      </c>
      <c r="BE209" s="102">
        <f>IF(N209="základná",J209,0)</f>
        <v>0</v>
      </c>
      <c r="BF209" s="102">
        <f>IF(N209="znížená",J209,0)</f>
        <v>0</v>
      </c>
      <c r="BG209" s="102">
        <f>IF(N209="zákl. prenesená",J209,0)</f>
        <v>0</v>
      </c>
      <c r="BH209" s="102">
        <f>IF(N209="zníž. prenesená",J209,0)</f>
        <v>0</v>
      </c>
      <c r="BI209" s="102">
        <f>IF(N209="nulová",J209,0)</f>
        <v>0</v>
      </c>
      <c r="BJ209" s="17" t="s">
        <v>81</v>
      </c>
      <c r="BK209" s="102">
        <f>ROUND(I209*H209,2)</f>
        <v>0</v>
      </c>
      <c r="BL209" s="17" t="s">
        <v>312</v>
      </c>
      <c r="BM209" s="174" t="s">
        <v>1401</v>
      </c>
    </row>
    <row r="210" spans="2:65" s="1" customFormat="1" ht="24.15" customHeight="1" x14ac:dyDescent="0.2">
      <c r="B210" s="136"/>
      <c r="C210" s="163" t="s">
        <v>339</v>
      </c>
      <c r="D210" s="163" t="s">
        <v>161</v>
      </c>
      <c r="E210" s="164" t="s">
        <v>571</v>
      </c>
      <c r="F210" s="165" t="s">
        <v>572</v>
      </c>
      <c r="G210" s="166" t="s">
        <v>429</v>
      </c>
      <c r="H210" s="219"/>
      <c r="I210" s="168"/>
      <c r="J210" s="169">
        <f>ROUND(I210*H210,2)</f>
        <v>0</v>
      </c>
      <c r="K210" s="170"/>
      <c r="L210" s="34"/>
      <c r="M210" s="171" t="s">
        <v>1</v>
      </c>
      <c r="N210" s="135" t="s">
        <v>37</v>
      </c>
      <c r="P210" s="172">
        <f>O210*H210</f>
        <v>0</v>
      </c>
      <c r="Q210" s="172">
        <v>0</v>
      </c>
      <c r="R210" s="172">
        <f>Q210*H210</f>
        <v>0</v>
      </c>
      <c r="S210" s="172">
        <v>0</v>
      </c>
      <c r="T210" s="173">
        <f>S210*H210</f>
        <v>0</v>
      </c>
      <c r="AR210" s="174" t="s">
        <v>312</v>
      </c>
      <c r="AT210" s="174" t="s">
        <v>161</v>
      </c>
      <c r="AU210" s="174" t="s">
        <v>81</v>
      </c>
      <c r="AY210" s="17" t="s">
        <v>159</v>
      </c>
      <c r="BE210" s="102">
        <f>IF(N210="základná",J210,0)</f>
        <v>0</v>
      </c>
      <c r="BF210" s="102">
        <f>IF(N210="znížená",J210,0)</f>
        <v>0</v>
      </c>
      <c r="BG210" s="102">
        <f>IF(N210="zákl. prenesená",J210,0)</f>
        <v>0</v>
      </c>
      <c r="BH210" s="102">
        <f>IF(N210="zníž. prenesená",J210,0)</f>
        <v>0</v>
      </c>
      <c r="BI210" s="102">
        <f>IF(N210="nulová",J210,0)</f>
        <v>0</v>
      </c>
      <c r="BJ210" s="17" t="s">
        <v>81</v>
      </c>
      <c r="BK210" s="102">
        <f>ROUND(I210*H210,2)</f>
        <v>0</v>
      </c>
      <c r="BL210" s="17" t="s">
        <v>312</v>
      </c>
      <c r="BM210" s="174" t="s">
        <v>1402</v>
      </c>
    </row>
    <row r="211" spans="2:65" s="11" customFormat="1" ht="22.75" customHeight="1" x14ac:dyDescent="0.25">
      <c r="B211" s="151"/>
      <c r="D211" s="152" t="s">
        <v>70</v>
      </c>
      <c r="E211" s="161" t="s">
        <v>1403</v>
      </c>
      <c r="F211" s="161" t="s">
        <v>1404</v>
      </c>
      <c r="I211" s="154"/>
      <c r="J211" s="162">
        <f>BK211</f>
        <v>0</v>
      </c>
      <c r="L211" s="151"/>
      <c r="M211" s="156"/>
      <c r="P211" s="157">
        <f>SUM(P212:P226)</f>
        <v>0</v>
      </c>
      <c r="R211" s="157">
        <f>SUM(R212:R226)</f>
        <v>0.10314000000000001</v>
      </c>
      <c r="T211" s="158">
        <f>SUM(T212:T226)</f>
        <v>0</v>
      </c>
      <c r="AR211" s="152" t="s">
        <v>81</v>
      </c>
      <c r="AT211" s="159" t="s">
        <v>70</v>
      </c>
      <c r="AU211" s="159" t="s">
        <v>76</v>
      </c>
      <c r="AY211" s="152" t="s">
        <v>159</v>
      </c>
      <c r="BK211" s="160">
        <f>SUM(BK212:BK226)</f>
        <v>0</v>
      </c>
    </row>
    <row r="212" spans="2:65" s="1" customFormat="1" ht="33" customHeight="1" x14ac:dyDescent="0.2">
      <c r="B212" s="136"/>
      <c r="C212" s="163" t="s">
        <v>346</v>
      </c>
      <c r="D212" s="163" t="s">
        <v>161</v>
      </c>
      <c r="E212" s="164" t="s">
        <v>1405</v>
      </c>
      <c r="F212" s="165" t="s">
        <v>1406</v>
      </c>
      <c r="G212" s="166" t="s">
        <v>281</v>
      </c>
      <c r="H212" s="167">
        <v>429.75</v>
      </c>
      <c r="I212" s="168"/>
      <c r="J212" s="169">
        <f>ROUND(I212*H212,2)</f>
        <v>0</v>
      </c>
      <c r="K212" s="170"/>
      <c r="L212" s="34"/>
      <c r="M212" s="171" t="s">
        <v>1</v>
      </c>
      <c r="N212" s="135" t="s">
        <v>37</v>
      </c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AR212" s="174" t="s">
        <v>312</v>
      </c>
      <c r="AT212" s="174" t="s">
        <v>161</v>
      </c>
      <c r="AU212" s="174" t="s">
        <v>81</v>
      </c>
      <c r="AY212" s="17" t="s">
        <v>159</v>
      </c>
      <c r="BE212" s="102">
        <f>IF(N212="základná",J212,0)</f>
        <v>0</v>
      </c>
      <c r="BF212" s="102">
        <f>IF(N212="znížená",J212,0)</f>
        <v>0</v>
      </c>
      <c r="BG212" s="102">
        <f>IF(N212="zákl. prenesená",J212,0)</f>
        <v>0</v>
      </c>
      <c r="BH212" s="102">
        <f>IF(N212="zníž. prenesená",J212,0)</f>
        <v>0</v>
      </c>
      <c r="BI212" s="102">
        <f>IF(N212="nulová",J212,0)</f>
        <v>0</v>
      </c>
      <c r="BJ212" s="17" t="s">
        <v>81</v>
      </c>
      <c r="BK212" s="102">
        <f>ROUND(I212*H212,2)</f>
        <v>0</v>
      </c>
      <c r="BL212" s="17" t="s">
        <v>312</v>
      </c>
      <c r="BM212" s="174" t="s">
        <v>1407</v>
      </c>
    </row>
    <row r="213" spans="2:65" s="1" customFormat="1" ht="21.75" customHeight="1" x14ac:dyDescent="0.2">
      <c r="B213" s="136"/>
      <c r="C213" s="163" t="s">
        <v>353</v>
      </c>
      <c r="D213" s="163" t="s">
        <v>161</v>
      </c>
      <c r="E213" s="164" t="s">
        <v>1408</v>
      </c>
      <c r="F213" s="165" t="s">
        <v>1409</v>
      </c>
      <c r="G213" s="166" t="s">
        <v>281</v>
      </c>
      <c r="H213" s="167">
        <v>429.75</v>
      </c>
      <c r="I213" s="168"/>
      <c r="J213" s="169">
        <f>ROUND(I213*H213,2)</f>
        <v>0</v>
      </c>
      <c r="K213" s="170"/>
      <c r="L213" s="34"/>
      <c r="M213" s="171" t="s">
        <v>1</v>
      </c>
      <c r="N213" s="135" t="s">
        <v>37</v>
      </c>
      <c r="P213" s="172">
        <f>O213*H213</f>
        <v>0</v>
      </c>
      <c r="Q213" s="172">
        <v>1.6000000000000001E-4</v>
      </c>
      <c r="R213" s="172">
        <f>Q213*H213</f>
        <v>6.8760000000000002E-2</v>
      </c>
      <c r="S213" s="172">
        <v>0</v>
      </c>
      <c r="T213" s="173">
        <f>S213*H213</f>
        <v>0</v>
      </c>
      <c r="AR213" s="174" t="s">
        <v>312</v>
      </c>
      <c r="AT213" s="174" t="s">
        <v>161</v>
      </c>
      <c r="AU213" s="174" t="s">
        <v>81</v>
      </c>
      <c r="AY213" s="17" t="s">
        <v>159</v>
      </c>
      <c r="BE213" s="102">
        <f>IF(N213="základná",J213,0)</f>
        <v>0</v>
      </c>
      <c r="BF213" s="102">
        <f>IF(N213="znížená",J213,0)</f>
        <v>0</v>
      </c>
      <c r="BG213" s="102">
        <f>IF(N213="zákl. prenesená",J213,0)</f>
        <v>0</v>
      </c>
      <c r="BH213" s="102">
        <f>IF(N213="zníž. prenesená",J213,0)</f>
        <v>0</v>
      </c>
      <c r="BI213" s="102">
        <f>IF(N213="nulová",J213,0)</f>
        <v>0</v>
      </c>
      <c r="BJ213" s="17" t="s">
        <v>81</v>
      </c>
      <c r="BK213" s="102">
        <f>ROUND(I213*H213,2)</f>
        <v>0</v>
      </c>
      <c r="BL213" s="17" t="s">
        <v>312</v>
      </c>
      <c r="BM213" s="174" t="s">
        <v>1410</v>
      </c>
    </row>
    <row r="214" spans="2:65" s="1" customFormat="1" ht="24.15" customHeight="1" x14ac:dyDescent="0.2">
      <c r="B214" s="136"/>
      <c r="C214" s="163" t="s">
        <v>358</v>
      </c>
      <c r="D214" s="163" t="s">
        <v>161</v>
      </c>
      <c r="E214" s="164" t="s">
        <v>1411</v>
      </c>
      <c r="F214" s="165" t="s">
        <v>1412</v>
      </c>
      <c r="G214" s="166" t="s">
        <v>281</v>
      </c>
      <c r="H214" s="167">
        <v>429.75</v>
      </c>
      <c r="I214" s="168"/>
      <c r="J214" s="169">
        <f>ROUND(I214*H214,2)</f>
        <v>0</v>
      </c>
      <c r="K214" s="170"/>
      <c r="L214" s="34"/>
      <c r="M214" s="171" t="s">
        <v>1</v>
      </c>
      <c r="N214" s="135" t="s">
        <v>37</v>
      </c>
      <c r="P214" s="172">
        <f>O214*H214</f>
        <v>0</v>
      </c>
      <c r="Q214" s="172">
        <v>8.0000000000000007E-5</v>
      </c>
      <c r="R214" s="172">
        <f>Q214*H214</f>
        <v>3.4380000000000001E-2</v>
      </c>
      <c r="S214" s="172">
        <v>0</v>
      </c>
      <c r="T214" s="173">
        <f>S214*H214</f>
        <v>0</v>
      </c>
      <c r="AR214" s="174" t="s">
        <v>312</v>
      </c>
      <c r="AT214" s="174" t="s">
        <v>161</v>
      </c>
      <c r="AU214" s="174" t="s">
        <v>81</v>
      </c>
      <c r="AY214" s="17" t="s">
        <v>159</v>
      </c>
      <c r="BE214" s="102">
        <f>IF(N214="základná",J214,0)</f>
        <v>0</v>
      </c>
      <c r="BF214" s="102">
        <f>IF(N214="znížená",J214,0)</f>
        <v>0</v>
      </c>
      <c r="BG214" s="102">
        <f>IF(N214="zákl. prenesená",J214,0)</f>
        <v>0</v>
      </c>
      <c r="BH214" s="102">
        <f>IF(N214="zníž. prenesená",J214,0)</f>
        <v>0</v>
      </c>
      <c r="BI214" s="102">
        <f>IF(N214="nulová",J214,0)</f>
        <v>0</v>
      </c>
      <c r="BJ214" s="17" t="s">
        <v>81</v>
      </c>
      <c r="BK214" s="102">
        <f>ROUND(I214*H214,2)</f>
        <v>0</v>
      </c>
      <c r="BL214" s="17" t="s">
        <v>312</v>
      </c>
      <c r="BM214" s="174" t="s">
        <v>1413</v>
      </c>
    </row>
    <row r="215" spans="2:65" s="14" customFormat="1" x14ac:dyDescent="0.2">
      <c r="B215" s="190"/>
      <c r="D215" s="176" t="s">
        <v>167</v>
      </c>
      <c r="E215" s="191" t="s">
        <v>1</v>
      </c>
      <c r="F215" s="192" t="s">
        <v>1414</v>
      </c>
      <c r="H215" s="191" t="s">
        <v>1</v>
      </c>
      <c r="I215" s="193"/>
      <c r="L215" s="190"/>
      <c r="M215" s="194"/>
      <c r="T215" s="195"/>
      <c r="AT215" s="191" t="s">
        <v>167</v>
      </c>
      <c r="AU215" s="191" t="s">
        <v>81</v>
      </c>
      <c r="AV215" s="14" t="s">
        <v>76</v>
      </c>
      <c r="AW215" s="14" t="s">
        <v>26</v>
      </c>
      <c r="AX215" s="14" t="s">
        <v>71</v>
      </c>
      <c r="AY215" s="191" t="s">
        <v>159</v>
      </c>
    </row>
    <row r="216" spans="2:65" s="14" customFormat="1" x14ac:dyDescent="0.2">
      <c r="B216" s="190"/>
      <c r="D216" s="176" t="s">
        <v>167</v>
      </c>
      <c r="E216" s="191" t="s">
        <v>1</v>
      </c>
      <c r="F216" s="192" t="s">
        <v>1415</v>
      </c>
      <c r="H216" s="191" t="s">
        <v>1</v>
      </c>
      <c r="I216" s="193"/>
      <c r="L216" s="190"/>
      <c r="M216" s="194"/>
      <c r="T216" s="195"/>
      <c r="AT216" s="191" t="s">
        <v>167</v>
      </c>
      <c r="AU216" s="191" t="s">
        <v>81</v>
      </c>
      <c r="AV216" s="14" t="s">
        <v>76</v>
      </c>
      <c r="AW216" s="14" t="s">
        <v>26</v>
      </c>
      <c r="AX216" s="14" t="s">
        <v>71</v>
      </c>
      <c r="AY216" s="191" t="s">
        <v>159</v>
      </c>
    </row>
    <row r="217" spans="2:65" s="12" customFormat="1" x14ac:dyDescent="0.2">
      <c r="B217" s="175"/>
      <c r="D217" s="176" t="s">
        <v>167</v>
      </c>
      <c r="E217" s="177" t="s">
        <v>1</v>
      </c>
      <c r="F217" s="178" t="s">
        <v>1416</v>
      </c>
      <c r="H217" s="179">
        <v>300</v>
      </c>
      <c r="I217" s="180"/>
      <c r="L217" s="175"/>
      <c r="M217" s="181"/>
      <c r="T217" s="182"/>
      <c r="AT217" s="177" t="s">
        <v>167</v>
      </c>
      <c r="AU217" s="177" t="s">
        <v>81</v>
      </c>
      <c r="AV217" s="12" t="s">
        <v>81</v>
      </c>
      <c r="AW217" s="12" t="s">
        <v>26</v>
      </c>
      <c r="AX217" s="12" t="s">
        <v>71</v>
      </c>
      <c r="AY217" s="177" t="s">
        <v>159</v>
      </c>
    </row>
    <row r="218" spans="2:65" s="14" customFormat="1" x14ac:dyDescent="0.2">
      <c r="B218" s="190"/>
      <c r="D218" s="176" t="s">
        <v>167</v>
      </c>
      <c r="E218" s="191" t="s">
        <v>1</v>
      </c>
      <c r="F218" s="192" t="s">
        <v>1417</v>
      </c>
      <c r="H218" s="191" t="s">
        <v>1</v>
      </c>
      <c r="I218" s="193"/>
      <c r="L218" s="190"/>
      <c r="M218" s="194"/>
      <c r="T218" s="195"/>
      <c r="AT218" s="191" t="s">
        <v>167</v>
      </c>
      <c r="AU218" s="191" t="s">
        <v>81</v>
      </c>
      <c r="AV218" s="14" t="s">
        <v>76</v>
      </c>
      <c r="AW218" s="14" t="s">
        <v>26</v>
      </c>
      <c r="AX218" s="14" t="s">
        <v>71</v>
      </c>
      <c r="AY218" s="191" t="s">
        <v>159</v>
      </c>
    </row>
    <row r="219" spans="2:65" s="12" customFormat="1" x14ac:dyDescent="0.2">
      <c r="B219" s="175"/>
      <c r="D219" s="176" t="s">
        <v>167</v>
      </c>
      <c r="E219" s="177" t="s">
        <v>1</v>
      </c>
      <c r="F219" s="178" t="s">
        <v>1418</v>
      </c>
      <c r="H219" s="179">
        <v>129.75</v>
      </c>
      <c r="I219" s="180"/>
      <c r="L219" s="175"/>
      <c r="M219" s="181"/>
      <c r="T219" s="182"/>
      <c r="AT219" s="177" t="s">
        <v>167</v>
      </c>
      <c r="AU219" s="177" t="s">
        <v>81</v>
      </c>
      <c r="AV219" s="12" t="s">
        <v>81</v>
      </c>
      <c r="AW219" s="12" t="s">
        <v>26</v>
      </c>
      <c r="AX219" s="12" t="s">
        <v>71</v>
      </c>
      <c r="AY219" s="177" t="s">
        <v>159</v>
      </c>
    </row>
    <row r="220" spans="2:65" s="13" customFormat="1" x14ac:dyDescent="0.2">
      <c r="B220" s="183"/>
      <c r="D220" s="176" t="s">
        <v>167</v>
      </c>
      <c r="E220" s="184" t="s">
        <v>1</v>
      </c>
      <c r="F220" s="185" t="s">
        <v>169</v>
      </c>
      <c r="H220" s="186">
        <v>429.75</v>
      </c>
      <c r="I220" s="187"/>
      <c r="L220" s="183"/>
      <c r="M220" s="188"/>
      <c r="T220" s="189"/>
      <c r="AT220" s="184" t="s">
        <v>167</v>
      </c>
      <c r="AU220" s="184" t="s">
        <v>81</v>
      </c>
      <c r="AV220" s="13" t="s">
        <v>165</v>
      </c>
      <c r="AW220" s="13" t="s">
        <v>26</v>
      </c>
      <c r="AX220" s="13" t="s">
        <v>76</v>
      </c>
      <c r="AY220" s="184" t="s">
        <v>159</v>
      </c>
    </row>
    <row r="221" spans="2:65" s="1" customFormat="1" ht="24.15" customHeight="1" x14ac:dyDescent="0.2">
      <c r="B221" s="136"/>
      <c r="C221" s="163" t="s">
        <v>365</v>
      </c>
      <c r="D221" s="163" t="s">
        <v>161</v>
      </c>
      <c r="E221" s="164" t="s">
        <v>1419</v>
      </c>
      <c r="F221" s="165" t="s">
        <v>1420</v>
      </c>
      <c r="G221" s="166" t="s">
        <v>281</v>
      </c>
      <c r="H221" s="167">
        <v>70.75</v>
      </c>
      <c r="I221" s="168"/>
      <c r="J221" s="169">
        <f>ROUND(I221*H221,2)</f>
        <v>0</v>
      </c>
      <c r="K221" s="170"/>
      <c r="L221" s="34"/>
      <c r="M221" s="171" t="s">
        <v>1</v>
      </c>
      <c r="N221" s="135" t="s">
        <v>37</v>
      </c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AR221" s="174" t="s">
        <v>312</v>
      </c>
      <c r="AT221" s="174" t="s">
        <v>161</v>
      </c>
      <c r="AU221" s="174" t="s">
        <v>81</v>
      </c>
      <c r="AY221" s="17" t="s">
        <v>159</v>
      </c>
      <c r="BE221" s="102">
        <f>IF(N221="základná",J221,0)</f>
        <v>0</v>
      </c>
      <c r="BF221" s="102">
        <f>IF(N221="znížená",J221,0)</f>
        <v>0</v>
      </c>
      <c r="BG221" s="102">
        <f>IF(N221="zákl. prenesená",J221,0)</f>
        <v>0</v>
      </c>
      <c r="BH221" s="102">
        <f>IF(N221="zníž. prenesená",J221,0)</f>
        <v>0</v>
      </c>
      <c r="BI221" s="102">
        <f>IF(N221="nulová",J221,0)</f>
        <v>0</v>
      </c>
      <c r="BJ221" s="17" t="s">
        <v>81</v>
      </c>
      <c r="BK221" s="102">
        <f>ROUND(I221*H221,2)</f>
        <v>0</v>
      </c>
      <c r="BL221" s="17" t="s">
        <v>312</v>
      </c>
      <c r="BM221" s="174" t="s">
        <v>1421</v>
      </c>
    </row>
    <row r="222" spans="2:65" s="14" customFormat="1" x14ac:dyDescent="0.2">
      <c r="B222" s="190"/>
      <c r="D222" s="176" t="s">
        <v>167</v>
      </c>
      <c r="E222" s="191" t="s">
        <v>1</v>
      </c>
      <c r="F222" s="192" t="s">
        <v>1422</v>
      </c>
      <c r="H222" s="191" t="s">
        <v>1</v>
      </c>
      <c r="I222" s="193"/>
      <c r="L222" s="190"/>
      <c r="M222" s="194"/>
      <c r="T222" s="195"/>
      <c r="AT222" s="191" t="s">
        <v>167</v>
      </c>
      <c r="AU222" s="191" t="s">
        <v>81</v>
      </c>
      <c r="AV222" s="14" t="s">
        <v>76</v>
      </c>
      <c r="AW222" s="14" t="s">
        <v>26</v>
      </c>
      <c r="AX222" s="14" t="s">
        <v>71</v>
      </c>
      <c r="AY222" s="191" t="s">
        <v>159</v>
      </c>
    </row>
    <row r="223" spans="2:65" s="12" customFormat="1" x14ac:dyDescent="0.2">
      <c r="B223" s="175"/>
      <c r="D223" s="176" t="s">
        <v>167</v>
      </c>
      <c r="E223" s="177" t="s">
        <v>1</v>
      </c>
      <c r="F223" s="178" t="s">
        <v>1423</v>
      </c>
      <c r="H223" s="179">
        <v>62.5</v>
      </c>
      <c r="I223" s="180"/>
      <c r="L223" s="175"/>
      <c r="M223" s="181"/>
      <c r="T223" s="182"/>
      <c r="AT223" s="177" t="s">
        <v>167</v>
      </c>
      <c r="AU223" s="177" t="s">
        <v>81</v>
      </c>
      <c r="AV223" s="12" t="s">
        <v>81</v>
      </c>
      <c r="AW223" s="12" t="s">
        <v>26</v>
      </c>
      <c r="AX223" s="12" t="s">
        <v>71</v>
      </c>
      <c r="AY223" s="177" t="s">
        <v>159</v>
      </c>
    </row>
    <row r="224" spans="2:65" s="12" customFormat="1" x14ac:dyDescent="0.2">
      <c r="B224" s="175"/>
      <c r="D224" s="176" t="s">
        <v>167</v>
      </c>
      <c r="E224" s="177" t="s">
        <v>1</v>
      </c>
      <c r="F224" s="178" t="s">
        <v>1424</v>
      </c>
      <c r="H224" s="179">
        <v>7.5</v>
      </c>
      <c r="I224" s="180"/>
      <c r="L224" s="175"/>
      <c r="M224" s="181"/>
      <c r="T224" s="182"/>
      <c r="AT224" s="177" t="s">
        <v>167</v>
      </c>
      <c r="AU224" s="177" t="s">
        <v>81</v>
      </c>
      <c r="AV224" s="12" t="s">
        <v>81</v>
      </c>
      <c r="AW224" s="12" t="s">
        <v>26</v>
      </c>
      <c r="AX224" s="12" t="s">
        <v>71</v>
      </c>
      <c r="AY224" s="177" t="s">
        <v>159</v>
      </c>
    </row>
    <row r="225" spans="2:51" s="12" customFormat="1" x14ac:dyDescent="0.2">
      <c r="B225" s="175"/>
      <c r="D225" s="176" t="s">
        <v>167</v>
      </c>
      <c r="E225" s="177" t="s">
        <v>1</v>
      </c>
      <c r="F225" s="178" t="s">
        <v>1425</v>
      </c>
      <c r="H225" s="179">
        <v>0.75</v>
      </c>
      <c r="I225" s="180"/>
      <c r="L225" s="175"/>
      <c r="M225" s="181"/>
      <c r="T225" s="182"/>
      <c r="AT225" s="177" t="s">
        <v>167</v>
      </c>
      <c r="AU225" s="177" t="s">
        <v>81</v>
      </c>
      <c r="AV225" s="12" t="s">
        <v>81</v>
      </c>
      <c r="AW225" s="12" t="s">
        <v>26</v>
      </c>
      <c r="AX225" s="12" t="s">
        <v>71</v>
      </c>
      <c r="AY225" s="177" t="s">
        <v>159</v>
      </c>
    </row>
    <row r="226" spans="2:51" s="13" customFormat="1" x14ac:dyDescent="0.2">
      <c r="B226" s="183"/>
      <c r="D226" s="176" t="s">
        <v>167</v>
      </c>
      <c r="E226" s="184" t="s">
        <v>1332</v>
      </c>
      <c r="F226" s="185" t="s">
        <v>169</v>
      </c>
      <c r="H226" s="186">
        <v>70.75</v>
      </c>
      <c r="I226" s="187"/>
      <c r="L226" s="183"/>
      <c r="M226" s="227"/>
      <c r="N226" s="228"/>
      <c r="O226" s="228"/>
      <c r="P226" s="228"/>
      <c r="Q226" s="228"/>
      <c r="R226" s="228"/>
      <c r="S226" s="228"/>
      <c r="T226" s="229"/>
      <c r="AT226" s="184" t="s">
        <v>167</v>
      </c>
      <c r="AU226" s="184" t="s">
        <v>81</v>
      </c>
      <c r="AV226" s="13" t="s">
        <v>165</v>
      </c>
      <c r="AW226" s="13" t="s">
        <v>26</v>
      </c>
      <c r="AX226" s="13" t="s">
        <v>76</v>
      </c>
      <c r="AY226" s="184" t="s">
        <v>159</v>
      </c>
    </row>
    <row r="227" spans="2:51" s="12" customFormat="1" x14ac:dyDescent="0.2">
      <c r="B227" s="175"/>
      <c r="C227" s="284" t="s">
        <v>2229</v>
      </c>
      <c r="D227" s="284"/>
      <c r="E227" s="7"/>
      <c r="F227" s="7"/>
      <c r="G227" s="7"/>
      <c r="H227" s="7"/>
      <c r="I227" s="7"/>
      <c r="L227" s="175"/>
      <c r="AT227" s="177"/>
      <c r="AU227" s="177"/>
      <c r="AY227" s="177"/>
    </row>
    <row r="228" spans="2:51" s="12" customFormat="1" ht="23.4" customHeight="1" x14ac:dyDescent="0.2">
      <c r="B228" s="175"/>
      <c r="C228" s="284" t="s">
        <v>2230</v>
      </c>
      <c r="D228" s="284"/>
      <c r="E228" s="284"/>
      <c r="F228" s="284"/>
      <c r="G228" s="284"/>
      <c r="H228" s="284"/>
      <c r="I228" s="284"/>
      <c r="L228" s="175"/>
      <c r="AT228" s="177"/>
      <c r="AU228" s="177"/>
      <c r="AY228" s="177"/>
    </row>
    <row r="229" spans="2:51" s="12" customFormat="1" ht="33" customHeight="1" x14ac:dyDescent="0.2">
      <c r="B229" s="175"/>
      <c r="C229" s="284" t="s">
        <v>2231</v>
      </c>
      <c r="D229" s="284"/>
      <c r="E229" s="284"/>
      <c r="F229" s="284"/>
      <c r="G229" s="284"/>
      <c r="H229" s="284"/>
      <c r="I229" s="284"/>
      <c r="L229" s="175"/>
      <c r="AT229" s="177"/>
      <c r="AU229" s="177"/>
      <c r="AY229" s="177"/>
    </row>
    <row r="230" spans="2:51" s="12" customFormat="1" ht="22.25" customHeight="1" x14ac:dyDescent="0.2">
      <c r="B230" s="175"/>
      <c r="C230" s="284" t="s">
        <v>2232</v>
      </c>
      <c r="D230" s="284"/>
      <c r="E230" s="284"/>
      <c r="F230" s="284"/>
      <c r="G230" s="284"/>
      <c r="H230" s="284"/>
      <c r="I230" s="284"/>
      <c r="L230" s="175"/>
      <c r="AT230" s="177"/>
      <c r="AU230" s="177"/>
      <c r="AY230" s="177"/>
    </row>
    <row r="231" spans="2:51" s="12" customFormat="1" ht="38.4" customHeight="1" x14ac:dyDescent="0.2">
      <c r="B231" s="175"/>
      <c r="C231" s="284" t="s">
        <v>2233</v>
      </c>
      <c r="D231" s="284"/>
      <c r="E231" s="284"/>
      <c r="F231" s="284"/>
      <c r="G231" s="284"/>
      <c r="H231" s="284"/>
      <c r="I231" s="284"/>
      <c r="L231" s="175"/>
      <c r="AT231" s="177"/>
      <c r="AU231" s="177"/>
      <c r="AY231" s="177"/>
    </row>
    <row r="232" spans="2:51" s="12" customFormat="1" ht="28.25" customHeight="1" x14ac:dyDescent="0.2">
      <c r="B232" s="175"/>
      <c r="C232" s="284" t="s">
        <v>2234</v>
      </c>
      <c r="D232" s="284"/>
      <c r="E232" s="284"/>
      <c r="F232" s="284"/>
      <c r="G232" s="284"/>
      <c r="H232" s="284"/>
      <c r="I232" s="284"/>
      <c r="L232" s="175"/>
      <c r="AT232" s="177"/>
      <c r="AU232" s="177"/>
      <c r="AY232" s="177"/>
    </row>
    <row r="233" spans="2:51" s="12" customFormat="1" ht="33" customHeight="1" x14ac:dyDescent="0.2">
      <c r="B233" s="175"/>
      <c r="C233" s="284" t="s">
        <v>2235</v>
      </c>
      <c r="D233" s="284"/>
      <c r="E233" s="284"/>
      <c r="F233" s="284"/>
      <c r="G233" s="284"/>
      <c r="H233" s="284"/>
      <c r="I233" s="284"/>
      <c r="L233" s="175"/>
      <c r="AT233" s="177"/>
      <c r="AU233" s="177"/>
      <c r="AY233" s="177"/>
    </row>
    <row r="234" spans="2:51" s="1" customFormat="1" ht="6.9" customHeight="1" x14ac:dyDescent="0.2">
      <c r="B234" s="49"/>
      <c r="C234" s="50"/>
      <c r="D234" s="50"/>
      <c r="E234" s="50"/>
      <c r="F234" s="50"/>
      <c r="G234" s="50"/>
      <c r="H234" s="50"/>
      <c r="I234" s="50"/>
      <c r="J234" s="50"/>
      <c r="K234" s="50"/>
      <c r="L234" s="34"/>
    </row>
  </sheetData>
  <autoFilter ref="C138:K226"/>
  <mergeCells count="24">
    <mergeCell ref="C230:I230"/>
    <mergeCell ref="C231:I231"/>
    <mergeCell ref="C232:I232"/>
    <mergeCell ref="C233:I233"/>
    <mergeCell ref="E131:H131"/>
    <mergeCell ref="C228:I228"/>
    <mergeCell ref="C229:I229"/>
    <mergeCell ref="D113:F113"/>
    <mergeCell ref="D114:F114"/>
    <mergeCell ref="D115:F115"/>
    <mergeCell ref="E127:H127"/>
    <mergeCell ref="E129:H129"/>
    <mergeCell ref="E11:H11"/>
    <mergeCell ref="E20:H20"/>
    <mergeCell ref="E29:H29"/>
    <mergeCell ref="L2:V2"/>
    <mergeCell ref="C227:D227"/>
    <mergeCell ref="E85:H85"/>
    <mergeCell ref="E87:H87"/>
    <mergeCell ref="E89:H89"/>
    <mergeCell ref="D111:F111"/>
    <mergeCell ref="D112:F112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44"/>
  <sheetViews>
    <sheetView showGridLines="0" tabSelected="1" topLeftCell="A483" workbookViewId="0">
      <selection activeCell="W497" sqref="W497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103</v>
      </c>
      <c r="AZ2" s="108" t="s">
        <v>1426</v>
      </c>
      <c r="BA2" s="108" t="s">
        <v>1</v>
      </c>
      <c r="BB2" s="108" t="s">
        <v>1</v>
      </c>
      <c r="BC2" s="108" t="s">
        <v>202</v>
      </c>
      <c r="BD2" s="108" t="s">
        <v>81</v>
      </c>
    </row>
    <row r="3" spans="2:5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1427</v>
      </c>
      <c r="BA3" s="108" t="s">
        <v>1</v>
      </c>
      <c r="BB3" s="108" t="s">
        <v>1</v>
      </c>
      <c r="BC3" s="108" t="s">
        <v>1428</v>
      </c>
      <c r="BD3" s="108" t="s">
        <v>81</v>
      </c>
    </row>
    <row r="4" spans="2:5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  <c r="AZ4" s="108" t="s">
        <v>1429</v>
      </c>
      <c r="BA4" s="108" t="s">
        <v>1</v>
      </c>
      <c r="BB4" s="108" t="s">
        <v>1</v>
      </c>
      <c r="BC4" s="108" t="s">
        <v>1430</v>
      </c>
      <c r="BD4" s="108" t="s">
        <v>81</v>
      </c>
    </row>
    <row r="5" spans="2:56" ht="6.9" customHeight="1" x14ac:dyDescent="0.2">
      <c r="B5" s="20"/>
      <c r="L5" s="20"/>
    </row>
    <row r="6" spans="2:56" ht="12" customHeight="1" x14ac:dyDescent="0.2">
      <c r="B6" s="20"/>
      <c r="D6" s="27" t="s">
        <v>14</v>
      </c>
      <c r="L6" s="20"/>
    </row>
    <row r="7" spans="2:5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56" ht="12" customHeight="1" x14ac:dyDescent="0.2">
      <c r="B8" s="20"/>
      <c r="D8" s="27" t="s">
        <v>122</v>
      </c>
      <c r="L8" s="20"/>
    </row>
    <row r="9" spans="2:56" s="1" customFormat="1" ht="16.5" customHeight="1" x14ac:dyDescent="0.2">
      <c r="B9" s="34"/>
      <c r="E9" s="286" t="s">
        <v>2228</v>
      </c>
      <c r="F9" s="282"/>
      <c r="G9" s="282"/>
      <c r="H9" s="282"/>
      <c r="L9" s="34"/>
    </row>
    <row r="10" spans="2:56" s="1" customFormat="1" ht="12" customHeight="1" x14ac:dyDescent="0.2">
      <c r="B10" s="34"/>
      <c r="D10" s="27" t="s">
        <v>123</v>
      </c>
      <c r="L10" s="34"/>
    </row>
    <row r="11" spans="2:56" s="1" customFormat="1" ht="30" customHeight="1" x14ac:dyDescent="0.2">
      <c r="B11" s="34"/>
      <c r="E11" s="266"/>
      <c r="F11" s="282"/>
      <c r="G11" s="282"/>
      <c r="H11" s="282"/>
      <c r="L11" s="34"/>
    </row>
    <row r="12" spans="2:56" s="1" customFormat="1" x14ac:dyDescent="0.2">
      <c r="B12" s="34"/>
      <c r="L12" s="34"/>
    </row>
    <row r="13" spans="2:5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56" s="1" customFormat="1" ht="10.75" customHeight="1" x14ac:dyDescent="0.2">
      <c r="B15" s="34"/>
      <c r="L15" s="34"/>
    </row>
    <row r="16" spans="2:5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J110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ROUND((SUM(BE110:BE117) + SUM(BE139:BE536)),  2)</f>
        <v>0</v>
      </c>
      <c r="G37" s="113"/>
      <c r="H37" s="113"/>
      <c r="I37" s="114">
        <v>0.2</v>
      </c>
      <c r="J37" s="112">
        <f>ROUND(((SUM(BE110:BE117) + SUM(BE139:BE536))*I37),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ROUND((SUM(BF110:BF117) + SUM(BF139:BF536)),  2)</f>
        <v>0</v>
      </c>
      <c r="G38" s="113"/>
      <c r="H38" s="113"/>
      <c r="I38" s="114">
        <v>0.2</v>
      </c>
      <c r="J38" s="112">
        <f>ROUND(((SUM(BF110:BF117) + SUM(BF139:BF536))*I38),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ROUND((SUM(BG110:BG117) + SUM(BG139:BG536)),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ROUND((SUM(BH110:BH117) + SUM(BH139:BH536)),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ROUND((SUM(BI110:BI117) + SUM(BI139:BI536)),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2228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30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J139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134</v>
      </c>
      <c r="E99" s="128"/>
      <c r="F99" s="128"/>
      <c r="G99" s="128"/>
      <c r="H99" s="128"/>
      <c r="I99" s="128"/>
      <c r="J99" s="129">
        <f>J140</f>
        <v>0</v>
      </c>
      <c r="L99" s="126"/>
    </row>
    <row r="100" spans="2:65" s="9" customFormat="1" ht="20" customHeight="1" x14ac:dyDescent="0.2">
      <c r="B100" s="130"/>
      <c r="D100" s="131" t="s">
        <v>135</v>
      </c>
      <c r="E100" s="132"/>
      <c r="F100" s="132"/>
      <c r="G100" s="132"/>
      <c r="H100" s="132"/>
      <c r="I100" s="132"/>
      <c r="J100" s="133">
        <f>J141</f>
        <v>0</v>
      </c>
      <c r="L100" s="130"/>
    </row>
    <row r="101" spans="2:65" s="9" customFormat="1" ht="20" customHeight="1" x14ac:dyDescent="0.2">
      <c r="B101" s="130"/>
      <c r="D101" s="131" t="s">
        <v>230</v>
      </c>
      <c r="E101" s="132"/>
      <c r="F101" s="132"/>
      <c r="G101" s="132"/>
      <c r="H101" s="132"/>
      <c r="I101" s="132"/>
      <c r="J101" s="133">
        <f>J446</f>
        <v>0</v>
      </c>
      <c r="L101" s="130"/>
    </row>
    <row r="102" spans="2:65" s="9" customFormat="1" ht="20" customHeight="1" x14ac:dyDescent="0.2">
      <c r="B102" s="130"/>
      <c r="D102" s="131" t="s">
        <v>232</v>
      </c>
      <c r="E102" s="132"/>
      <c r="F102" s="132"/>
      <c r="G102" s="132"/>
      <c r="H102" s="132"/>
      <c r="I102" s="132"/>
      <c r="J102" s="133">
        <f>J469</f>
        <v>0</v>
      </c>
      <c r="L102" s="130"/>
    </row>
    <row r="103" spans="2:65" s="9" customFormat="1" ht="20" customHeight="1" x14ac:dyDescent="0.2">
      <c r="B103" s="130"/>
      <c r="D103" s="131" t="s">
        <v>234</v>
      </c>
      <c r="E103" s="132"/>
      <c r="F103" s="132"/>
      <c r="G103" s="132"/>
      <c r="H103" s="132"/>
      <c r="I103" s="132"/>
      <c r="J103" s="133">
        <f>J497</f>
        <v>0</v>
      </c>
      <c r="L103" s="130"/>
    </row>
    <row r="104" spans="2:65" s="9" customFormat="1" ht="20" customHeight="1" x14ac:dyDescent="0.2">
      <c r="B104" s="130"/>
      <c r="D104" s="131" t="s">
        <v>235</v>
      </c>
      <c r="E104" s="132"/>
      <c r="F104" s="132"/>
      <c r="G104" s="132"/>
      <c r="H104" s="132"/>
      <c r="I104" s="132"/>
      <c r="J104" s="133">
        <f>J508</f>
        <v>0</v>
      </c>
      <c r="L104" s="130"/>
    </row>
    <row r="105" spans="2:65" s="8" customFormat="1" ht="24.9" customHeight="1" x14ac:dyDescent="0.2">
      <c r="B105" s="126"/>
      <c r="D105" s="127" t="s">
        <v>236</v>
      </c>
      <c r="E105" s="128"/>
      <c r="F105" s="128"/>
      <c r="G105" s="128"/>
      <c r="H105" s="128"/>
      <c r="I105" s="128"/>
      <c r="J105" s="129">
        <f>J510</f>
        <v>0</v>
      </c>
      <c r="L105" s="126"/>
    </row>
    <row r="106" spans="2:65" s="9" customFormat="1" ht="20" customHeight="1" x14ac:dyDescent="0.2">
      <c r="B106" s="130"/>
      <c r="D106" s="131" t="s">
        <v>670</v>
      </c>
      <c r="E106" s="132"/>
      <c r="F106" s="132"/>
      <c r="G106" s="132"/>
      <c r="H106" s="132"/>
      <c r="I106" s="132"/>
      <c r="J106" s="133">
        <f>J511</f>
        <v>0</v>
      </c>
      <c r="L106" s="130"/>
    </row>
    <row r="107" spans="2:65" s="9" customFormat="1" ht="20" customHeight="1" x14ac:dyDescent="0.2">
      <c r="B107" s="130"/>
      <c r="D107" s="131" t="s">
        <v>241</v>
      </c>
      <c r="E107" s="132"/>
      <c r="F107" s="132"/>
      <c r="G107" s="132"/>
      <c r="H107" s="132"/>
      <c r="I107" s="132"/>
      <c r="J107" s="133">
        <f>J518</f>
        <v>0</v>
      </c>
      <c r="L107" s="130"/>
    </row>
    <row r="108" spans="2:65" s="1" customFormat="1" ht="21.75" customHeight="1" x14ac:dyDescent="0.2">
      <c r="B108" s="34"/>
      <c r="L108" s="34"/>
    </row>
    <row r="109" spans="2:65" s="1" customFormat="1" ht="6.9" customHeight="1" x14ac:dyDescent="0.2">
      <c r="B109" s="34"/>
      <c r="L109" s="34"/>
    </row>
    <row r="110" spans="2:65" s="1" customFormat="1" ht="29.25" customHeight="1" x14ac:dyDescent="0.2">
      <c r="B110" s="34"/>
      <c r="C110" s="125" t="s">
        <v>136</v>
      </c>
      <c r="J110" s="134">
        <f>ROUND(J111 + J112 + J113 + J114 + J115 + J116,2)</f>
        <v>0</v>
      </c>
      <c r="L110" s="34"/>
      <c r="N110" s="135" t="s">
        <v>35</v>
      </c>
    </row>
    <row r="111" spans="2:65" s="1" customFormat="1" ht="18" customHeight="1" x14ac:dyDescent="0.2">
      <c r="B111" s="136"/>
      <c r="C111" s="137"/>
      <c r="D111" s="279" t="s">
        <v>137</v>
      </c>
      <c r="E111" s="285"/>
      <c r="F111" s="285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138</v>
      </c>
      <c r="AZ111" s="137"/>
      <c r="BA111" s="137"/>
      <c r="BB111" s="137"/>
      <c r="BC111" s="137"/>
      <c r="BD111" s="137"/>
      <c r="BE111" s="141">
        <f t="shared" ref="BE111:BE116" si="0">IF(N111="základná",J111,0)</f>
        <v>0</v>
      </c>
      <c r="BF111" s="141">
        <f t="shared" ref="BF111:BF116" si="1">IF(N111="znížená",J111,0)</f>
        <v>0</v>
      </c>
      <c r="BG111" s="141">
        <f t="shared" ref="BG111:BG116" si="2">IF(N111="zákl. prenesená",J111,0)</f>
        <v>0</v>
      </c>
      <c r="BH111" s="141">
        <f t="shared" ref="BH111:BH116" si="3">IF(N111="zníž. prenesená",J111,0)</f>
        <v>0</v>
      </c>
      <c r="BI111" s="141">
        <f t="shared" ref="BI111:BI116" si="4">IF(N111="nulová",J111,0)</f>
        <v>0</v>
      </c>
      <c r="BJ111" s="140" t="s">
        <v>81</v>
      </c>
      <c r="BK111" s="137"/>
      <c r="BL111" s="137"/>
      <c r="BM111" s="137"/>
    </row>
    <row r="112" spans="2:65" s="1" customFormat="1" ht="18" customHeight="1" x14ac:dyDescent="0.2">
      <c r="B112" s="136"/>
      <c r="C112" s="137"/>
      <c r="D112" s="279" t="s">
        <v>139</v>
      </c>
      <c r="E112" s="285"/>
      <c r="F112" s="285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138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81</v>
      </c>
      <c r="BK112" s="137"/>
      <c r="BL112" s="137"/>
      <c r="BM112" s="137"/>
    </row>
    <row r="113" spans="2:65" s="1" customFormat="1" ht="18" customHeight="1" x14ac:dyDescent="0.2">
      <c r="B113" s="136"/>
      <c r="C113" s="137"/>
      <c r="D113" s="279" t="s">
        <v>140</v>
      </c>
      <c r="E113" s="285"/>
      <c r="F113" s="285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138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81</v>
      </c>
      <c r="BK113" s="137"/>
      <c r="BL113" s="137"/>
      <c r="BM113" s="137"/>
    </row>
    <row r="114" spans="2:65" s="1" customFormat="1" ht="18" customHeight="1" x14ac:dyDescent="0.2">
      <c r="B114" s="136"/>
      <c r="C114" s="137"/>
      <c r="D114" s="279" t="s">
        <v>141</v>
      </c>
      <c r="E114" s="285"/>
      <c r="F114" s="285"/>
      <c r="G114" s="137"/>
      <c r="H114" s="137"/>
      <c r="I114" s="137"/>
      <c r="J114" s="99"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138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81</v>
      </c>
      <c r="BK114" s="137"/>
      <c r="BL114" s="137"/>
      <c r="BM114" s="137"/>
    </row>
    <row r="115" spans="2:65" s="1" customFormat="1" ht="18" customHeight="1" x14ac:dyDescent="0.2">
      <c r="B115" s="136"/>
      <c r="C115" s="137"/>
      <c r="D115" s="279" t="s">
        <v>142</v>
      </c>
      <c r="E115" s="285"/>
      <c r="F115" s="285"/>
      <c r="G115" s="137"/>
      <c r="H115" s="137"/>
      <c r="I115" s="137"/>
      <c r="J115" s="99"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138</v>
      </c>
      <c r="AZ115" s="137"/>
      <c r="BA115" s="137"/>
      <c r="BB115" s="137"/>
      <c r="BC115" s="137"/>
      <c r="BD115" s="137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81</v>
      </c>
      <c r="BK115" s="137"/>
      <c r="BL115" s="137"/>
      <c r="BM115" s="137"/>
    </row>
    <row r="116" spans="2:65" s="1" customFormat="1" ht="18" customHeight="1" x14ac:dyDescent="0.2">
      <c r="B116" s="136"/>
      <c r="C116" s="137"/>
      <c r="D116" s="138" t="s">
        <v>143</v>
      </c>
      <c r="E116" s="137"/>
      <c r="F116" s="137"/>
      <c r="G116" s="137"/>
      <c r="H116" s="137"/>
      <c r="I116" s="137"/>
      <c r="J116" s="99">
        <f>ROUND(J32*T116,2)</f>
        <v>0</v>
      </c>
      <c r="K116" s="137"/>
      <c r="L116" s="136"/>
      <c r="M116" s="137"/>
      <c r="N116" s="139" t="s">
        <v>37</v>
      </c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40" t="s">
        <v>144</v>
      </c>
      <c r="AZ116" s="137"/>
      <c r="BA116" s="137"/>
      <c r="BB116" s="137"/>
      <c r="BC116" s="137"/>
      <c r="BD116" s="137"/>
      <c r="BE116" s="141">
        <f t="shared" si="0"/>
        <v>0</v>
      </c>
      <c r="BF116" s="141">
        <f t="shared" si="1"/>
        <v>0</v>
      </c>
      <c r="BG116" s="141">
        <f t="shared" si="2"/>
        <v>0</v>
      </c>
      <c r="BH116" s="141">
        <f t="shared" si="3"/>
        <v>0</v>
      </c>
      <c r="BI116" s="141">
        <f t="shared" si="4"/>
        <v>0</v>
      </c>
      <c r="BJ116" s="140" t="s">
        <v>81</v>
      </c>
      <c r="BK116" s="137"/>
      <c r="BL116" s="137"/>
      <c r="BM116" s="137"/>
    </row>
    <row r="117" spans="2:65" s="1" customFormat="1" x14ac:dyDescent="0.2">
      <c r="B117" s="34"/>
      <c r="L117" s="34"/>
    </row>
    <row r="118" spans="2:65" s="1" customFormat="1" ht="29.25" customHeight="1" x14ac:dyDescent="0.2">
      <c r="B118" s="34"/>
      <c r="C118" s="105" t="s">
        <v>118</v>
      </c>
      <c r="D118" s="106"/>
      <c r="E118" s="106"/>
      <c r="F118" s="106"/>
      <c r="G118" s="106"/>
      <c r="H118" s="106"/>
      <c r="I118" s="106"/>
      <c r="J118" s="107">
        <f>ROUND(J98+J110,2)</f>
        <v>0</v>
      </c>
      <c r="K118" s="106"/>
      <c r="L118" s="34"/>
    </row>
    <row r="119" spans="2:65" s="1" customFormat="1" ht="6.9" customHeight="1" x14ac:dyDescent="0.2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4"/>
    </row>
    <row r="123" spans="2:65" s="1" customFormat="1" ht="6.9" customHeight="1" x14ac:dyDescent="0.2">
      <c r="B123" s="51"/>
      <c r="C123" s="52"/>
      <c r="D123" s="52"/>
      <c r="E123" s="52"/>
      <c r="F123" s="52"/>
      <c r="G123" s="52"/>
      <c r="H123" s="52"/>
      <c r="I123" s="52"/>
      <c r="J123" s="52"/>
      <c r="K123" s="52"/>
      <c r="L123" s="34"/>
    </row>
    <row r="124" spans="2:65" s="1" customFormat="1" ht="24.9" customHeight="1" x14ac:dyDescent="0.2">
      <c r="B124" s="34"/>
      <c r="C124" s="21" t="s">
        <v>145</v>
      </c>
      <c r="L124" s="34"/>
    </row>
    <row r="125" spans="2:65" s="1" customFormat="1" ht="6.9" customHeight="1" x14ac:dyDescent="0.2">
      <c r="B125" s="34"/>
      <c r="L125" s="34"/>
    </row>
    <row r="126" spans="2:65" s="1" customFormat="1" ht="12" customHeight="1" x14ac:dyDescent="0.2">
      <c r="B126" s="34"/>
      <c r="C126" s="27" t="s">
        <v>14</v>
      </c>
      <c r="L126" s="34"/>
    </row>
    <row r="127" spans="2:65" s="1" customFormat="1" ht="16.5" customHeight="1" x14ac:dyDescent="0.2">
      <c r="B127" s="34"/>
      <c r="E127" s="286" t="str">
        <f>E7</f>
        <v>Športový areál ZŠ Plickova - 2.etapa</v>
      </c>
      <c r="F127" s="287"/>
      <c r="G127" s="287"/>
      <c r="H127" s="287"/>
      <c r="L127" s="34"/>
    </row>
    <row r="128" spans="2:65" ht="12" customHeight="1" x14ac:dyDescent="0.2">
      <c r="B128" s="20"/>
      <c r="C128" s="27" t="s">
        <v>122</v>
      </c>
      <c r="L128" s="20"/>
    </row>
    <row r="129" spans="2:65" s="1" customFormat="1" ht="16.5" customHeight="1" x14ac:dyDescent="0.2">
      <c r="B129" s="34"/>
      <c r="E129" s="286" t="s">
        <v>2228</v>
      </c>
      <c r="F129" s="282"/>
      <c r="G129" s="282"/>
      <c r="H129" s="282"/>
      <c r="L129" s="34"/>
    </row>
    <row r="130" spans="2:65" s="1" customFormat="1" ht="12" customHeight="1" x14ac:dyDescent="0.2">
      <c r="B130" s="34"/>
      <c r="C130" s="27" t="s">
        <v>123</v>
      </c>
      <c r="L130" s="34"/>
    </row>
    <row r="131" spans="2:65" s="1" customFormat="1" ht="30" customHeight="1" x14ac:dyDescent="0.2">
      <c r="B131" s="34"/>
      <c r="E131" s="266">
        <f>E11</f>
        <v>0</v>
      </c>
      <c r="F131" s="282"/>
      <c r="G131" s="282"/>
      <c r="H131" s="282"/>
      <c r="L131" s="34"/>
    </row>
    <row r="132" spans="2:65" s="1" customFormat="1" ht="6.9" customHeight="1" x14ac:dyDescent="0.2">
      <c r="B132" s="34"/>
      <c r="L132" s="34"/>
    </row>
    <row r="133" spans="2:65" s="1" customFormat="1" ht="12" customHeight="1" x14ac:dyDescent="0.2">
      <c r="B133" s="34"/>
      <c r="C133" s="27" t="s">
        <v>17</v>
      </c>
      <c r="F133" s="25" t="str">
        <f>F14</f>
        <v>Bratislava-Rača</v>
      </c>
      <c r="I133" s="27" t="s">
        <v>19</v>
      </c>
      <c r="J133" s="57">
        <f>IF(J14="","",J14)</f>
        <v>45224</v>
      </c>
      <c r="L133" s="34"/>
    </row>
    <row r="134" spans="2:65" s="1" customFormat="1" ht="6.9" customHeight="1" x14ac:dyDescent="0.2">
      <c r="B134" s="34"/>
      <c r="L134" s="34"/>
    </row>
    <row r="135" spans="2:65" s="1" customFormat="1" ht="25.65" customHeight="1" x14ac:dyDescent="0.2">
      <c r="B135" s="34"/>
      <c r="C135" s="27" t="s">
        <v>20</v>
      </c>
      <c r="F135" s="25" t="str">
        <f>E17</f>
        <v>Mestská časť Bratislava-Rača</v>
      </c>
      <c r="I135" s="27" t="s">
        <v>25</v>
      </c>
      <c r="J135" s="30" t="str">
        <f>E23</f>
        <v>STECHO construction, s.r.o.</v>
      </c>
      <c r="L135" s="34"/>
    </row>
    <row r="136" spans="2:65" s="1" customFormat="1" ht="15.15" customHeight="1" x14ac:dyDescent="0.2">
      <c r="B136" s="34"/>
      <c r="C136" s="27" t="s">
        <v>23</v>
      </c>
      <c r="F136" s="25" t="str">
        <f>IF(E20="","",E20)</f>
        <v>Vyplň údaj</v>
      </c>
      <c r="I136" s="27" t="s">
        <v>27</v>
      </c>
      <c r="J136" s="30" t="str">
        <f>E26</f>
        <v>Rosoft,s.r.o.</v>
      </c>
      <c r="L136" s="34"/>
    </row>
    <row r="137" spans="2:65" s="1" customFormat="1" ht="10.4" customHeight="1" x14ac:dyDescent="0.2">
      <c r="B137" s="34"/>
      <c r="L137" s="34"/>
    </row>
    <row r="138" spans="2:65" s="10" customFormat="1" ht="29.25" customHeight="1" x14ac:dyDescent="0.2">
      <c r="B138" s="142"/>
      <c r="C138" s="143" t="s">
        <v>146</v>
      </c>
      <c r="D138" s="144" t="s">
        <v>56</v>
      </c>
      <c r="E138" s="144" t="s">
        <v>52</v>
      </c>
      <c r="F138" s="144" t="s">
        <v>53</v>
      </c>
      <c r="G138" s="144" t="s">
        <v>147</v>
      </c>
      <c r="H138" s="144" t="s">
        <v>148</v>
      </c>
      <c r="I138" s="144" t="s">
        <v>149</v>
      </c>
      <c r="J138" s="145" t="s">
        <v>131</v>
      </c>
      <c r="K138" s="146" t="s">
        <v>150</v>
      </c>
      <c r="L138" s="142"/>
      <c r="M138" s="64" t="s">
        <v>1</v>
      </c>
      <c r="N138" s="65" t="s">
        <v>35</v>
      </c>
      <c r="O138" s="65" t="s">
        <v>151</v>
      </c>
      <c r="P138" s="65" t="s">
        <v>152</v>
      </c>
      <c r="Q138" s="65" t="s">
        <v>153</v>
      </c>
      <c r="R138" s="65" t="s">
        <v>154</v>
      </c>
      <c r="S138" s="65" t="s">
        <v>155</v>
      </c>
      <c r="T138" s="66" t="s">
        <v>156</v>
      </c>
    </row>
    <row r="139" spans="2:65" s="1" customFormat="1" ht="22.75" customHeight="1" x14ac:dyDescent="0.35">
      <c r="B139" s="34"/>
      <c r="C139" s="69" t="s">
        <v>128</v>
      </c>
      <c r="J139" s="147">
        <f>BK139</f>
        <v>0</v>
      </c>
      <c r="L139" s="34"/>
      <c r="M139" s="67"/>
      <c r="N139" s="58"/>
      <c r="O139" s="58"/>
      <c r="P139" s="148">
        <f>P140+P510</f>
        <v>0</v>
      </c>
      <c r="Q139" s="58"/>
      <c r="R139" s="148">
        <f>R140+R510</f>
        <v>1633.2577496000008</v>
      </c>
      <c r="S139" s="58"/>
      <c r="T139" s="149">
        <f>T140+T510</f>
        <v>0</v>
      </c>
      <c r="AT139" s="17" t="s">
        <v>70</v>
      </c>
      <c r="AU139" s="17" t="s">
        <v>133</v>
      </c>
      <c r="BK139" s="150">
        <f>BK140+BK510</f>
        <v>0</v>
      </c>
    </row>
    <row r="140" spans="2:65" s="11" customFormat="1" ht="26" customHeight="1" x14ac:dyDescent="0.35">
      <c r="B140" s="151"/>
      <c r="D140" s="152" t="s">
        <v>70</v>
      </c>
      <c r="E140" s="153" t="s">
        <v>157</v>
      </c>
      <c r="F140" s="153" t="s">
        <v>158</v>
      </c>
      <c r="I140" s="154"/>
      <c r="J140" s="155">
        <f>BK140</f>
        <v>0</v>
      </c>
      <c r="L140" s="151"/>
      <c r="M140" s="156"/>
      <c r="P140" s="157">
        <f>P141+P446+P469+P497+P508</f>
        <v>0</v>
      </c>
      <c r="R140" s="157">
        <f>R141+R446+R469+R497+R508</f>
        <v>1629.9436896000009</v>
      </c>
      <c r="T140" s="158">
        <f>T141+T446+T469+T497+T508</f>
        <v>0</v>
      </c>
      <c r="AR140" s="152" t="s">
        <v>76</v>
      </c>
      <c r="AT140" s="159" t="s">
        <v>70</v>
      </c>
      <c r="AU140" s="159" t="s">
        <v>71</v>
      </c>
      <c r="AY140" s="152" t="s">
        <v>159</v>
      </c>
      <c r="BK140" s="160">
        <f>BK141+BK446+BK469+BK497+BK508</f>
        <v>0</v>
      </c>
    </row>
    <row r="141" spans="2:65" s="11" customFormat="1" ht="22.75" customHeight="1" x14ac:dyDescent="0.25">
      <c r="B141" s="151"/>
      <c r="D141" s="152" t="s">
        <v>70</v>
      </c>
      <c r="E141" s="161" t="s">
        <v>76</v>
      </c>
      <c r="F141" s="161" t="s">
        <v>160</v>
      </c>
      <c r="I141" s="154"/>
      <c r="J141" s="162">
        <f>BK141</f>
        <v>0</v>
      </c>
      <c r="L141" s="151"/>
      <c r="M141" s="156"/>
      <c r="P141" s="157">
        <f>SUM(P142:P445)</f>
        <v>0</v>
      </c>
      <c r="R141" s="157">
        <f>SUM(R142:R445)</f>
        <v>1032.2619651000007</v>
      </c>
      <c r="T141" s="158">
        <f>SUM(T142:T445)</f>
        <v>0</v>
      </c>
      <c r="AR141" s="152" t="s">
        <v>76</v>
      </c>
      <c r="AT141" s="159" t="s">
        <v>70</v>
      </c>
      <c r="AU141" s="159" t="s">
        <v>76</v>
      </c>
      <c r="AY141" s="152" t="s">
        <v>159</v>
      </c>
      <c r="BK141" s="160">
        <f>SUM(BK142:BK445)</f>
        <v>0</v>
      </c>
    </row>
    <row r="142" spans="2:65" s="1" customFormat="1" ht="21.75" customHeight="1" x14ac:dyDescent="0.2">
      <c r="B142" s="136"/>
      <c r="C142" s="163" t="s">
        <v>76</v>
      </c>
      <c r="D142" s="163" t="s">
        <v>161</v>
      </c>
      <c r="E142" s="164" t="s">
        <v>1431</v>
      </c>
      <c r="F142" s="165" t="s">
        <v>1432</v>
      </c>
      <c r="G142" s="166" t="s">
        <v>281</v>
      </c>
      <c r="H142" s="167">
        <v>2261.8000000000002</v>
      </c>
      <c r="I142" s="168"/>
      <c r="J142" s="169">
        <f>ROUND(I142*H142,2)</f>
        <v>0</v>
      </c>
      <c r="K142" s="170"/>
      <c r="L142" s="34"/>
      <c r="M142" s="171" t="s">
        <v>1</v>
      </c>
      <c r="N142" s="135" t="s">
        <v>37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AR142" s="174" t="s">
        <v>165</v>
      </c>
      <c r="AT142" s="174" t="s">
        <v>161</v>
      </c>
      <c r="AU142" s="174" t="s">
        <v>81</v>
      </c>
      <c r="AY142" s="17" t="s">
        <v>159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81</v>
      </c>
      <c r="BK142" s="102">
        <f>ROUND(I142*H142,2)</f>
        <v>0</v>
      </c>
      <c r="BL142" s="17" t="s">
        <v>165</v>
      </c>
      <c r="BM142" s="174" t="s">
        <v>1433</v>
      </c>
    </row>
    <row r="143" spans="2:65" s="12" customFormat="1" x14ac:dyDescent="0.2">
      <c r="B143" s="175"/>
      <c r="D143" s="176" t="s">
        <v>167</v>
      </c>
      <c r="E143" s="177" t="s">
        <v>1</v>
      </c>
      <c r="F143" s="178" t="s">
        <v>1434</v>
      </c>
      <c r="H143" s="179">
        <v>991.8</v>
      </c>
      <c r="I143" s="180"/>
      <c r="L143" s="175"/>
      <c r="M143" s="181"/>
      <c r="T143" s="182"/>
      <c r="AT143" s="177" t="s">
        <v>167</v>
      </c>
      <c r="AU143" s="177" t="s">
        <v>81</v>
      </c>
      <c r="AV143" s="12" t="s">
        <v>81</v>
      </c>
      <c r="AW143" s="12" t="s">
        <v>26</v>
      </c>
      <c r="AX143" s="12" t="s">
        <v>71</v>
      </c>
      <c r="AY143" s="177" t="s">
        <v>159</v>
      </c>
    </row>
    <row r="144" spans="2:65" s="12" customFormat="1" x14ac:dyDescent="0.2">
      <c r="B144" s="175"/>
      <c r="D144" s="176" t="s">
        <v>167</v>
      </c>
      <c r="E144" s="177" t="s">
        <v>1</v>
      </c>
      <c r="F144" s="178" t="s">
        <v>1435</v>
      </c>
      <c r="H144" s="179">
        <v>1270</v>
      </c>
      <c r="I144" s="180"/>
      <c r="L144" s="175"/>
      <c r="M144" s="181"/>
      <c r="T144" s="182"/>
      <c r="AT144" s="177" t="s">
        <v>167</v>
      </c>
      <c r="AU144" s="177" t="s">
        <v>81</v>
      </c>
      <c r="AV144" s="12" t="s">
        <v>81</v>
      </c>
      <c r="AW144" s="12" t="s">
        <v>26</v>
      </c>
      <c r="AX144" s="12" t="s">
        <v>71</v>
      </c>
      <c r="AY144" s="177" t="s">
        <v>159</v>
      </c>
    </row>
    <row r="145" spans="2:65" s="15" customFormat="1" x14ac:dyDescent="0.2">
      <c r="B145" s="199"/>
      <c r="D145" s="176" t="s">
        <v>167</v>
      </c>
      <c r="E145" s="200" t="s">
        <v>1429</v>
      </c>
      <c r="F145" s="201" t="s">
        <v>383</v>
      </c>
      <c r="H145" s="202">
        <v>2261.8000000000002</v>
      </c>
      <c r="I145" s="203"/>
      <c r="L145" s="199"/>
      <c r="M145" s="204"/>
      <c r="T145" s="205"/>
      <c r="AT145" s="200" t="s">
        <v>167</v>
      </c>
      <c r="AU145" s="200" t="s">
        <v>81</v>
      </c>
      <c r="AV145" s="15" t="s">
        <v>173</v>
      </c>
      <c r="AW145" s="15" t="s">
        <v>26</v>
      </c>
      <c r="AX145" s="15" t="s">
        <v>71</v>
      </c>
      <c r="AY145" s="200" t="s">
        <v>159</v>
      </c>
    </row>
    <row r="146" spans="2:65" s="13" customFormat="1" x14ac:dyDescent="0.2">
      <c r="B146" s="183"/>
      <c r="D146" s="176" t="s">
        <v>167</v>
      </c>
      <c r="E146" s="184" t="s">
        <v>1</v>
      </c>
      <c r="F146" s="185" t="s">
        <v>169</v>
      </c>
      <c r="H146" s="186">
        <v>2261.8000000000002</v>
      </c>
      <c r="I146" s="187"/>
      <c r="L146" s="183"/>
      <c r="M146" s="188"/>
      <c r="T146" s="189"/>
      <c r="AT146" s="184" t="s">
        <v>167</v>
      </c>
      <c r="AU146" s="184" t="s">
        <v>81</v>
      </c>
      <c r="AV146" s="13" t="s">
        <v>165</v>
      </c>
      <c r="AW146" s="13" t="s">
        <v>26</v>
      </c>
      <c r="AX146" s="13" t="s">
        <v>76</v>
      </c>
      <c r="AY146" s="184" t="s">
        <v>159</v>
      </c>
    </row>
    <row r="147" spans="2:65" s="1" customFormat="1" ht="24.15" customHeight="1" x14ac:dyDescent="0.2">
      <c r="B147" s="136"/>
      <c r="C147" s="206" t="s">
        <v>81</v>
      </c>
      <c r="D147" s="206" t="s">
        <v>387</v>
      </c>
      <c r="E147" s="207" t="s">
        <v>1436</v>
      </c>
      <c r="F147" s="208" t="s">
        <v>1437</v>
      </c>
      <c r="G147" s="209" t="s">
        <v>409</v>
      </c>
      <c r="H147" s="210">
        <v>67.853999999999999</v>
      </c>
      <c r="I147" s="211"/>
      <c r="J147" s="212">
        <f>ROUND(I147*H147,2)</f>
        <v>0</v>
      </c>
      <c r="K147" s="213"/>
      <c r="L147" s="214"/>
      <c r="M147" s="215" t="s">
        <v>1</v>
      </c>
      <c r="N147" s="216" t="s">
        <v>37</v>
      </c>
      <c r="P147" s="172">
        <f>O147*H147</f>
        <v>0</v>
      </c>
      <c r="Q147" s="172">
        <v>1E-3</v>
      </c>
      <c r="R147" s="172">
        <f>Q147*H147</f>
        <v>6.7853999999999998E-2</v>
      </c>
      <c r="S147" s="172">
        <v>0</v>
      </c>
      <c r="T147" s="173">
        <f>S147*H147</f>
        <v>0</v>
      </c>
      <c r="AR147" s="174" t="s">
        <v>198</v>
      </c>
      <c r="AT147" s="174" t="s">
        <v>387</v>
      </c>
      <c r="AU147" s="174" t="s">
        <v>81</v>
      </c>
      <c r="AY147" s="17" t="s">
        <v>159</v>
      </c>
      <c r="BE147" s="102">
        <f>IF(N147="základná",J147,0)</f>
        <v>0</v>
      </c>
      <c r="BF147" s="102">
        <f>IF(N147="znížená",J147,0)</f>
        <v>0</v>
      </c>
      <c r="BG147" s="102">
        <f>IF(N147="zákl. prenesená",J147,0)</f>
        <v>0</v>
      </c>
      <c r="BH147" s="102">
        <f>IF(N147="zníž. prenesená",J147,0)</f>
        <v>0</v>
      </c>
      <c r="BI147" s="102">
        <f>IF(N147="nulová",J147,0)</f>
        <v>0</v>
      </c>
      <c r="BJ147" s="17" t="s">
        <v>81</v>
      </c>
      <c r="BK147" s="102">
        <f>ROUND(I147*H147,2)</f>
        <v>0</v>
      </c>
      <c r="BL147" s="17" t="s">
        <v>165</v>
      </c>
      <c r="BM147" s="174" t="s">
        <v>1438</v>
      </c>
    </row>
    <row r="148" spans="2:65" s="12" customFormat="1" x14ac:dyDescent="0.2">
      <c r="B148" s="175"/>
      <c r="D148" s="176" t="s">
        <v>167</v>
      </c>
      <c r="E148" s="177" t="s">
        <v>1</v>
      </c>
      <c r="F148" s="178" t="s">
        <v>1439</v>
      </c>
      <c r="H148" s="179">
        <v>67.853999999999999</v>
      </c>
      <c r="I148" s="180"/>
      <c r="L148" s="175"/>
      <c r="M148" s="181"/>
      <c r="T148" s="182"/>
      <c r="AT148" s="177" t="s">
        <v>167</v>
      </c>
      <c r="AU148" s="177" t="s">
        <v>81</v>
      </c>
      <c r="AV148" s="12" t="s">
        <v>81</v>
      </c>
      <c r="AW148" s="12" t="s">
        <v>26</v>
      </c>
      <c r="AX148" s="12" t="s">
        <v>76</v>
      </c>
      <c r="AY148" s="177" t="s">
        <v>159</v>
      </c>
    </row>
    <row r="149" spans="2:65" s="1" customFormat="1" ht="24.15" customHeight="1" x14ac:dyDescent="0.2">
      <c r="B149" s="136"/>
      <c r="C149" s="163" t="s">
        <v>173</v>
      </c>
      <c r="D149" s="163" t="s">
        <v>161</v>
      </c>
      <c r="E149" s="164" t="s">
        <v>1440</v>
      </c>
      <c r="F149" s="165" t="s">
        <v>1441</v>
      </c>
      <c r="G149" s="166" t="s">
        <v>281</v>
      </c>
      <c r="H149" s="167">
        <v>8.9</v>
      </c>
      <c r="I149" s="168"/>
      <c r="J149" s="169">
        <f>ROUND(I149*H149,2)</f>
        <v>0</v>
      </c>
      <c r="K149" s="170"/>
      <c r="L149" s="34"/>
      <c r="M149" s="171" t="s">
        <v>1</v>
      </c>
      <c r="N149" s="135" t="s">
        <v>37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AR149" s="174" t="s">
        <v>165</v>
      </c>
      <c r="AT149" s="174" t="s">
        <v>161</v>
      </c>
      <c r="AU149" s="174" t="s">
        <v>81</v>
      </c>
      <c r="AY149" s="17" t="s">
        <v>159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81</v>
      </c>
      <c r="BK149" s="102">
        <f>ROUND(I149*H149,2)</f>
        <v>0</v>
      </c>
      <c r="BL149" s="17" t="s">
        <v>165</v>
      </c>
      <c r="BM149" s="174" t="s">
        <v>1442</v>
      </c>
    </row>
    <row r="150" spans="2:65" s="14" customFormat="1" x14ac:dyDescent="0.2">
      <c r="B150" s="190"/>
      <c r="D150" s="176" t="s">
        <v>167</v>
      </c>
      <c r="E150" s="191" t="s">
        <v>1</v>
      </c>
      <c r="F150" s="192" t="s">
        <v>1443</v>
      </c>
      <c r="H150" s="191" t="s">
        <v>1</v>
      </c>
      <c r="I150" s="193"/>
      <c r="L150" s="190"/>
      <c r="M150" s="194"/>
      <c r="T150" s="195"/>
      <c r="AT150" s="191" t="s">
        <v>167</v>
      </c>
      <c r="AU150" s="191" t="s">
        <v>81</v>
      </c>
      <c r="AV150" s="14" t="s">
        <v>76</v>
      </c>
      <c r="AW150" s="14" t="s">
        <v>26</v>
      </c>
      <c r="AX150" s="14" t="s">
        <v>71</v>
      </c>
      <c r="AY150" s="191" t="s">
        <v>159</v>
      </c>
    </row>
    <row r="151" spans="2:65" s="12" customFormat="1" x14ac:dyDescent="0.2">
      <c r="B151" s="175"/>
      <c r="D151" s="176" t="s">
        <v>167</v>
      </c>
      <c r="E151" s="177" t="s">
        <v>1</v>
      </c>
      <c r="F151" s="178" t="s">
        <v>1444</v>
      </c>
      <c r="H151" s="179">
        <v>8.9</v>
      </c>
      <c r="I151" s="180"/>
      <c r="L151" s="175"/>
      <c r="M151" s="181"/>
      <c r="T151" s="182"/>
      <c r="AT151" s="177" t="s">
        <v>167</v>
      </c>
      <c r="AU151" s="177" t="s">
        <v>81</v>
      </c>
      <c r="AV151" s="12" t="s">
        <v>81</v>
      </c>
      <c r="AW151" s="12" t="s">
        <v>26</v>
      </c>
      <c r="AX151" s="12" t="s">
        <v>71</v>
      </c>
      <c r="AY151" s="177" t="s">
        <v>159</v>
      </c>
    </row>
    <row r="152" spans="2:65" s="13" customFormat="1" x14ac:dyDescent="0.2">
      <c r="B152" s="183"/>
      <c r="D152" s="176" t="s">
        <v>167</v>
      </c>
      <c r="E152" s="184" t="s">
        <v>1</v>
      </c>
      <c r="F152" s="185" t="s">
        <v>169</v>
      </c>
      <c r="H152" s="186">
        <v>8.9</v>
      </c>
      <c r="I152" s="187"/>
      <c r="L152" s="183"/>
      <c r="M152" s="188"/>
      <c r="T152" s="189"/>
      <c r="AT152" s="184" t="s">
        <v>167</v>
      </c>
      <c r="AU152" s="184" t="s">
        <v>81</v>
      </c>
      <c r="AV152" s="13" t="s">
        <v>165</v>
      </c>
      <c r="AW152" s="13" t="s">
        <v>26</v>
      </c>
      <c r="AX152" s="13" t="s">
        <v>76</v>
      </c>
      <c r="AY152" s="184" t="s">
        <v>159</v>
      </c>
    </row>
    <row r="153" spans="2:65" s="1" customFormat="1" ht="16.5" customHeight="1" x14ac:dyDescent="0.2">
      <c r="B153" s="136"/>
      <c r="C153" s="206" t="s">
        <v>165</v>
      </c>
      <c r="D153" s="206" t="s">
        <v>387</v>
      </c>
      <c r="E153" s="207" t="s">
        <v>1445</v>
      </c>
      <c r="F153" s="208" t="s">
        <v>1446</v>
      </c>
      <c r="G153" s="209" t="s">
        <v>164</v>
      </c>
      <c r="H153" s="210">
        <v>0.44500000000000001</v>
      </c>
      <c r="I153" s="211"/>
      <c r="J153" s="212">
        <f>ROUND(I153*H153,2)</f>
        <v>0</v>
      </c>
      <c r="K153" s="213"/>
      <c r="L153" s="214"/>
      <c r="M153" s="215" t="s">
        <v>1</v>
      </c>
      <c r="N153" s="216" t="s">
        <v>37</v>
      </c>
      <c r="P153" s="172">
        <f>O153*H153</f>
        <v>0</v>
      </c>
      <c r="Q153" s="172">
        <v>1.6</v>
      </c>
      <c r="R153" s="172">
        <f>Q153*H153</f>
        <v>0.71200000000000008</v>
      </c>
      <c r="S153" s="172">
        <v>0</v>
      </c>
      <c r="T153" s="173">
        <f>S153*H153</f>
        <v>0</v>
      </c>
      <c r="AR153" s="174" t="s">
        <v>198</v>
      </c>
      <c r="AT153" s="174" t="s">
        <v>387</v>
      </c>
      <c r="AU153" s="174" t="s">
        <v>81</v>
      </c>
      <c r="AY153" s="17" t="s">
        <v>159</v>
      </c>
      <c r="BE153" s="102">
        <f>IF(N153="základná",J153,0)</f>
        <v>0</v>
      </c>
      <c r="BF153" s="102">
        <f>IF(N153="znížená",J153,0)</f>
        <v>0</v>
      </c>
      <c r="BG153" s="102">
        <f>IF(N153="zákl. prenesená",J153,0)</f>
        <v>0</v>
      </c>
      <c r="BH153" s="102">
        <f>IF(N153="zníž. prenesená",J153,0)</f>
        <v>0</v>
      </c>
      <c r="BI153" s="102">
        <f>IF(N153="nulová",J153,0)</f>
        <v>0</v>
      </c>
      <c r="BJ153" s="17" t="s">
        <v>81</v>
      </c>
      <c r="BK153" s="102">
        <f>ROUND(I153*H153,2)</f>
        <v>0</v>
      </c>
      <c r="BL153" s="17" t="s">
        <v>165</v>
      </c>
      <c r="BM153" s="174" t="s">
        <v>1447</v>
      </c>
    </row>
    <row r="154" spans="2:65" s="14" customFormat="1" x14ac:dyDescent="0.2">
      <c r="B154" s="190"/>
      <c r="D154" s="176" t="s">
        <v>167</v>
      </c>
      <c r="E154" s="191" t="s">
        <v>1</v>
      </c>
      <c r="F154" s="192" t="s">
        <v>1443</v>
      </c>
      <c r="H154" s="191" t="s">
        <v>1</v>
      </c>
      <c r="I154" s="193"/>
      <c r="L154" s="190"/>
      <c r="M154" s="194"/>
      <c r="T154" s="195"/>
      <c r="AT154" s="191" t="s">
        <v>167</v>
      </c>
      <c r="AU154" s="191" t="s">
        <v>81</v>
      </c>
      <c r="AV154" s="14" t="s">
        <v>76</v>
      </c>
      <c r="AW154" s="14" t="s">
        <v>26</v>
      </c>
      <c r="AX154" s="14" t="s">
        <v>71</v>
      </c>
      <c r="AY154" s="191" t="s">
        <v>159</v>
      </c>
    </row>
    <row r="155" spans="2:65" s="12" customFormat="1" x14ac:dyDescent="0.2">
      <c r="B155" s="175"/>
      <c r="D155" s="176" t="s">
        <v>167</v>
      </c>
      <c r="E155" s="177" t="s">
        <v>1</v>
      </c>
      <c r="F155" s="178" t="s">
        <v>1448</v>
      </c>
      <c r="H155" s="179">
        <v>0.44500000000000001</v>
      </c>
      <c r="I155" s="180"/>
      <c r="L155" s="175"/>
      <c r="M155" s="181"/>
      <c r="T155" s="182"/>
      <c r="AT155" s="177" t="s">
        <v>167</v>
      </c>
      <c r="AU155" s="177" t="s">
        <v>81</v>
      </c>
      <c r="AV155" s="12" t="s">
        <v>81</v>
      </c>
      <c r="AW155" s="12" t="s">
        <v>26</v>
      </c>
      <c r="AX155" s="12" t="s">
        <v>71</v>
      </c>
      <c r="AY155" s="177" t="s">
        <v>159</v>
      </c>
    </row>
    <row r="156" spans="2:65" s="13" customFormat="1" x14ac:dyDescent="0.2">
      <c r="B156" s="183"/>
      <c r="D156" s="176" t="s">
        <v>167</v>
      </c>
      <c r="E156" s="184" t="s">
        <v>1</v>
      </c>
      <c r="F156" s="185" t="s">
        <v>169</v>
      </c>
      <c r="H156" s="186">
        <v>0.44500000000000001</v>
      </c>
      <c r="I156" s="187"/>
      <c r="L156" s="183"/>
      <c r="M156" s="188"/>
      <c r="T156" s="189"/>
      <c r="AT156" s="184" t="s">
        <v>167</v>
      </c>
      <c r="AU156" s="184" t="s">
        <v>81</v>
      </c>
      <c r="AV156" s="13" t="s">
        <v>165</v>
      </c>
      <c r="AW156" s="13" t="s">
        <v>26</v>
      </c>
      <c r="AX156" s="13" t="s">
        <v>76</v>
      </c>
      <c r="AY156" s="184" t="s">
        <v>159</v>
      </c>
    </row>
    <row r="157" spans="2:65" s="1" customFormat="1" ht="24.15" customHeight="1" x14ac:dyDescent="0.2">
      <c r="B157" s="136"/>
      <c r="C157" s="163" t="s">
        <v>184</v>
      </c>
      <c r="D157" s="163" t="s">
        <v>161</v>
      </c>
      <c r="E157" s="164" t="s">
        <v>1449</v>
      </c>
      <c r="F157" s="165" t="s">
        <v>1450</v>
      </c>
      <c r="G157" s="166" t="s">
        <v>281</v>
      </c>
      <c r="H157" s="167">
        <v>292.25</v>
      </c>
      <c r="I157" s="168"/>
      <c r="J157" s="169">
        <f>ROUND(I157*H157,2)</f>
        <v>0</v>
      </c>
      <c r="K157" s="170"/>
      <c r="L157" s="34"/>
      <c r="M157" s="171" t="s">
        <v>1</v>
      </c>
      <c r="N157" s="135" t="s">
        <v>37</v>
      </c>
      <c r="P157" s="172">
        <f>O157*H157</f>
        <v>0</v>
      </c>
      <c r="Q157" s="172">
        <v>0</v>
      </c>
      <c r="R157" s="172">
        <f>Q157*H157</f>
        <v>0</v>
      </c>
      <c r="S157" s="172">
        <v>0</v>
      </c>
      <c r="T157" s="173">
        <f>S157*H157</f>
        <v>0</v>
      </c>
      <c r="AR157" s="174" t="s">
        <v>165</v>
      </c>
      <c r="AT157" s="174" t="s">
        <v>161</v>
      </c>
      <c r="AU157" s="174" t="s">
        <v>81</v>
      </c>
      <c r="AY157" s="17" t="s">
        <v>159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7" t="s">
        <v>81</v>
      </c>
      <c r="BK157" s="102">
        <f>ROUND(I157*H157,2)</f>
        <v>0</v>
      </c>
      <c r="BL157" s="17" t="s">
        <v>165</v>
      </c>
      <c r="BM157" s="174" t="s">
        <v>1451</v>
      </c>
    </row>
    <row r="158" spans="2:65" s="14" customFormat="1" x14ac:dyDescent="0.2">
      <c r="B158" s="190"/>
      <c r="D158" s="176" t="s">
        <v>167</v>
      </c>
      <c r="E158" s="191" t="s">
        <v>1</v>
      </c>
      <c r="F158" s="192" t="s">
        <v>1452</v>
      </c>
      <c r="H158" s="191" t="s">
        <v>1</v>
      </c>
      <c r="I158" s="193"/>
      <c r="L158" s="190"/>
      <c r="M158" s="194"/>
      <c r="T158" s="195"/>
      <c r="AT158" s="191" t="s">
        <v>167</v>
      </c>
      <c r="AU158" s="191" t="s">
        <v>81</v>
      </c>
      <c r="AV158" s="14" t="s">
        <v>76</v>
      </c>
      <c r="AW158" s="14" t="s">
        <v>26</v>
      </c>
      <c r="AX158" s="14" t="s">
        <v>71</v>
      </c>
      <c r="AY158" s="191" t="s">
        <v>159</v>
      </c>
    </row>
    <row r="159" spans="2:65" s="12" customFormat="1" x14ac:dyDescent="0.2">
      <c r="B159" s="175"/>
      <c r="D159" s="176" t="s">
        <v>167</v>
      </c>
      <c r="E159" s="177" t="s">
        <v>1</v>
      </c>
      <c r="F159" s="178" t="s">
        <v>1453</v>
      </c>
      <c r="H159" s="179">
        <v>235.25</v>
      </c>
      <c r="I159" s="180"/>
      <c r="L159" s="175"/>
      <c r="M159" s="181"/>
      <c r="T159" s="182"/>
      <c r="AT159" s="177" t="s">
        <v>167</v>
      </c>
      <c r="AU159" s="177" t="s">
        <v>81</v>
      </c>
      <c r="AV159" s="12" t="s">
        <v>81</v>
      </c>
      <c r="AW159" s="12" t="s">
        <v>26</v>
      </c>
      <c r="AX159" s="12" t="s">
        <v>71</v>
      </c>
      <c r="AY159" s="177" t="s">
        <v>159</v>
      </c>
    </row>
    <row r="160" spans="2:65" s="12" customFormat="1" x14ac:dyDescent="0.2">
      <c r="B160" s="175"/>
      <c r="D160" s="176" t="s">
        <v>167</v>
      </c>
      <c r="E160" s="177" t="s">
        <v>1</v>
      </c>
      <c r="F160" s="178" t="s">
        <v>1454</v>
      </c>
      <c r="H160" s="179">
        <v>-19</v>
      </c>
      <c r="I160" s="180"/>
      <c r="L160" s="175"/>
      <c r="M160" s="181"/>
      <c r="T160" s="182"/>
      <c r="AT160" s="177" t="s">
        <v>167</v>
      </c>
      <c r="AU160" s="177" t="s">
        <v>81</v>
      </c>
      <c r="AV160" s="12" t="s">
        <v>81</v>
      </c>
      <c r="AW160" s="12" t="s">
        <v>26</v>
      </c>
      <c r="AX160" s="12" t="s">
        <v>71</v>
      </c>
      <c r="AY160" s="177" t="s">
        <v>159</v>
      </c>
    </row>
    <row r="161" spans="2:65" s="14" customFormat="1" x14ac:dyDescent="0.2">
      <c r="B161" s="190"/>
      <c r="D161" s="176" t="s">
        <v>167</v>
      </c>
      <c r="E161" s="191" t="s">
        <v>1</v>
      </c>
      <c r="F161" s="192" t="s">
        <v>1455</v>
      </c>
      <c r="H161" s="191" t="s">
        <v>1</v>
      </c>
      <c r="I161" s="193"/>
      <c r="L161" s="190"/>
      <c r="M161" s="194"/>
      <c r="T161" s="195"/>
      <c r="AT161" s="191" t="s">
        <v>167</v>
      </c>
      <c r="AU161" s="191" t="s">
        <v>81</v>
      </c>
      <c r="AV161" s="14" t="s">
        <v>76</v>
      </c>
      <c r="AW161" s="14" t="s">
        <v>26</v>
      </c>
      <c r="AX161" s="14" t="s">
        <v>71</v>
      </c>
      <c r="AY161" s="191" t="s">
        <v>159</v>
      </c>
    </row>
    <row r="162" spans="2:65" s="12" customFormat="1" x14ac:dyDescent="0.2">
      <c r="B162" s="175"/>
      <c r="D162" s="176" t="s">
        <v>167</v>
      </c>
      <c r="E162" s="177" t="s">
        <v>1</v>
      </c>
      <c r="F162" s="178" t="s">
        <v>1456</v>
      </c>
      <c r="H162" s="179">
        <v>76</v>
      </c>
      <c r="I162" s="180"/>
      <c r="L162" s="175"/>
      <c r="M162" s="181"/>
      <c r="T162" s="182"/>
      <c r="AT162" s="177" t="s">
        <v>167</v>
      </c>
      <c r="AU162" s="177" t="s">
        <v>81</v>
      </c>
      <c r="AV162" s="12" t="s">
        <v>81</v>
      </c>
      <c r="AW162" s="12" t="s">
        <v>26</v>
      </c>
      <c r="AX162" s="12" t="s">
        <v>71</v>
      </c>
      <c r="AY162" s="177" t="s">
        <v>159</v>
      </c>
    </row>
    <row r="163" spans="2:65" s="13" customFormat="1" x14ac:dyDescent="0.2">
      <c r="B163" s="183"/>
      <c r="D163" s="176" t="s">
        <v>167</v>
      </c>
      <c r="E163" s="184" t="s">
        <v>1</v>
      </c>
      <c r="F163" s="185" t="s">
        <v>169</v>
      </c>
      <c r="H163" s="186">
        <v>292.25</v>
      </c>
      <c r="I163" s="187"/>
      <c r="L163" s="183"/>
      <c r="M163" s="188"/>
      <c r="T163" s="189"/>
      <c r="AT163" s="184" t="s">
        <v>167</v>
      </c>
      <c r="AU163" s="184" t="s">
        <v>81</v>
      </c>
      <c r="AV163" s="13" t="s">
        <v>165</v>
      </c>
      <c r="AW163" s="13" t="s">
        <v>26</v>
      </c>
      <c r="AX163" s="13" t="s">
        <v>76</v>
      </c>
      <c r="AY163" s="184" t="s">
        <v>159</v>
      </c>
    </row>
    <row r="164" spans="2:65" s="1" customFormat="1" ht="24.15" customHeight="1" x14ac:dyDescent="0.2">
      <c r="B164" s="136"/>
      <c r="C164" s="163" t="s">
        <v>189</v>
      </c>
      <c r="D164" s="163" t="s">
        <v>161</v>
      </c>
      <c r="E164" s="164" t="s">
        <v>1457</v>
      </c>
      <c r="F164" s="165" t="s">
        <v>1458</v>
      </c>
      <c r="G164" s="166" t="s">
        <v>281</v>
      </c>
      <c r="H164" s="167">
        <v>4523.6000000000004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AR164" s="174" t="s">
        <v>165</v>
      </c>
      <c r="AT164" s="174" t="s">
        <v>161</v>
      </c>
      <c r="AU164" s="174" t="s">
        <v>81</v>
      </c>
      <c r="AY164" s="17" t="s">
        <v>159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81</v>
      </c>
      <c r="BK164" s="102">
        <f>ROUND(I164*H164,2)</f>
        <v>0</v>
      </c>
      <c r="BL164" s="17" t="s">
        <v>165</v>
      </c>
      <c r="BM164" s="174" t="s">
        <v>1459</v>
      </c>
    </row>
    <row r="165" spans="2:65" s="14" customFormat="1" x14ac:dyDescent="0.2">
      <c r="B165" s="190"/>
      <c r="D165" s="176" t="s">
        <v>167</v>
      </c>
      <c r="E165" s="191" t="s">
        <v>1</v>
      </c>
      <c r="F165" s="192" t="s">
        <v>1460</v>
      </c>
      <c r="H165" s="191" t="s">
        <v>1</v>
      </c>
      <c r="I165" s="193"/>
      <c r="L165" s="190"/>
      <c r="M165" s="194"/>
      <c r="T165" s="195"/>
      <c r="AT165" s="191" t="s">
        <v>167</v>
      </c>
      <c r="AU165" s="191" t="s">
        <v>81</v>
      </c>
      <c r="AV165" s="14" t="s">
        <v>76</v>
      </c>
      <c r="AW165" s="14" t="s">
        <v>26</v>
      </c>
      <c r="AX165" s="14" t="s">
        <v>71</v>
      </c>
      <c r="AY165" s="191" t="s">
        <v>159</v>
      </c>
    </row>
    <row r="166" spans="2:65" s="12" customFormat="1" x14ac:dyDescent="0.2">
      <c r="B166" s="175"/>
      <c r="D166" s="176" t="s">
        <v>167</v>
      </c>
      <c r="E166" s="177" t="s">
        <v>1</v>
      </c>
      <c r="F166" s="178" t="s">
        <v>1429</v>
      </c>
      <c r="H166" s="179">
        <v>2261.8000000000002</v>
      </c>
      <c r="I166" s="180"/>
      <c r="L166" s="175"/>
      <c r="M166" s="181"/>
      <c r="T166" s="182"/>
      <c r="AT166" s="177" t="s">
        <v>167</v>
      </c>
      <c r="AU166" s="177" t="s">
        <v>81</v>
      </c>
      <c r="AV166" s="12" t="s">
        <v>81</v>
      </c>
      <c r="AW166" s="12" t="s">
        <v>26</v>
      </c>
      <c r="AX166" s="12" t="s">
        <v>71</v>
      </c>
      <c r="AY166" s="177" t="s">
        <v>159</v>
      </c>
    </row>
    <row r="167" spans="2:65" s="14" customFormat="1" x14ac:dyDescent="0.2">
      <c r="B167" s="190"/>
      <c r="D167" s="176" t="s">
        <v>167</v>
      </c>
      <c r="E167" s="191" t="s">
        <v>1</v>
      </c>
      <c r="F167" s="192" t="s">
        <v>1461</v>
      </c>
      <c r="H167" s="191" t="s">
        <v>1</v>
      </c>
      <c r="I167" s="193"/>
      <c r="L167" s="190"/>
      <c r="M167" s="194"/>
      <c r="T167" s="195"/>
      <c r="AT167" s="191" t="s">
        <v>167</v>
      </c>
      <c r="AU167" s="191" t="s">
        <v>81</v>
      </c>
      <c r="AV167" s="14" t="s">
        <v>76</v>
      </c>
      <c r="AW167" s="14" t="s">
        <v>26</v>
      </c>
      <c r="AX167" s="14" t="s">
        <v>71</v>
      </c>
      <c r="AY167" s="191" t="s">
        <v>159</v>
      </c>
    </row>
    <row r="168" spans="2:65" s="12" customFormat="1" x14ac:dyDescent="0.2">
      <c r="B168" s="175"/>
      <c r="D168" s="176" t="s">
        <v>167</v>
      </c>
      <c r="E168" s="177" t="s">
        <v>1</v>
      </c>
      <c r="F168" s="178" t="s">
        <v>1429</v>
      </c>
      <c r="H168" s="179">
        <v>2261.8000000000002</v>
      </c>
      <c r="I168" s="180"/>
      <c r="L168" s="175"/>
      <c r="M168" s="181"/>
      <c r="T168" s="182"/>
      <c r="AT168" s="177" t="s">
        <v>167</v>
      </c>
      <c r="AU168" s="177" t="s">
        <v>81</v>
      </c>
      <c r="AV168" s="12" t="s">
        <v>81</v>
      </c>
      <c r="AW168" s="12" t="s">
        <v>26</v>
      </c>
      <c r="AX168" s="12" t="s">
        <v>71</v>
      </c>
      <c r="AY168" s="177" t="s">
        <v>159</v>
      </c>
    </row>
    <row r="169" spans="2:65" s="13" customFormat="1" x14ac:dyDescent="0.2">
      <c r="B169" s="183"/>
      <c r="D169" s="176" t="s">
        <v>167</v>
      </c>
      <c r="E169" s="184" t="s">
        <v>1</v>
      </c>
      <c r="F169" s="185" t="s">
        <v>169</v>
      </c>
      <c r="H169" s="186">
        <v>4523.6000000000004</v>
      </c>
      <c r="I169" s="187"/>
      <c r="L169" s="183"/>
      <c r="M169" s="188"/>
      <c r="T169" s="189"/>
      <c r="AT169" s="184" t="s">
        <v>167</v>
      </c>
      <c r="AU169" s="184" t="s">
        <v>81</v>
      </c>
      <c r="AV169" s="13" t="s">
        <v>165</v>
      </c>
      <c r="AW169" s="13" t="s">
        <v>26</v>
      </c>
      <c r="AX169" s="13" t="s">
        <v>76</v>
      </c>
      <c r="AY169" s="184" t="s">
        <v>159</v>
      </c>
    </row>
    <row r="170" spans="2:65" s="1" customFormat="1" ht="24.15" customHeight="1" x14ac:dyDescent="0.2">
      <c r="B170" s="136"/>
      <c r="C170" s="163" t="s">
        <v>193</v>
      </c>
      <c r="D170" s="163" t="s">
        <v>161</v>
      </c>
      <c r="E170" s="164" t="s">
        <v>1462</v>
      </c>
      <c r="F170" s="165" t="s">
        <v>1463</v>
      </c>
      <c r="G170" s="166" t="s">
        <v>281</v>
      </c>
      <c r="H170" s="167">
        <v>1018.9</v>
      </c>
      <c r="I170" s="168"/>
      <c r="J170" s="169">
        <f>ROUND(I170*H170,2)</f>
        <v>0</v>
      </c>
      <c r="K170" s="170"/>
      <c r="L170" s="34"/>
      <c r="M170" s="171" t="s">
        <v>1</v>
      </c>
      <c r="N170" s="135" t="s">
        <v>37</v>
      </c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AR170" s="174" t="s">
        <v>165</v>
      </c>
      <c r="AT170" s="174" t="s">
        <v>161</v>
      </c>
      <c r="AU170" s="174" t="s">
        <v>81</v>
      </c>
      <c r="AY170" s="17" t="s">
        <v>159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7" t="s">
        <v>81</v>
      </c>
      <c r="BK170" s="102">
        <f>ROUND(I170*H170,2)</f>
        <v>0</v>
      </c>
      <c r="BL170" s="17" t="s">
        <v>165</v>
      </c>
      <c r="BM170" s="174" t="s">
        <v>1464</v>
      </c>
    </row>
    <row r="171" spans="2:65" s="14" customFormat="1" x14ac:dyDescent="0.2">
      <c r="B171" s="190"/>
      <c r="D171" s="176" t="s">
        <v>167</v>
      </c>
      <c r="E171" s="191" t="s">
        <v>1</v>
      </c>
      <c r="F171" s="192" t="s">
        <v>1465</v>
      </c>
      <c r="H171" s="191" t="s">
        <v>1</v>
      </c>
      <c r="I171" s="193"/>
      <c r="L171" s="190"/>
      <c r="M171" s="194"/>
      <c r="T171" s="195"/>
      <c r="AT171" s="191" t="s">
        <v>167</v>
      </c>
      <c r="AU171" s="191" t="s">
        <v>81</v>
      </c>
      <c r="AV171" s="14" t="s">
        <v>76</v>
      </c>
      <c r="AW171" s="14" t="s">
        <v>26</v>
      </c>
      <c r="AX171" s="14" t="s">
        <v>71</v>
      </c>
      <c r="AY171" s="191" t="s">
        <v>159</v>
      </c>
    </row>
    <row r="172" spans="2:65" s="14" customFormat="1" x14ac:dyDescent="0.2">
      <c r="B172" s="190"/>
      <c r="D172" s="176" t="s">
        <v>167</v>
      </c>
      <c r="E172" s="191" t="s">
        <v>1</v>
      </c>
      <c r="F172" s="192" t="s">
        <v>1466</v>
      </c>
      <c r="H172" s="191" t="s">
        <v>1</v>
      </c>
      <c r="I172" s="193"/>
      <c r="L172" s="190"/>
      <c r="M172" s="194"/>
      <c r="T172" s="195"/>
      <c r="AT172" s="191" t="s">
        <v>167</v>
      </c>
      <c r="AU172" s="191" t="s">
        <v>81</v>
      </c>
      <c r="AV172" s="14" t="s">
        <v>76</v>
      </c>
      <c r="AW172" s="14" t="s">
        <v>26</v>
      </c>
      <c r="AX172" s="14" t="s">
        <v>71</v>
      </c>
      <c r="AY172" s="191" t="s">
        <v>159</v>
      </c>
    </row>
    <row r="173" spans="2:65" s="12" customFormat="1" x14ac:dyDescent="0.2">
      <c r="B173" s="175"/>
      <c r="D173" s="176" t="s">
        <v>167</v>
      </c>
      <c r="E173" s="177" t="s">
        <v>1</v>
      </c>
      <c r="F173" s="178" t="s">
        <v>1467</v>
      </c>
      <c r="H173" s="179">
        <v>1018.9</v>
      </c>
      <c r="I173" s="180"/>
      <c r="L173" s="175"/>
      <c r="M173" s="181"/>
      <c r="T173" s="182"/>
      <c r="AT173" s="177" t="s">
        <v>167</v>
      </c>
      <c r="AU173" s="177" t="s">
        <v>81</v>
      </c>
      <c r="AV173" s="12" t="s">
        <v>81</v>
      </c>
      <c r="AW173" s="12" t="s">
        <v>26</v>
      </c>
      <c r="AX173" s="12" t="s">
        <v>71</v>
      </c>
      <c r="AY173" s="177" t="s">
        <v>159</v>
      </c>
    </row>
    <row r="174" spans="2:65" s="13" customFormat="1" x14ac:dyDescent="0.2">
      <c r="B174" s="183"/>
      <c r="D174" s="176" t="s">
        <v>167</v>
      </c>
      <c r="E174" s="184" t="s">
        <v>1</v>
      </c>
      <c r="F174" s="185" t="s">
        <v>169</v>
      </c>
      <c r="H174" s="186">
        <v>1018.9</v>
      </c>
      <c r="I174" s="187"/>
      <c r="L174" s="183"/>
      <c r="M174" s="188"/>
      <c r="T174" s="189"/>
      <c r="AT174" s="184" t="s">
        <v>167</v>
      </c>
      <c r="AU174" s="184" t="s">
        <v>81</v>
      </c>
      <c r="AV174" s="13" t="s">
        <v>165</v>
      </c>
      <c r="AW174" s="13" t="s">
        <v>26</v>
      </c>
      <c r="AX174" s="13" t="s">
        <v>76</v>
      </c>
      <c r="AY174" s="184" t="s">
        <v>159</v>
      </c>
    </row>
    <row r="175" spans="2:65" s="1" customFormat="1" ht="37.75" customHeight="1" x14ac:dyDescent="0.2">
      <c r="B175" s="136"/>
      <c r="C175" s="206" t="s">
        <v>198</v>
      </c>
      <c r="D175" s="206" t="s">
        <v>387</v>
      </c>
      <c r="E175" s="207" t="s">
        <v>1468</v>
      </c>
      <c r="F175" s="208" t="s">
        <v>1469</v>
      </c>
      <c r="G175" s="209" t="s">
        <v>164</v>
      </c>
      <c r="H175" s="210">
        <v>522.44600000000003</v>
      </c>
      <c r="I175" s="211"/>
      <c r="J175" s="212">
        <f>ROUND(I175*H175,2)</f>
        <v>0</v>
      </c>
      <c r="K175" s="213"/>
      <c r="L175" s="214"/>
      <c r="M175" s="215" t="s">
        <v>1</v>
      </c>
      <c r="N175" s="216" t="s">
        <v>37</v>
      </c>
      <c r="P175" s="172">
        <f>O175*H175</f>
        <v>0</v>
      </c>
      <c r="Q175" s="172">
        <v>1.6</v>
      </c>
      <c r="R175" s="172">
        <f>Q175*H175</f>
        <v>835.91360000000009</v>
      </c>
      <c r="S175" s="172">
        <v>0</v>
      </c>
      <c r="T175" s="173">
        <f>S175*H175</f>
        <v>0</v>
      </c>
      <c r="AR175" s="174" t="s">
        <v>198</v>
      </c>
      <c r="AT175" s="174" t="s">
        <v>387</v>
      </c>
      <c r="AU175" s="174" t="s">
        <v>81</v>
      </c>
      <c r="AY175" s="17" t="s">
        <v>159</v>
      </c>
      <c r="BE175" s="102">
        <f>IF(N175="základná",J175,0)</f>
        <v>0</v>
      </c>
      <c r="BF175" s="102">
        <f>IF(N175="znížená",J175,0)</f>
        <v>0</v>
      </c>
      <c r="BG175" s="102">
        <f>IF(N175="zákl. prenesená",J175,0)</f>
        <v>0</v>
      </c>
      <c r="BH175" s="102">
        <f>IF(N175="zníž. prenesená",J175,0)</f>
        <v>0</v>
      </c>
      <c r="BI175" s="102">
        <f>IF(N175="nulová",J175,0)</f>
        <v>0</v>
      </c>
      <c r="BJ175" s="17" t="s">
        <v>81</v>
      </c>
      <c r="BK175" s="102">
        <f>ROUND(I175*H175,2)</f>
        <v>0</v>
      </c>
      <c r="BL175" s="17" t="s">
        <v>165</v>
      </c>
      <c r="BM175" s="174" t="s">
        <v>1470</v>
      </c>
    </row>
    <row r="176" spans="2:65" s="14" customFormat="1" x14ac:dyDescent="0.2">
      <c r="B176" s="190"/>
      <c r="D176" s="176" t="s">
        <v>167</v>
      </c>
      <c r="E176" s="191" t="s">
        <v>1</v>
      </c>
      <c r="F176" s="192" t="s">
        <v>1471</v>
      </c>
      <c r="H176" s="191" t="s">
        <v>1</v>
      </c>
      <c r="I176" s="193"/>
      <c r="L176" s="190"/>
      <c r="M176" s="194"/>
      <c r="T176" s="195"/>
      <c r="AT176" s="191" t="s">
        <v>167</v>
      </c>
      <c r="AU176" s="191" t="s">
        <v>81</v>
      </c>
      <c r="AV176" s="14" t="s">
        <v>76</v>
      </c>
      <c r="AW176" s="14" t="s">
        <v>26</v>
      </c>
      <c r="AX176" s="14" t="s">
        <v>71</v>
      </c>
      <c r="AY176" s="191" t="s">
        <v>159</v>
      </c>
    </row>
    <row r="177" spans="2:65" s="12" customFormat="1" x14ac:dyDescent="0.2">
      <c r="B177" s="175"/>
      <c r="D177" s="176" t="s">
        <v>167</v>
      </c>
      <c r="E177" s="177" t="s">
        <v>1</v>
      </c>
      <c r="F177" s="178" t="s">
        <v>1472</v>
      </c>
      <c r="H177" s="179">
        <v>158.32599999999999</v>
      </c>
      <c r="I177" s="180"/>
      <c r="L177" s="175"/>
      <c r="M177" s="181"/>
      <c r="T177" s="182"/>
      <c r="AT177" s="177" t="s">
        <v>167</v>
      </c>
      <c r="AU177" s="177" t="s">
        <v>81</v>
      </c>
      <c r="AV177" s="12" t="s">
        <v>81</v>
      </c>
      <c r="AW177" s="12" t="s">
        <v>26</v>
      </c>
      <c r="AX177" s="12" t="s">
        <v>71</v>
      </c>
      <c r="AY177" s="177" t="s">
        <v>159</v>
      </c>
    </row>
    <row r="178" spans="2:65" s="15" customFormat="1" x14ac:dyDescent="0.2">
      <c r="B178" s="199"/>
      <c r="D178" s="176" t="s">
        <v>167</v>
      </c>
      <c r="E178" s="200" t="s">
        <v>1</v>
      </c>
      <c r="F178" s="201" t="s">
        <v>383</v>
      </c>
      <c r="H178" s="202">
        <v>158.32599999999999</v>
      </c>
      <c r="I178" s="203"/>
      <c r="L178" s="199"/>
      <c r="M178" s="204"/>
      <c r="T178" s="205"/>
      <c r="AT178" s="200" t="s">
        <v>167</v>
      </c>
      <c r="AU178" s="200" t="s">
        <v>81</v>
      </c>
      <c r="AV178" s="15" t="s">
        <v>173</v>
      </c>
      <c r="AW178" s="15" t="s">
        <v>26</v>
      </c>
      <c r="AX178" s="15" t="s">
        <v>71</v>
      </c>
      <c r="AY178" s="200" t="s">
        <v>159</v>
      </c>
    </row>
    <row r="179" spans="2:65" s="14" customFormat="1" x14ac:dyDescent="0.2">
      <c r="B179" s="190"/>
      <c r="D179" s="176" t="s">
        <v>167</v>
      </c>
      <c r="E179" s="191" t="s">
        <v>1</v>
      </c>
      <c r="F179" s="192" t="s">
        <v>1465</v>
      </c>
      <c r="H179" s="191" t="s">
        <v>1</v>
      </c>
      <c r="I179" s="193"/>
      <c r="L179" s="190"/>
      <c r="M179" s="194"/>
      <c r="T179" s="195"/>
      <c r="AT179" s="191" t="s">
        <v>167</v>
      </c>
      <c r="AU179" s="191" t="s">
        <v>81</v>
      </c>
      <c r="AV179" s="14" t="s">
        <v>76</v>
      </c>
      <c r="AW179" s="14" t="s">
        <v>26</v>
      </c>
      <c r="AX179" s="14" t="s">
        <v>71</v>
      </c>
      <c r="AY179" s="191" t="s">
        <v>159</v>
      </c>
    </row>
    <row r="180" spans="2:65" s="14" customFormat="1" x14ac:dyDescent="0.2">
      <c r="B180" s="190"/>
      <c r="D180" s="176" t="s">
        <v>167</v>
      </c>
      <c r="E180" s="191" t="s">
        <v>1</v>
      </c>
      <c r="F180" s="192" t="s">
        <v>1466</v>
      </c>
      <c r="H180" s="191" t="s">
        <v>1</v>
      </c>
      <c r="I180" s="193"/>
      <c r="L180" s="190"/>
      <c r="M180" s="194"/>
      <c r="T180" s="195"/>
      <c r="AT180" s="191" t="s">
        <v>167</v>
      </c>
      <c r="AU180" s="191" t="s">
        <v>81</v>
      </c>
      <c r="AV180" s="14" t="s">
        <v>76</v>
      </c>
      <c r="AW180" s="14" t="s">
        <v>26</v>
      </c>
      <c r="AX180" s="14" t="s">
        <v>71</v>
      </c>
      <c r="AY180" s="191" t="s">
        <v>159</v>
      </c>
    </row>
    <row r="181" spans="2:65" s="12" customFormat="1" x14ac:dyDescent="0.2">
      <c r="B181" s="175"/>
      <c r="D181" s="176" t="s">
        <v>167</v>
      </c>
      <c r="E181" s="177" t="s">
        <v>1</v>
      </c>
      <c r="F181" s="178" t="s">
        <v>1473</v>
      </c>
      <c r="H181" s="179">
        <v>305.67</v>
      </c>
      <c r="I181" s="180"/>
      <c r="L181" s="175"/>
      <c r="M181" s="181"/>
      <c r="T181" s="182"/>
      <c r="AT181" s="177" t="s">
        <v>167</v>
      </c>
      <c r="AU181" s="177" t="s">
        <v>81</v>
      </c>
      <c r="AV181" s="12" t="s">
        <v>81</v>
      </c>
      <c r="AW181" s="12" t="s">
        <v>26</v>
      </c>
      <c r="AX181" s="12" t="s">
        <v>71</v>
      </c>
      <c r="AY181" s="177" t="s">
        <v>159</v>
      </c>
    </row>
    <row r="182" spans="2:65" s="15" customFormat="1" x14ac:dyDescent="0.2">
      <c r="B182" s="199"/>
      <c r="D182" s="176" t="s">
        <v>167</v>
      </c>
      <c r="E182" s="200" t="s">
        <v>1</v>
      </c>
      <c r="F182" s="201" t="s">
        <v>383</v>
      </c>
      <c r="H182" s="202">
        <v>305.67</v>
      </c>
      <c r="I182" s="203"/>
      <c r="L182" s="199"/>
      <c r="M182" s="204"/>
      <c r="T182" s="205"/>
      <c r="AT182" s="200" t="s">
        <v>167</v>
      </c>
      <c r="AU182" s="200" t="s">
        <v>81</v>
      </c>
      <c r="AV182" s="15" t="s">
        <v>173</v>
      </c>
      <c r="AW182" s="15" t="s">
        <v>26</v>
      </c>
      <c r="AX182" s="15" t="s">
        <v>71</v>
      </c>
      <c r="AY182" s="200" t="s">
        <v>159</v>
      </c>
    </row>
    <row r="183" spans="2:65" s="14" customFormat="1" x14ac:dyDescent="0.2">
      <c r="B183" s="190"/>
      <c r="D183" s="176" t="s">
        <v>167</v>
      </c>
      <c r="E183" s="191" t="s">
        <v>1</v>
      </c>
      <c r="F183" s="192" t="s">
        <v>1452</v>
      </c>
      <c r="H183" s="191" t="s">
        <v>1</v>
      </c>
      <c r="I183" s="193"/>
      <c r="L183" s="190"/>
      <c r="M183" s="194"/>
      <c r="T183" s="195"/>
      <c r="AT183" s="191" t="s">
        <v>167</v>
      </c>
      <c r="AU183" s="191" t="s">
        <v>81</v>
      </c>
      <c r="AV183" s="14" t="s">
        <v>76</v>
      </c>
      <c r="AW183" s="14" t="s">
        <v>26</v>
      </c>
      <c r="AX183" s="14" t="s">
        <v>71</v>
      </c>
      <c r="AY183" s="191" t="s">
        <v>159</v>
      </c>
    </row>
    <row r="184" spans="2:65" s="12" customFormat="1" x14ac:dyDescent="0.2">
      <c r="B184" s="175"/>
      <c r="D184" s="176" t="s">
        <v>167</v>
      </c>
      <c r="E184" s="177" t="s">
        <v>1</v>
      </c>
      <c r="F184" s="178" t="s">
        <v>1474</v>
      </c>
      <c r="H184" s="179">
        <v>43.25</v>
      </c>
      <c r="I184" s="180"/>
      <c r="L184" s="175"/>
      <c r="M184" s="181"/>
      <c r="T184" s="182"/>
      <c r="AT184" s="177" t="s">
        <v>167</v>
      </c>
      <c r="AU184" s="177" t="s">
        <v>81</v>
      </c>
      <c r="AV184" s="12" t="s">
        <v>81</v>
      </c>
      <c r="AW184" s="12" t="s">
        <v>26</v>
      </c>
      <c r="AX184" s="12" t="s">
        <v>71</v>
      </c>
      <c r="AY184" s="177" t="s">
        <v>159</v>
      </c>
    </row>
    <row r="185" spans="2:65" s="12" customFormat="1" x14ac:dyDescent="0.2">
      <c r="B185" s="175"/>
      <c r="D185" s="176" t="s">
        <v>167</v>
      </c>
      <c r="E185" s="177" t="s">
        <v>1</v>
      </c>
      <c r="F185" s="178" t="s">
        <v>1475</v>
      </c>
      <c r="H185" s="179">
        <v>15.2</v>
      </c>
      <c r="I185" s="180"/>
      <c r="L185" s="175"/>
      <c r="M185" s="181"/>
      <c r="T185" s="182"/>
      <c r="AT185" s="177" t="s">
        <v>167</v>
      </c>
      <c r="AU185" s="177" t="s">
        <v>81</v>
      </c>
      <c r="AV185" s="12" t="s">
        <v>81</v>
      </c>
      <c r="AW185" s="12" t="s">
        <v>26</v>
      </c>
      <c r="AX185" s="12" t="s">
        <v>71</v>
      </c>
      <c r="AY185" s="177" t="s">
        <v>159</v>
      </c>
    </row>
    <row r="186" spans="2:65" s="15" customFormat="1" x14ac:dyDescent="0.2">
      <c r="B186" s="199"/>
      <c r="D186" s="176" t="s">
        <v>167</v>
      </c>
      <c r="E186" s="200" t="s">
        <v>1</v>
      </c>
      <c r="F186" s="201" t="s">
        <v>383</v>
      </c>
      <c r="H186" s="202">
        <v>58.45</v>
      </c>
      <c r="I186" s="203"/>
      <c r="L186" s="199"/>
      <c r="M186" s="204"/>
      <c r="T186" s="205"/>
      <c r="AT186" s="200" t="s">
        <v>167</v>
      </c>
      <c r="AU186" s="200" t="s">
        <v>81</v>
      </c>
      <c r="AV186" s="15" t="s">
        <v>173</v>
      </c>
      <c r="AW186" s="15" t="s">
        <v>26</v>
      </c>
      <c r="AX186" s="15" t="s">
        <v>71</v>
      </c>
      <c r="AY186" s="200" t="s">
        <v>159</v>
      </c>
    </row>
    <row r="187" spans="2:65" s="13" customFormat="1" x14ac:dyDescent="0.2">
      <c r="B187" s="183"/>
      <c r="D187" s="176" t="s">
        <v>167</v>
      </c>
      <c r="E187" s="184" t="s">
        <v>1</v>
      </c>
      <c r="F187" s="185" t="s">
        <v>169</v>
      </c>
      <c r="H187" s="186">
        <v>522.44600000000003</v>
      </c>
      <c r="I187" s="187"/>
      <c r="L187" s="183"/>
      <c r="M187" s="188"/>
      <c r="T187" s="189"/>
      <c r="AT187" s="184" t="s">
        <v>167</v>
      </c>
      <c r="AU187" s="184" t="s">
        <v>81</v>
      </c>
      <c r="AV187" s="13" t="s">
        <v>165</v>
      </c>
      <c r="AW187" s="13" t="s">
        <v>26</v>
      </c>
      <c r="AX187" s="13" t="s">
        <v>76</v>
      </c>
      <c r="AY187" s="184" t="s">
        <v>159</v>
      </c>
    </row>
    <row r="188" spans="2:65" s="1" customFormat="1" ht="16.5" customHeight="1" x14ac:dyDescent="0.2">
      <c r="B188" s="136"/>
      <c r="C188" s="206" t="s">
        <v>202</v>
      </c>
      <c r="D188" s="206" t="s">
        <v>387</v>
      </c>
      <c r="E188" s="207" t="s">
        <v>1476</v>
      </c>
      <c r="F188" s="208" t="s">
        <v>1477</v>
      </c>
      <c r="G188" s="209" t="s">
        <v>164</v>
      </c>
      <c r="H188" s="210">
        <v>67.853999999999999</v>
      </c>
      <c r="I188" s="211"/>
      <c r="J188" s="212">
        <f>ROUND(I188*H188,2)</f>
        <v>0</v>
      </c>
      <c r="K188" s="213"/>
      <c r="L188" s="214"/>
      <c r="M188" s="215" t="s">
        <v>1</v>
      </c>
      <c r="N188" s="216" t="s">
        <v>37</v>
      </c>
      <c r="P188" s="172">
        <f>O188*H188</f>
        <v>0</v>
      </c>
      <c r="Q188" s="172">
        <v>1.6</v>
      </c>
      <c r="R188" s="172">
        <f>Q188*H188</f>
        <v>108.5664</v>
      </c>
      <c r="S188" s="172">
        <v>0</v>
      </c>
      <c r="T188" s="173">
        <f>S188*H188</f>
        <v>0</v>
      </c>
      <c r="AR188" s="174" t="s">
        <v>198</v>
      </c>
      <c r="AT188" s="174" t="s">
        <v>387</v>
      </c>
      <c r="AU188" s="174" t="s">
        <v>81</v>
      </c>
      <c r="AY188" s="17" t="s">
        <v>159</v>
      </c>
      <c r="BE188" s="102">
        <f>IF(N188="základná",J188,0)</f>
        <v>0</v>
      </c>
      <c r="BF188" s="102">
        <f>IF(N188="znížená",J188,0)</f>
        <v>0</v>
      </c>
      <c r="BG188" s="102">
        <f>IF(N188="zákl. prenesená",J188,0)</f>
        <v>0</v>
      </c>
      <c r="BH188" s="102">
        <f>IF(N188="zníž. prenesená",J188,0)</f>
        <v>0</v>
      </c>
      <c r="BI188" s="102">
        <f>IF(N188="nulová",J188,0)</f>
        <v>0</v>
      </c>
      <c r="BJ188" s="17" t="s">
        <v>81</v>
      </c>
      <c r="BK188" s="102">
        <f>ROUND(I188*H188,2)</f>
        <v>0</v>
      </c>
      <c r="BL188" s="17" t="s">
        <v>165</v>
      </c>
      <c r="BM188" s="174" t="s">
        <v>1478</v>
      </c>
    </row>
    <row r="189" spans="2:65" s="14" customFormat="1" x14ac:dyDescent="0.2">
      <c r="B189" s="190"/>
      <c r="D189" s="176" t="s">
        <v>167</v>
      </c>
      <c r="E189" s="191" t="s">
        <v>1</v>
      </c>
      <c r="F189" s="192" t="s">
        <v>1479</v>
      </c>
      <c r="H189" s="191" t="s">
        <v>1</v>
      </c>
      <c r="I189" s="193"/>
      <c r="L189" s="190"/>
      <c r="M189" s="194"/>
      <c r="T189" s="195"/>
      <c r="AT189" s="191" t="s">
        <v>167</v>
      </c>
      <c r="AU189" s="191" t="s">
        <v>81</v>
      </c>
      <c r="AV189" s="14" t="s">
        <v>76</v>
      </c>
      <c r="AW189" s="14" t="s">
        <v>26</v>
      </c>
      <c r="AX189" s="14" t="s">
        <v>71</v>
      </c>
      <c r="AY189" s="191" t="s">
        <v>159</v>
      </c>
    </row>
    <row r="190" spans="2:65" s="12" customFormat="1" x14ac:dyDescent="0.2">
      <c r="B190" s="175"/>
      <c r="D190" s="176" t="s">
        <v>167</v>
      </c>
      <c r="E190" s="177" t="s">
        <v>1</v>
      </c>
      <c r="F190" s="178" t="s">
        <v>1439</v>
      </c>
      <c r="H190" s="179">
        <v>67.853999999999999</v>
      </c>
      <c r="I190" s="180"/>
      <c r="L190" s="175"/>
      <c r="M190" s="181"/>
      <c r="T190" s="182"/>
      <c r="AT190" s="177" t="s">
        <v>167</v>
      </c>
      <c r="AU190" s="177" t="s">
        <v>81</v>
      </c>
      <c r="AV190" s="12" t="s">
        <v>81</v>
      </c>
      <c r="AW190" s="12" t="s">
        <v>26</v>
      </c>
      <c r="AX190" s="12" t="s">
        <v>71</v>
      </c>
      <c r="AY190" s="177" t="s">
        <v>159</v>
      </c>
    </row>
    <row r="191" spans="2:65" s="13" customFormat="1" x14ac:dyDescent="0.2">
      <c r="B191" s="183"/>
      <c r="D191" s="176" t="s">
        <v>167</v>
      </c>
      <c r="E191" s="184" t="s">
        <v>1</v>
      </c>
      <c r="F191" s="185" t="s">
        <v>169</v>
      </c>
      <c r="H191" s="186">
        <v>67.853999999999999</v>
      </c>
      <c r="I191" s="187"/>
      <c r="L191" s="183"/>
      <c r="M191" s="188"/>
      <c r="T191" s="189"/>
      <c r="AT191" s="184" t="s">
        <v>167</v>
      </c>
      <c r="AU191" s="184" t="s">
        <v>81</v>
      </c>
      <c r="AV191" s="13" t="s">
        <v>165</v>
      </c>
      <c r="AW191" s="13" t="s">
        <v>26</v>
      </c>
      <c r="AX191" s="13" t="s">
        <v>76</v>
      </c>
      <c r="AY191" s="184" t="s">
        <v>159</v>
      </c>
    </row>
    <row r="192" spans="2:65" s="1" customFormat="1" ht="33" customHeight="1" x14ac:dyDescent="0.2">
      <c r="B192" s="136"/>
      <c r="C192" s="163" t="s">
        <v>278</v>
      </c>
      <c r="D192" s="163" t="s">
        <v>161</v>
      </c>
      <c r="E192" s="164" t="s">
        <v>1480</v>
      </c>
      <c r="F192" s="165" t="s">
        <v>1481</v>
      </c>
      <c r="G192" s="166" t="s">
        <v>281</v>
      </c>
      <c r="H192" s="167">
        <v>3280.7</v>
      </c>
      <c r="I192" s="168"/>
      <c r="J192" s="169">
        <f>ROUND(I192*H192,2)</f>
        <v>0</v>
      </c>
      <c r="K192" s="170"/>
      <c r="L192" s="34"/>
      <c r="M192" s="171" t="s">
        <v>1</v>
      </c>
      <c r="N192" s="135" t="s">
        <v>37</v>
      </c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AR192" s="174" t="s">
        <v>165</v>
      </c>
      <c r="AT192" s="174" t="s">
        <v>161</v>
      </c>
      <c r="AU192" s="174" t="s">
        <v>81</v>
      </c>
      <c r="AY192" s="17" t="s">
        <v>159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7" t="s">
        <v>81</v>
      </c>
      <c r="BK192" s="102">
        <f>ROUND(I192*H192,2)</f>
        <v>0</v>
      </c>
      <c r="BL192" s="17" t="s">
        <v>165</v>
      </c>
      <c r="BM192" s="174" t="s">
        <v>1482</v>
      </c>
    </row>
    <row r="193" spans="2:65" s="12" customFormat="1" x14ac:dyDescent="0.2">
      <c r="B193" s="175"/>
      <c r="D193" s="176" t="s">
        <v>167</v>
      </c>
      <c r="E193" s="177" t="s">
        <v>1</v>
      </c>
      <c r="F193" s="178" t="s">
        <v>1429</v>
      </c>
      <c r="H193" s="179">
        <v>2261.8000000000002</v>
      </c>
      <c r="I193" s="180"/>
      <c r="L193" s="175"/>
      <c r="M193" s="181"/>
      <c r="T193" s="182"/>
      <c r="AT193" s="177" t="s">
        <v>167</v>
      </c>
      <c r="AU193" s="177" t="s">
        <v>81</v>
      </c>
      <c r="AV193" s="12" t="s">
        <v>81</v>
      </c>
      <c r="AW193" s="12" t="s">
        <v>26</v>
      </c>
      <c r="AX193" s="12" t="s">
        <v>71</v>
      </c>
      <c r="AY193" s="177" t="s">
        <v>159</v>
      </c>
    </row>
    <row r="194" spans="2:65" s="14" customFormat="1" x14ac:dyDescent="0.2">
      <c r="B194" s="190"/>
      <c r="D194" s="176" t="s">
        <v>167</v>
      </c>
      <c r="E194" s="191" t="s">
        <v>1</v>
      </c>
      <c r="F194" s="192" t="s">
        <v>1466</v>
      </c>
      <c r="H194" s="191" t="s">
        <v>1</v>
      </c>
      <c r="I194" s="193"/>
      <c r="L194" s="190"/>
      <c r="M194" s="194"/>
      <c r="T194" s="195"/>
      <c r="AT194" s="191" t="s">
        <v>167</v>
      </c>
      <c r="AU194" s="191" t="s">
        <v>81</v>
      </c>
      <c r="AV194" s="14" t="s">
        <v>76</v>
      </c>
      <c r="AW194" s="14" t="s">
        <v>26</v>
      </c>
      <c r="AX194" s="14" t="s">
        <v>71</v>
      </c>
      <c r="AY194" s="191" t="s">
        <v>159</v>
      </c>
    </row>
    <row r="195" spans="2:65" s="12" customFormat="1" x14ac:dyDescent="0.2">
      <c r="B195" s="175"/>
      <c r="D195" s="176" t="s">
        <v>167</v>
      </c>
      <c r="E195" s="177" t="s">
        <v>1</v>
      </c>
      <c r="F195" s="178" t="s">
        <v>1483</v>
      </c>
      <c r="H195" s="179">
        <v>1018.9</v>
      </c>
      <c r="I195" s="180"/>
      <c r="L195" s="175"/>
      <c r="M195" s="181"/>
      <c r="T195" s="182"/>
      <c r="AT195" s="177" t="s">
        <v>167</v>
      </c>
      <c r="AU195" s="177" t="s">
        <v>81</v>
      </c>
      <c r="AV195" s="12" t="s">
        <v>81</v>
      </c>
      <c r="AW195" s="12" t="s">
        <v>26</v>
      </c>
      <c r="AX195" s="12" t="s">
        <v>71</v>
      </c>
      <c r="AY195" s="177" t="s">
        <v>159</v>
      </c>
    </row>
    <row r="196" spans="2:65" s="13" customFormat="1" x14ac:dyDescent="0.2">
      <c r="B196" s="183"/>
      <c r="D196" s="176" t="s">
        <v>167</v>
      </c>
      <c r="E196" s="184" t="s">
        <v>1</v>
      </c>
      <c r="F196" s="185" t="s">
        <v>169</v>
      </c>
      <c r="H196" s="186">
        <v>3280.7</v>
      </c>
      <c r="I196" s="187"/>
      <c r="L196" s="183"/>
      <c r="M196" s="188"/>
      <c r="T196" s="189"/>
      <c r="AT196" s="184" t="s">
        <v>167</v>
      </c>
      <c r="AU196" s="184" t="s">
        <v>81</v>
      </c>
      <c r="AV196" s="13" t="s">
        <v>165</v>
      </c>
      <c r="AW196" s="13" t="s">
        <v>26</v>
      </c>
      <c r="AX196" s="13" t="s">
        <v>76</v>
      </c>
      <c r="AY196" s="184" t="s">
        <v>159</v>
      </c>
    </row>
    <row r="197" spans="2:65" s="1" customFormat="1" ht="24.15" customHeight="1" x14ac:dyDescent="0.2">
      <c r="B197" s="136"/>
      <c r="C197" s="163" t="s">
        <v>285</v>
      </c>
      <c r="D197" s="163" t="s">
        <v>161</v>
      </c>
      <c r="E197" s="164" t="s">
        <v>1484</v>
      </c>
      <c r="F197" s="165" t="s">
        <v>1485</v>
      </c>
      <c r="G197" s="166" t="s">
        <v>488</v>
      </c>
      <c r="H197" s="167">
        <v>7215</v>
      </c>
      <c r="I197" s="168"/>
      <c r="J197" s="169">
        <f>ROUND(I197*H197,2)</f>
        <v>0</v>
      </c>
      <c r="K197" s="170"/>
      <c r="L197" s="34"/>
      <c r="M197" s="171" t="s">
        <v>1</v>
      </c>
      <c r="N197" s="135" t="s">
        <v>37</v>
      </c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AR197" s="174" t="s">
        <v>165</v>
      </c>
      <c r="AT197" s="174" t="s">
        <v>161</v>
      </c>
      <c r="AU197" s="174" t="s">
        <v>81</v>
      </c>
      <c r="AY197" s="17" t="s">
        <v>159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7" t="s">
        <v>81</v>
      </c>
      <c r="BK197" s="102">
        <f>ROUND(I197*H197,2)</f>
        <v>0</v>
      </c>
      <c r="BL197" s="17" t="s">
        <v>165</v>
      </c>
      <c r="BM197" s="174" t="s">
        <v>1486</v>
      </c>
    </row>
    <row r="198" spans="2:65" s="14" customFormat="1" x14ac:dyDescent="0.2">
      <c r="B198" s="190"/>
      <c r="D198" s="176" t="s">
        <v>167</v>
      </c>
      <c r="E198" s="191" t="s">
        <v>1</v>
      </c>
      <c r="F198" s="192" t="s">
        <v>1487</v>
      </c>
      <c r="H198" s="191" t="s">
        <v>1</v>
      </c>
      <c r="I198" s="193"/>
      <c r="L198" s="190"/>
      <c r="M198" s="194"/>
      <c r="T198" s="195"/>
      <c r="AT198" s="191" t="s">
        <v>167</v>
      </c>
      <c r="AU198" s="191" t="s">
        <v>81</v>
      </c>
      <c r="AV198" s="14" t="s">
        <v>76</v>
      </c>
      <c r="AW198" s="14" t="s">
        <v>26</v>
      </c>
      <c r="AX198" s="14" t="s">
        <v>71</v>
      </c>
      <c r="AY198" s="191" t="s">
        <v>159</v>
      </c>
    </row>
    <row r="199" spans="2:65" s="12" customFormat="1" x14ac:dyDescent="0.2">
      <c r="B199" s="175"/>
      <c r="D199" s="176" t="s">
        <v>167</v>
      </c>
      <c r="E199" s="177" t="s">
        <v>1</v>
      </c>
      <c r="F199" s="178" t="s">
        <v>1488</v>
      </c>
      <c r="H199" s="179">
        <v>7215</v>
      </c>
      <c r="I199" s="180"/>
      <c r="L199" s="175"/>
      <c r="M199" s="181"/>
      <c r="T199" s="182"/>
      <c r="AT199" s="177" t="s">
        <v>167</v>
      </c>
      <c r="AU199" s="177" t="s">
        <v>81</v>
      </c>
      <c r="AV199" s="12" t="s">
        <v>81</v>
      </c>
      <c r="AW199" s="12" t="s">
        <v>26</v>
      </c>
      <c r="AX199" s="12" t="s">
        <v>71</v>
      </c>
      <c r="AY199" s="177" t="s">
        <v>159</v>
      </c>
    </row>
    <row r="200" spans="2:65" s="13" customFormat="1" x14ac:dyDescent="0.2">
      <c r="B200" s="183"/>
      <c r="D200" s="176" t="s">
        <v>167</v>
      </c>
      <c r="E200" s="184" t="s">
        <v>1</v>
      </c>
      <c r="F200" s="185" t="s">
        <v>169</v>
      </c>
      <c r="H200" s="186">
        <v>7215</v>
      </c>
      <c r="I200" s="187"/>
      <c r="L200" s="183"/>
      <c r="M200" s="188"/>
      <c r="T200" s="189"/>
      <c r="AT200" s="184" t="s">
        <v>167</v>
      </c>
      <c r="AU200" s="184" t="s">
        <v>81</v>
      </c>
      <c r="AV200" s="13" t="s">
        <v>165</v>
      </c>
      <c r="AW200" s="13" t="s">
        <v>26</v>
      </c>
      <c r="AX200" s="13" t="s">
        <v>76</v>
      </c>
      <c r="AY200" s="184" t="s">
        <v>159</v>
      </c>
    </row>
    <row r="201" spans="2:65" s="1" customFormat="1" ht="24.15" customHeight="1" x14ac:dyDescent="0.2">
      <c r="B201" s="136"/>
      <c r="C201" s="163" t="s">
        <v>292</v>
      </c>
      <c r="D201" s="163" t="s">
        <v>161</v>
      </c>
      <c r="E201" s="164" t="s">
        <v>1489</v>
      </c>
      <c r="F201" s="165" t="s">
        <v>1490</v>
      </c>
      <c r="G201" s="166" t="s">
        <v>488</v>
      </c>
      <c r="H201" s="167">
        <v>941</v>
      </c>
      <c r="I201" s="168"/>
      <c r="J201" s="169">
        <f>ROUND(I201*H201,2)</f>
        <v>0</v>
      </c>
      <c r="K201" s="170"/>
      <c r="L201" s="34"/>
      <c r="M201" s="171" t="s">
        <v>1</v>
      </c>
      <c r="N201" s="135" t="s">
        <v>37</v>
      </c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AR201" s="174" t="s">
        <v>165</v>
      </c>
      <c r="AT201" s="174" t="s">
        <v>161</v>
      </c>
      <c r="AU201" s="174" t="s">
        <v>81</v>
      </c>
      <c r="AY201" s="17" t="s">
        <v>159</v>
      </c>
      <c r="BE201" s="102">
        <f>IF(N201="základná",J201,0)</f>
        <v>0</v>
      </c>
      <c r="BF201" s="102">
        <f>IF(N201="znížená",J201,0)</f>
        <v>0</v>
      </c>
      <c r="BG201" s="102">
        <f>IF(N201="zákl. prenesená",J201,0)</f>
        <v>0</v>
      </c>
      <c r="BH201" s="102">
        <f>IF(N201="zníž. prenesená",J201,0)</f>
        <v>0</v>
      </c>
      <c r="BI201" s="102">
        <f>IF(N201="nulová",J201,0)</f>
        <v>0</v>
      </c>
      <c r="BJ201" s="17" t="s">
        <v>81</v>
      </c>
      <c r="BK201" s="102">
        <f>ROUND(I201*H201,2)</f>
        <v>0</v>
      </c>
      <c r="BL201" s="17" t="s">
        <v>165</v>
      </c>
      <c r="BM201" s="174" t="s">
        <v>1491</v>
      </c>
    </row>
    <row r="202" spans="2:65" s="14" customFormat="1" x14ac:dyDescent="0.2">
      <c r="B202" s="190"/>
      <c r="D202" s="176" t="s">
        <v>167</v>
      </c>
      <c r="E202" s="191" t="s">
        <v>1</v>
      </c>
      <c r="F202" s="192" t="s">
        <v>1492</v>
      </c>
      <c r="H202" s="191" t="s">
        <v>1</v>
      </c>
      <c r="I202" s="193"/>
      <c r="L202" s="190"/>
      <c r="M202" s="194"/>
      <c r="T202" s="195"/>
      <c r="AT202" s="191" t="s">
        <v>167</v>
      </c>
      <c r="AU202" s="191" t="s">
        <v>81</v>
      </c>
      <c r="AV202" s="14" t="s">
        <v>76</v>
      </c>
      <c r="AW202" s="14" t="s">
        <v>26</v>
      </c>
      <c r="AX202" s="14" t="s">
        <v>71</v>
      </c>
      <c r="AY202" s="191" t="s">
        <v>159</v>
      </c>
    </row>
    <row r="203" spans="2:65" s="12" customFormat="1" x14ac:dyDescent="0.2">
      <c r="B203" s="175"/>
      <c r="D203" s="176" t="s">
        <v>167</v>
      </c>
      <c r="E203" s="177" t="s">
        <v>1</v>
      </c>
      <c r="F203" s="178" t="s">
        <v>1493</v>
      </c>
      <c r="H203" s="179">
        <v>941</v>
      </c>
      <c r="I203" s="180"/>
      <c r="L203" s="175"/>
      <c r="M203" s="181"/>
      <c r="T203" s="182"/>
      <c r="AT203" s="177" t="s">
        <v>167</v>
      </c>
      <c r="AU203" s="177" t="s">
        <v>81</v>
      </c>
      <c r="AV203" s="12" t="s">
        <v>81</v>
      </c>
      <c r="AW203" s="12" t="s">
        <v>26</v>
      </c>
      <c r="AX203" s="12" t="s">
        <v>71</v>
      </c>
      <c r="AY203" s="177" t="s">
        <v>159</v>
      </c>
    </row>
    <row r="204" spans="2:65" s="13" customFormat="1" x14ac:dyDescent="0.2">
      <c r="B204" s="183"/>
      <c r="D204" s="176" t="s">
        <v>167</v>
      </c>
      <c r="E204" s="184" t="s">
        <v>1</v>
      </c>
      <c r="F204" s="185" t="s">
        <v>169</v>
      </c>
      <c r="H204" s="186">
        <v>941</v>
      </c>
      <c r="I204" s="187"/>
      <c r="L204" s="183"/>
      <c r="M204" s="188"/>
      <c r="T204" s="189"/>
      <c r="AT204" s="184" t="s">
        <v>167</v>
      </c>
      <c r="AU204" s="184" t="s">
        <v>81</v>
      </c>
      <c r="AV204" s="13" t="s">
        <v>165</v>
      </c>
      <c r="AW204" s="13" t="s">
        <v>26</v>
      </c>
      <c r="AX204" s="13" t="s">
        <v>76</v>
      </c>
      <c r="AY204" s="184" t="s">
        <v>159</v>
      </c>
    </row>
    <row r="205" spans="2:65" s="1" customFormat="1" ht="37.75" customHeight="1" x14ac:dyDescent="0.2">
      <c r="B205" s="136"/>
      <c r="C205" s="163" t="s">
        <v>298</v>
      </c>
      <c r="D205" s="163" t="s">
        <v>161</v>
      </c>
      <c r="E205" s="164" t="s">
        <v>1494</v>
      </c>
      <c r="F205" s="165" t="s">
        <v>1495</v>
      </c>
      <c r="G205" s="166" t="s">
        <v>488</v>
      </c>
      <c r="H205" s="167">
        <v>32</v>
      </c>
      <c r="I205" s="168"/>
      <c r="J205" s="169">
        <f>ROUND(I205*H205,2)</f>
        <v>0</v>
      </c>
      <c r="K205" s="170"/>
      <c r="L205" s="34"/>
      <c r="M205" s="171" t="s">
        <v>1</v>
      </c>
      <c r="N205" s="135" t="s">
        <v>37</v>
      </c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AR205" s="174" t="s">
        <v>165</v>
      </c>
      <c r="AT205" s="174" t="s">
        <v>161</v>
      </c>
      <c r="AU205" s="174" t="s">
        <v>81</v>
      </c>
      <c r="AY205" s="17" t="s">
        <v>159</v>
      </c>
      <c r="BE205" s="102">
        <f>IF(N205="základná",J205,0)</f>
        <v>0</v>
      </c>
      <c r="BF205" s="102">
        <f>IF(N205="znížená",J205,0)</f>
        <v>0</v>
      </c>
      <c r="BG205" s="102">
        <f>IF(N205="zákl. prenesená",J205,0)</f>
        <v>0</v>
      </c>
      <c r="BH205" s="102">
        <f>IF(N205="zníž. prenesená",J205,0)</f>
        <v>0</v>
      </c>
      <c r="BI205" s="102">
        <f>IF(N205="nulová",J205,0)</f>
        <v>0</v>
      </c>
      <c r="BJ205" s="17" t="s">
        <v>81</v>
      </c>
      <c r="BK205" s="102">
        <f>ROUND(I205*H205,2)</f>
        <v>0</v>
      </c>
      <c r="BL205" s="17" t="s">
        <v>165</v>
      </c>
      <c r="BM205" s="174" t="s">
        <v>1496</v>
      </c>
    </row>
    <row r="206" spans="2:65" s="14" customFormat="1" x14ac:dyDescent="0.2">
      <c r="B206" s="190"/>
      <c r="D206" s="176" t="s">
        <v>167</v>
      </c>
      <c r="E206" s="191" t="s">
        <v>1</v>
      </c>
      <c r="F206" s="192" t="s">
        <v>1497</v>
      </c>
      <c r="H206" s="191" t="s">
        <v>1</v>
      </c>
      <c r="I206" s="193"/>
      <c r="L206" s="190"/>
      <c r="M206" s="194"/>
      <c r="T206" s="195"/>
      <c r="AT206" s="191" t="s">
        <v>167</v>
      </c>
      <c r="AU206" s="191" t="s">
        <v>81</v>
      </c>
      <c r="AV206" s="14" t="s">
        <v>76</v>
      </c>
      <c r="AW206" s="14" t="s">
        <v>26</v>
      </c>
      <c r="AX206" s="14" t="s">
        <v>71</v>
      </c>
      <c r="AY206" s="191" t="s">
        <v>159</v>
      </c>
    </row>
    <row r="207" spans="2:65" s="12" customFormat="1" x14ac:dyDescent="0.2">
      <c r="B207" s="175"/>
      <c r="D207" s="176" t="s">
        <v>167</v>
      </c>
      <c r="E207" s="177" t="s">
        <v>1</v>
      </c>
      <c r="F207" s="178" t="s">
        <v>390</v>
      </c>
      <c r="H207" s="179">
        <v>32</v>
      </c>
      <c r="I207" s="180"/>
      <c r="L207" s="175"/>
      <c r="M207" s="181"/>
      <c r="T207" s="182"/>
      <c r="AT207" s="177" t="s">
        <v>167</v>
      </c>
      <c r="AU207" s="177" t="s">
        <v>81</v>
      </c>
      <c r="AV207" s="12" t="s">
        <v>81</v>
      </c>
      <c r="AW207" s="12" t="s">
        <v>26</v>
      </c>
      <c r="AX207" s="12" t="s">
        <v>76</v>
      </c>
      <c r="AY207" s="177" t="s">
        <v>159</v>
      </c>
    </row>
    <row r="208" spans="2:65" s="1" customFormat="1" ht="24.15" customHeight="1" x14ac:dyDescent="0.2">
      <c r="B208" s="136"/>
      <c r="C208" s="163" t="s">
        <v>302</v>
      </c>
      <c r="D208" s="163" t="s">
        <v>161</v>
      </c>
      <c r="E208" s="164" t="s">
        <v>1498</v>
      </c>
      <c r="F208" s="165" t="s">
        <v>1499</v>
      </c>
      <c r="G208" s="166" t="s">
        <v>488</v>
      </c>
      <c r="H208" s="167">
        <v>7215</v>
      </c>
      <c r="I208" s="168"/>
      <c r="J208" s="169">
        <f>ROUND(I208*H208,2)</f>
        <v>0</v>
      </c>
      <c r="K208" s="170"/>
      <c r="L208" s="34"/>
      <c r="M208" s="171" t="s">
        <v>1</v>
      </c>
      <c r="N208" s="135" t="s">
        <v>37</v>
      </c>
      <c r="P208" s="172">
        <f>O208*H208</f>
        <v>0</v>
      </c>
      <c r="Q208" s="172">
        <v>0</v>
      </c>
      <c r="R208" s="172">
        <f>Q208*H208</f>
        <v>0</v>
      </c>
      <c r="S208" s="172">
        <v>0</v>
      </c>
      <c r="T208" s="173">
        <f>S208*H208</f>
        <v>0</v>
      </c>
      <c r="AR208" s="174" t="s">
        <v>165</v>
      </c>
      <c r="AT208" s="174" t="s">
        <v>161</v>
      </c>
      <c r="AU208" s="174" t="s">
        <v>81</v>
      </c>
      <c r="AY208" s="17" t="s">
        <v>159</v>
      </c>
      <c r="BE208" s="102">
        <f>IF(N208="základná",J208,0)</f>
        <v>0</v>
      </c>
      <c r="BF208" s="102">
        <f>IF(N208="znížená",J208,0)</f>
        <v>0</v>
      </c>
      <c r="BG208" s="102">
        <f>IF(N208="zákl. prenesená",J208,0)</f>
        <v>0</v>
      </c>
      <c r="BH208" s="102">
        <f>IF(N208="zníž. prenesená",J208,0)</f>
        <v>0</v>
      </c>
      <c r="BI208" s="102">
        <f>IF(N208="nulová",J208,0)</f>
        <v>0</v>
      </c>
      <c r="BJ208" s="17" t="s">
        <v>81</v>
      </c>
      <c r="BK208" s="102">
        <f>ROUND(I208*H208,2)</f>
        <v>0</v>
      </c>
      <c r="BL208" s="17" t="s">
        <v>165</v>
      </c>
      <c r="BM208" s="174" t="s">
        <v>1500</v>
      </c>
    </row>
    <row r="209" spans="2:65" s="14" customFormat="1" x14ac:dyDescent="0.2">
      <c r="B209" s="190"/>
      <c r="D209" s="176" t="s">
        <v>167</v>
      </c>
      <c r="E209" s="191" t="s">
        <v>1</v>
      </c>
      <c r="F209" s="192" t="s">
        <v>1501</v>
      </c>
      <c r="H209" s="191" t="s">
        <v>1</v>
      </c>
      <c r="I209" s="193"/>
      <c r="L209" s="190"/>
      <c r="M209" s="194"/>
      <c r="T209" s="195"/>
      <c r="AT209" s="191" t="s">
        <v>167</v>
      </c>
      <c r="AU209" s="191" t="s">
        <v>81</v>
      </c>
      <c r="AV209" s="14" t="s">
        <v>76</v>
      </c>
      <c r="AW209" s="14" t="s">
        <v>26</v>
      </c>
      <c r="AX209" s="14" t="s">
        <v>71</v>
      </c>
      <c r="AY209" s="191" t="s">
        <v>159</v>
      </c>
    </row>
    <row r="210" spans="2:65" s="12" customFormat="1" x14ac:dyDescent="0.2">
      <c r="B210" s="175"/>
      <c r="D210" s="176" t="s">
        <v>167</v>
      </c>
      <c r="E210" s="177" t="s">
        <v>1</v>
      </c>
      <c r="F210" s="178" t="s">
        <v>980</v>
      </c>
      <c r="H210" s="179">
        <v>80</v>
      </c>
      <c r="I210" s="180"/>
      <c r="L210" s="175"/>
      <c r="M210" s="181"/>
      <c r="T210" s="182"/>
      <c r="AT210" s="177" t="s">
        <v>167</v>
      </c>
      <c r="AU210" s="177" t="s">
        <v>81</v>
      </c>
      <c r="AV210" s="12" t="s">
        <v>81</v>
      </c>
      <c r="AW210" s="12" t="s">
        <v>26</v>
      </c>
      <c r="AX210" s="12" t="s">
        <v>71</v>
      </c>
      <c r="AY210" s="177" t="s">
        <v>159</v>
      </c>
    </row>
    <row r="211" spans="2:65" s="15" customFormat="1" x14ac:dyDescent="0.2">
      <c r="B211" s="199"/>
      <c r="D211" s="176" t="s">
        <v>167</v>
      </c>
      <c r="E211" s="200" t="s">
        <v>1</v>
      </c>
      <c r="F211" s="201" t="s">
        <v>383</v>
      </c>
      <c r="H211" s="202">
        <v>80</v>
      </c>
      <c r="I211" s="203"/>
      <c r="L211" s="199"/>
      <c r="M211" s="204"/>
      <c r="T211" s="205"/>
      <c r="AT211" s="200" t="s">
        <v>167</v>
      </c>
      <c r="AU211" s="200" t="s">
        <v>81</v>
      </c>
      <c r="AV211" s="15" t="s">
        <v>173</v>
      </c>
      <c r="AW211" s="15" t="s">
        <v>26</v>
      </c>
      <c r="AX211" s="15" t="s">
        <v>71</v>
      </c>
      <c r="AY211" s="200" t="s">
        <v>159</v>
      </c>
    </row>
    <row r="212" spans="2:65" s="12" customFormat="1" x14ac:dyDescent="0.2">
      <c r="B212" s="175"/>
      <c r="D212" s="176" t="s">
        <v>167</v>
      </c>
      <c r="E212" s="177" t="s">
        <v>1</v>
      </c>
      <c r="F212" s="178" t="s">
        <v>1502</v>
      </c>
      <c r="H212" s="179">
        <v>7135</v>
      </c>
      <c r="I212" s="180"/>
      <c r="L212" s="175"/>
      <c r="M212" s="181"/>
      <c r="T212" s="182"/>
      <c r="AT212" s="177" t="s">
        <v>167</v>
      </c>
      <c r="AU212" s="177" t="s">
        <v>81</v>
      </c>
      <c r="AV212" s="12" t="s">
        <v>81</v>
      </c>
      <c r="AW212" s="12" t="s">
        <v>26</v>
      </c>
      <c r="AX212" s="12" t="s">
        <v>71</v>
      </c>
      <c r="AY212" s="177" t="s">
        <v>159</v>
      </c>
    </row>
    <row r="213" spans="2:65" s="15" customFormat="1" x14ac:dyDescent="0.2">
      <c r="B213" s="199"/>
      <c r="D213" s="176" t="s">
        <v>167</v>
      </c>
      <c r="E213" s="200" t="s">
        <v>1</v>
      </c>
      <c r="F213" s="201" t="s">
        <v>383</v>
      </c>
      <c r="H213" s="202">
        <v>7135</v>
      </c>
      <c r="I213" s="203"/>
      <c r="L213" s="199"/>
      <c r="M213" s="204"/>
      <c r="T213" s="205"/>
      <c r="AT213" s="200" t="s">
        <v>167</v>
      </c>
      <c r="AU213" s="200" t="s">
        <v>81</v>
      </c>
      <c r="AV213" s="15" t="s">
        <v>173</v>
      </c>
      <c r="AW213" s="15" t="s">
        <v>26</v>
      </c>
      <c r="AX213" s="15" t="s">
        <v>71</v>
      </c>
      <c r="AY213" s="200" t="s">
        <v>159</v>
      </c>
    </row>
    <row r="214" spans="2:65" s="13" customFormat="1" x14ac:dyDescent="0.2">
      <c r="B214" s="183"/>
      <c r="D214" s="176" t="s">
        <v>167</v>
      </c>
      <c r="E214" s="184" t="s">
        <v>1</v>
      </c>
      <c r="F214" s="185" t="s">
        <v>169</v>
      </c>
      <c r="H214" s="186">
        <v>7215</v>
      </c>
      <c r="I214" s="187"/>
      <c r="L214" s="183"/>
      <c r="M214" s="188"/>
      <c r="T214" s="189"/>
      <c r="AT214" s="184" t="s">
        <v>167</v>
      </c>
      <c r="AU214" s="184" t="s">
        <v>81</v>
      </c>
      <c r="AV214" s="13" t="s">
        <v>165</v>
      </c>
      <c r="AW214" s="13" t="s">
        <v>26</v>
      </c>
      <c r="AX214" s="13" t="s">
        <v>76</v>
      </c>
      <c r="AY214" s="184" t="s">
        <v>159</v>
      </c>
    </row>
    <row r="215" spans="2:65" s="1" customFormat="1" ht="16.5" customHeight="1" x14ac:dyDescent="0.2">
      <c r="B215" s="136"/>
      <c r="C215" s="206" t="s">
        <v>307</v>
      </c>
      <c r="D215" s="206" t="s">
        <v>387</v>
      </c>
      <c r="E215" s="207" t="s">
        <v>1503</v>
      </c>
      <c r="F215" s="208" t="s">
        <v>1504</v>
      </c>
      <c r="G215" s="209" t="s">
        <v>488</v>
      </c>
      <c r="H215" s="210">
        <v>105</v>
      </c>
      <c r="I215" s="211"/>
      <c r="J215" s="212">
        <f t="shared" ref="J215:J242" si="5">ROUND(I215*H215,2)</f>
        <v>0</v>
      </c>
      <c r="K215" s="213"/>
      <c r="L215" s="214"/>
      <c r="M215" s="215" t="s">
        <v>1</v>
      </c>
      <c r="N215" s="216" t="s">
        <v>37</v>
      </c>
      <c r="P215" s="172">
        <f t="shared" ref="P215:P242" si="6">O215*H215</f>
        <v>0</v>
      </c>
      <c r="Q215" s="172">
        <v>5.0000000000000001E-4</v>
      </c>
      <c r="R215" s="172">
        <f t="shared" ref="R215:R242" si="7">Q215*H215</f>
        <v>5.2499999999999998E-2</v>
      </c>
      <c r="S215" s="172">
        <v>0</v>
      </c>
      <c r="T215" s="173">
        <f t="shared" ref="T215:T242" si="8">S215*H215</f>
        <v>0</v>
      </c>
      <c r="AR215" s="174" t="s">
        <v>198</v>
      </c>
      <c r="AT215" s="174" t="s">
        <v>387</v>
      </c>
      <c r="AU215" s="174" t="s">
        <v>81</v>
      </c>
      <c r="AY215" s="17" t="s">
        <v>159</v>
      </c>
      <c r="BE215" s="102">
        <f t="shared" ref="BE215:BE242" si="9">IF(N215="základná",J215,0)</f>
        <v>0</v>
      </c>
      <c r="BF215" s="102">
        <f t="shared" ref="BF215:BF242" si="10">IF(N215="znížená",J215,0)</f>
        <v>0</v>
      </c>
      <c r="BG215" s="102">
        <f t="shared" ref="BG215:BG242" si="11">IF(N215="zákl. prenesená",J215,0)</f>
        <v>0</v>
      </c>
      <c r="BH215" s="102">
        <f t="shared" ref="BH215:BH242" si="12">IF(N215="zníž. prenesená",J215,0)</f>
        <v>0</v>
      </c>
      <c r="BI215" s="102">
        <f t="shared" ref="BI215:BI242" si="13">IF(N215="nulová",J215,0)</f>
        <v>0</v>
      </c>
      <c r="BJ215" s="17" t="s">
        <v>81</v>
      </c>
      <c r="BK215" s="102">
        <f t="shared" ref="BK215:BK242" si="14">ROUND(I215*H215,2)</f>
        <v>0</v>
      </c>
      <c r="BL215" s="17" t="s">
        <v>165</v>
      </c>
      <c r="BM215" s="174" t="s">
        <v>1505</v>
      </c>
    </row>
    <row r="216" spans="2:65" s="1" customFormat="1" ht="16.5" customHeight="1" x14ac:dyDescent="0.2">
      <c r="B216" s="136"/>
      <c r="C216" s="206" t="s">
        <v>312</v>
      </c>
      <c r="D216" s="206" t="s">
        <v>387</v>
      </c>
      <c r="E216" s="207" t="s">
        <v>1506</v>
      </c>
      <c r="F216" s="208" t="s">
        <v>1507</v>
      </c>
      <c r="G216" s="209" t="s">
        <v>488</v>
      </c>
      <c r="H216" s="210">
        <v>228</v>
      </c>
      <c r="I216" s="211"/>
      <c r="J216" s="212">
        <f t="shared" si="5"/>
        <v>0</v>
      </c>
      <c r="K216" s="213"/>
      <c r="L216" s="214"/>
      <c r="M216" s="215" t="s">
        <v>1</v>
      </c>
      <c r="N216" s="216" t="s">
        <v>37</v>
      </c>
      <c r="P216" s="172">
        <f t="shared" si="6"/>
        <v>0</v>
      </c>
      <c r="Q216" s="172">
        <v>5.0000000000000001E-4</v>
      </c>
      <c r="R216" s="172">
        <f t="shared" si="7"/>
        <v>0.114</v>
      </c>
      <c r="S216" s="172">
        <v>0</v>
      </c>
      <c r="T216" s="173">
        <f t="shared" si="8"/>
        <v>0</v>
      </c>
      <c r="AR216" s="174" t="s">
        <v>198</v>
      </c>
      <c r="AT216" s="174" t="s">
        <v>387</v>
      </c>
      <c r="AU216" s="174" t="s">
        <v>81</v>
      </c>
      <c r="AY216" s="17" t="s">
        <v>159</v>
      </c>
      <c r="BE216" s="102">
        <f t="shared" si="9"/>
        <v>0</v>
      </c>
      <c r="BF216" s="102">
        <f t="shared" si="10"/>
        <v>0</v>
      </c>
      <c r="BG216" s="102">
        <f t="shared" si="11"/>
        <v>0</v>
      </c>
      <c r="BH216" s="102">
        <f t="shared" si="12"/>
        <v>0</v>
      </c>
      <c r="BI216" s="102">
        <f t="shared" si="13"/>
        <v>0</v>
      </c>
      <c r="BJ216" s="17" t="s">
        <v>81</v>
      </c>
      <c r="BK216" s="102">
        <f t="shared" si="14"/>
        <v>0</v>
      </c>
      <c r="BL216" s="17" t="s">
        <v>165</v>
      </c>
      <c r="BM216" s="174" t="s">
        <v>1508</v>
      </c>
    </row>
    <row r="217" spans="2:65" s="1" customFormat="1" ht="16.5" customHeight="1" x14ac:dyDescent="0.2">
      <c r="B217" s="136"/>
      <c r="C217" s="206" t="s">
        <v>317</v>
      </c>
      <c r="D217" s="206" t="s">
        <v>387</v>
      </c>
      <c r="E217" s="207" t="s">
        <v>1509</v>
      </c>
      <c r="F217" s="208" t="s">
        <v>1510</v>
      </c>
      <c r="G217" s="209" t="s">
        <v>488</v>
      </c>
      <c r="H217" s="210">
        <v>211</v>
      </c>
      <c r="I217" s="211"/>
      <c r="J217" s="212">
        <f t="shared" si="5"/>
        <v>0</v>
      </c>
      <c r="K217" s="213"/>
      <c r="L217" s="214"/>
      <c r="M217" s="215" t="s">
        <v>1</v>
      </c>
      <c r="N217" s="216" t="s">
        <v>37</v>
      </c>
      <c r="P217" s="172">
        <f t="shared" si="6"/>
        <v>0</v>
      </c>
      <c r="Q217" s="172">
        <v>5.0000000000000001E-4</v>
      </c>
      <c r="R217" s="172">
        <f t="shared" si="7"/>
        <v>0.1055</v>
      </c>
      <c r="S217" s="172">
        <v>0</v>
      </c>
      <c r="T217" s="173">
        <f t="shared" si="8"/>
        <v>0</v>
      </c>
      <c r="AR217" s="174" t="s">
        <v>198</v>
      </c>
      <c r="AT217" s="174" t="s">
        <v>387</v>
      </c>
      <c r="AU217" s="174" t="s">
        <v>81</v>
      </c>
      <c r="AY217" s="17" t="s">
        <v>159</v>
      </c>
      <c r="BE217" s="102">
        <f t="shared" si="9"/>
        <v>0</v>
      </c>
      <c r="BF217" s="102">
        <f t="shared" si="10"/>
        <v>0</v>
      </c>
      <c r="BG217" s="102">
        <f t="shared" si="11"/>
        <v>0</v>
      </c>
      <c r="BH217" s="102">
        <f t="shared" si="12"/>
        <v>0</v>
      </c>
      <c r="BI217" s="102">
        <f t="shared" si="13"/>
        <v>0</v>
      </c>
      <c r="BJ217" s="17" t="s">
        <v>81</v>
      </c>
      <c r="BK217" s="102">
        <f t="shared" si="14"/>
        <v>0</v>
      </c>
      <c r="BL217" s="17" t="s">
        <v>165</v>
      </c>
      <c r="BM217" s="174" t="s">
        <v>1511</v>
      </c>
    </row>
    <row r="218" spans="2:65" s="1" customFormat="1" ht="16.5" customHeight="1" x14ac:dyDescent="0.2">
      <c r="B218" s="136"/>
      <c r="C218" s="206" t="s">
        <v>323</v>
      </c>
      <c r="D218" s="206" t="s">
        <v>387</v>
      </c>
      <c r="E218" s="207" t="s">
        <v>1512</v>
      </c>
      <c r="F218" s="208" t="s">
        <v>1513</v>
      </c>
      <c r="G218" s="209" t="s">
        <v>488</v>
      </c>
      <c r="H218" s="210">
        <v>455</v>
      </c>
      <c r="I218" s="211"/>
      <c r="J218" s="212">
        <f t="shared" si="5"/>
        <v>0</v>
      </c>
      <c r="K218" s="213"/>
      <c r="L218" s="214"/>
      <c r="M218" s="215" t="s">
        <v>1</v>
      </c>
      <c r="N218" s="216" t="s">
        <v>37</v>
      </c>
      <c r="P218" s="172">
        <f t="shared" si="6"/>
        <v>0</v>
      </c>
      <c r="Q218" s="172">
        <v>5.0000000000000001E-4</v>
      </c>
      <c r="R218" s="172">
        <f t="shared" si="7"/>
        <v>0.22750000000000001</v>
      </c>
      <c r="S218" s="172">
        <v>0</v>
      </c>
      <c r="T218" s="173">
        <f t="shared" si="8"/>
        <v>0</v>
      </c>
      <c r="AR218" s="174" t="s">
        <v>198</v>
      </c>
      <c r="AT218" s="174" t="s">
        <v>387</v>
      </c>
      <c r="AU218" s="174" t="s">
        <v>81</v>
      </c>
      <c r="AY218" s="17" t="s">
        <v>159</v>
      </c>
      <c r="BE218" s="102">
        <f t="shared" si="9"/>
        <v>0</v>
      </c>
      <c r="BF218" s="102">
        <f t="shared" si="10"/>
        <v>0</v>
      </c>
      <c r="BG218" s="102">
        <f t="shared" si="11"/>
        <v>0</v>
      </c>
      <c r="BH218" s="102">
        <f t="shared" si="12"/>
        <v>0</v>
      </c>
      <c r="BI218" s="102">
        <f t="shared" si="13"/>
        <v>0</v>
      </c>
      <c r="BJ218" s="17" t="s">
        <v>81</v>
      </c>
      <c r="BK218" s="102">
        <f t="shared" si="14"/>
        <v>0</v>
      </c>
      <c r="BL218" s="17" t="s">
        <v>165</v>
      </c>
      <c r="BM218" s="174" t="s">
        <v>1514</v>
      </c>
    </row>
    <row r="219" spans="2:65" s="1" customFormat="1" ht="16.5" customHeight="1" x14ac:dyDescent="0.2">
      <c r="B219" s="136"/>
      <c r="C219" s="206" t="s">
        <v>329</v>
      </c>
      <c r="D219" s="206" t="s">
        <v>387</v>
      </c>
      <c r="E219" s="207" t="s">
        <v>1515</v>
      </c>
      <c r="F219" s="208" t="s">
        <v>1516</v>
      </c>
      <c r="G219" s="209" t="s">
        <v>488</v>
      </c>
      <c r="H219" s="210">
        <v>275</v>
      </c>
      <c r="I219" s="211"/>
      <c r="J219" s="212">
        <f t="shared" si="5"/>
        <v>0</v>
      </c>
      <c r="K219" s="213"/>
      <c r="L219" s="214"/>
      <c r="M219" s="215" t="s">
        <v>1</v>
      </c>
      <c r="N219" s="216" t="s">
        <v>37</v>
      </c>
      <c r="P219" s="172">
        <f t="shared" si="6"/>
        <v>0</v>
      </c>
      <c r="Q219" s="172">
        <v>5.0000000000000001E-4</v>
      </c>
      <c r="R219" s="172">
        <f t="shared" si="7"/>
        <v>0.13750000000000001</v>
      </c>
      <c r="S219" s="172">
        <v>0</v>
      </c>
      <c r="T219" s="173">
        <f t="shared" si="8"/>
        <v>0</v>
      </c>
      <c r="AR219" s="174" t="s">
        <v>198</v>
      </c>
      <c r="AT219" s="174" t="s">
        <v>387</v>
      </c>
      <c r="AU219" s="174" t="s">
        <v>81</v>
      </c>
      <c r="AY219" s="17" t="s">
        <v>159</v>
      </c>
      <c r="BE219" s="102">
        <f t="shared" si="9"/>
        <v>0</v>
      </c>
      <c r="BF219" s="102">
        <f t="shared" si="10"/>
        <v>0</v>
      </c>
      <c r="BG219" s="102">
        <f t="shared" si="11"/>
        <v>0</v>
      </c>
      <c r="BH219" s="102">
        <f t="shared" si="12"/>
        <v>0</v>
      </c>
      <c r="BI219" s="102">
        <f t="shared" si="13"/>
        <v>0</v>
      </c>
      <c r="BJ219" s="17" t="s">
        <v>81</v>
      </c>
      <c r="BK219" s="102">
        <f t="shared" si="14"/>
        <v>0</v>
      </c>
      <c r="BL219" s="17" t="s">
        <v>165</v>
      </c>
      <c r="BM219" s="174" t="s">
        <v>1517</v>
      </c>
    </row>
    <row r="220" spans="2:65" s="1" customFormat="1" ht="16.5" customHeight="1" x14ac:dyDescent="0.2">
      <c r="B220" s="136"/>
      <c r="C220" s="206" t="s">
        <v>7</v>
      </c>
      <c r="D220" s="206" t="s">
        <v>387</v>
      </c>
      <c r="E220" s="207" t="s">
        <v>1518</v>
      </c>
      <c r="F220" s="208" t="s">
        <v>1519</v>
      </c>
      <c r="G220" s="209" t="s">
        <v>488</v>
      </c>
      <c r="H220" s="210">
        <v>18</v>
      </c>
      <c r="I220" s="211"/>
      <c r="J220" s="212">
        <f t="shared" si="5"/>
        <v>0</v>
      </c>
      <c r="K220" s="213"/>
      <c r="L220" s="214"/>
      <c r="M220" s="215" t="s">
        <v>1</v>
      </c>
      <c r="N220" s="216" t="s">
        <v>37</v>
      </c>
      <c r="P220" s="172">
        <f t="shared" si="6"/>
        <v>0</v>
      </c>
      <c r="Q220" s="172">
        <v>5.0000000000000001E-4</v>
      </c>
      <c r="R220" s="172">
        <f t="shared" si="7"/>
        <v>9.0000000000000011E-3</v>
      </c>
      <c r="S220" s="172">
        <v>0</v>
      </c>
      <c r="T220" s="173">
        <f t="shared" si="8"/>
        <v>0</v>
      </c>
      <c r="AR220" s="174" t="s">
        <v>198</v>
      </c>
      <c r="AT220" s="174" t="s">
        <v>387</v>
      </c>
      <c r="AU220" s="174" t="s">
        <v>81</v>
      </c>
      <c r="AY220" s="17" t="s">
        <v>159</v>
      </c>
      <c r="BE220" s="102">
        <f t="shared" si="9"/>
        <v>0</v>
      </c>
      <c r="BF220" s="102">
        <f t="shared" si="10"/>
        <v>0</v>
      </c>
      <c r="BG220" s="102">
        <f t="shared" si="11"/>
        <v>0</v>
      </c>
      <c r="BH220" s="102">
        <f t="shared" si="12"/>
        <v>0</v>
      </c>
      <c r="BI220" s="102">
        <f t="shared" si="13"/>
        <v>0</v>
      </c>
      <c r="BJ220" s="17" t="s">
        <v>81</v>
      </c>
      <c r="BK220" s="102">
        <f t="shared" si="14"/>
        <v>0</v>
      </c>
      <c r="BL220" s="17" t="s">
        <v>165</v>
      </c>
      <c r="BM220" s="174" t="s">
        <v>1520</v>
      </c>
    </row>
    <row r="221" spans="2:65" s="1" customFormat="1" ht="16.5" customHeight="1" x14ac:dyDescent="0.2">
      <c r="B221" s="136"/>
      <c r="C221" s="206" t="s">
        <v>339</v>
      </c>
      <c r="D221" s="206" t="s">
        <v>387</v>
      </c>
      <c r="E221" s="207" t="s">
        <v>1521</v>
      </c>
      <c r="F221" s="208" t="s">
        <v>1522</v>
      </c>
      <c r="G221" s="209" t="s">
        <v>488</v>
      </c>
      <c r="H221" s="210">
        <v>800</v>
      </c>
      <c r="I221" s="211"/>
      <c r="J221" s="212">
        <f t="shared" si="5"/>
        <v>0</v>
      </c>
      <c r="K221" s="213"/>
      <c r="L221" s="214"/>
      <c r="M221" s="215" t="s">
        <v>1</v>
      </c>
      <c r="N221" s="216" t="s">
        <v>37</v>
      </c>
      <c r="P221" s="172">
        <f t="shared" si="6"/>
        <v>0</v>
      </c>
      <c r="Q221" s="172">
        <v>5.0000000000000001E-4</v>
      </c>
      <c r="R221" s="172">
        <f t="shared" si="7"/>
        <v>0.4</v>
      </c>
      <c r="S221" s="172">
        <v>0</v>
      </c>
      <c r="T221" s="173">
        <f t="shared" si="8"/>
        <v>0</v>
      </c>
      <c r="AR221" s="174" t="s">
        <v>198</v>
      </c>
      <c r="AT221" s="174" t="s">
        <v>387</v>
      </c>
      <c r="AU221" s="174" t="s">
        <v>81</v>
      </c>
      <c r="AY221" s="17" t="s">
        <v>159</v>
      </c>
      <c r="BE221" s="102">
        <f t="shared" si="9"/>
        <v>0</v>
      </c>
      <c r="BF221" s="102">
        <f t="shared" si="10"/>
        <v>0</v>
      </c>
      <c r="BG221" s="102">
        <f t="shared" si="11"/>
        <v>0</v>
      </c>
      <c r="BH221" s="102">
        <f t="shared" si="12"/>
        <v>0</v>
      </c>
      <c r="BI221" s="102">
        <f t="shared" si="13"/>
        <v>0</v>
      </c>
      <c r="BJ221" s="17" t="s">
        <v>81</v>
      </c>
      <c r="BK221" s="102">
        <f t="shared" si="14"/>
        <v>0</v>
      </c>
      <c r="BL221" s="17" t="s">
        <v>165</v>
      </c>
      <c r="BM221" s="174" t="s">
        <v>1523</v>
      </c>
    </row>
    <row r="222" spans="2:65" s="1" customFormat="1" ht="16.5" customHeight="1" x14ac:dyDescent="0.2">
      <c r="B222" s="136"/>
      <c r="C222" s="206" t="s">
        <v>346</v>
      </c>
      <c r="D222" s="206" t="s">
        <v>387</v>
      </c>
      <c r="E222" s="207" t="s">
        <v>1524</v>
      </c>
      <c r="F222" s="208" t="s">
        <v>1525</v>
      </c>
      <c r="G222" s="209" t="s">
        <v>488</v>
      </c>
      <c r="H222" s="210">
        <v>370</v>
      </c>
      <c r="I222" s="211"/>
      <c r="J222" s="212">
        <f t="shared" si="5"/>
        <v>0</v>
      </c>
      <c r="K222" s="213"/>
      <c r="L222" s="214"/>
      <c r="M222" s="215" t="s">
        <v>1</v>
      </c>
      <c r="N222" s="216" t="s">
        <v>37</v>
      </c>
      <c r="P222" s="172">
        <f t="shared" si="6"/>
        <v>0</v>
      </c>
      <c r="Q222" s="172">
        <v>5.0000000000000001E-4</v>
      </c>
      <c r="R222" s="172">
        <f t="shared" si="7"/>
        <v>0.185</v>
      </c>
      <c r="S222" s="172">
        <v>0</v>
      </c>
      <c r="T222" s="173">
        <f t="shared" si="8"/>
        <v>0</v>
      </c>
      <c r="AR222" s="174" t="s">
        <v>198</v>
      </c>
      <c r="AT222" s="174" t="s">
        <v>387</v>
      </c>
      <c r="AU222" s="174" t="s">
        <v>81</v>
      </c>
      <c r="AY222" s="17" t="s">
        <v>159</v>
      </c>
      <c r="BE222" s="102">
        <f t="shared" si="9"/>
        <v>0</v>
      </c>
      <c r="BF222" s="102">
        <f t="shared" si="10"/>
        <v>0</v>
      </c>
      <c r="BG222" s="102">
        <f t="shared" si="11"/>
        <v>0</v>
      </c>
      <c r="BH222" s="102">
        <f t="shared" si="12"/>
        <v>0</v>
      </c>
      <c r="BI222" s="102">
        <f t="shared" si="13"/>
        <v>0</v>
      </c>
      <c r="BJ222" s="17" t="s">
        <v>81</v>
      </c>
      <c r="BK222" s="102">
        <f t="shared" si="14"/>
        <v>0</v>
      </c>
      <c r="BL222" s="17" t="s">
        <v>165</v>
      </c>
      <c r="BM222" s="174" t="s">
        <v>1526</v>
      </c>
    </row>
    <row r="223" spans="2:65" s="1" customFormat="1" ht="16.5" customHeight="1" x14ac:dyDescent="0.2">
      <c r="B223" s="136"/>
      <c r="C223" s="206" t="s">
        <v>353</v>
      </c>
      <c r="D223" s="206" t="s">
        <v>387</v>
      </c>
      <c r="E223" s="207" t="s">
        <v>1527</v>
      </c>
      <c r="F223" s="208" t="s">
        <v>1528</v>
      </c>
      <c r="G223" s="209" t="s">
        <v>488</v>
      </c>
      <c r="H223" s="210">
        <v>380</v>
      </c>
      <c r="I223" s="211"/>
      <c r="J223" s="212">
        <f t="shared" si="5"/>
        <v>0</v>
      </c>
      <c r="K223" s="213"/>
      <c r="L223" s="214"/>
      <c r="M223" s="215" t="s">
        <v>1</v>
      </c>
      <c r="N223" s="216" t="s">
        <v>37</v>
      </c>
      <c r="P223" s="172">
        <f t="shared" si="6"/>
        <v>0</v>
      </c>
      <c r="Q223" s="172">
        <v>5.0000000000000001E-4</v>
      </c>
      <c r="R223" s="172">
        <f t="shared" si="7"/>
        <v>0.19</v>
      </c>
      <c r="S223" s="172">
        <v>0</v>
      </c>
      <c r="T223" s="173">
        <f t="shared" si="8"/>
        <v>0</v>
      </c>
      <c r="AR223" s="174" t="s">
        <v>198</v>
      </c>
      <c r="AT223" s="174" t="s">
        <v>387</v>
      </c>
      <c r="AU223" s="174" t="s">
        <v>81</v>
      </c>
      <c r="AY223" s="17" t="s">
        <v>159</v>
      </c>
      <c r="BE223" s="102">
        <f t="shared" si="9"/>
        <v>0</v>
      </c>
      <c r="BF223" s="102">
        <f t="shared" si="10"/>
        <v>0</v>
      </c>
      <c r="BG223" s="102">
        <f t="shared" si="11"/>
        <v>0</v>
      </c>
      <c r="BH223" s="102">
        <f t="shared" si="12"/>
        <v>0</v>
      </c>
      <c r="BI223" s="102">
        <f t="shared" si="13"/>
        <v>0</v>
      </c>
      <c r="BJ223" s="17" t="s">
        <v>81</v>
      </c>
      <c r="BK223" s="102">
        <f t="shared" si="14"/>
        <v>0</v>
      </c>
      <c r="BL223" s="17" t="s">
        <v>165</v>
      </c>
      <c r="BM223" s="174" t="s">
        <v>1529</v>
      </c>
    </row>
    <row r="224" spans="2:65" s="1" customFormat="1" ht="16.5" customHeight="1" x14ac:dyDescent="0.2">
      <c r="B224" s="136"/>
      <c r="C224" s="206" t="s">
        <v>358</v>
      </c>
      <c r="D224" s="206" t="s">
        <v>387</v>
      </c>
      <c r="E224" s="207" t="s">
        <v>1530</v>
      </c>
      <c r="F224" s="208" t="s">
        <v>1531</v>
      </c>
      <c r="G224" s="209" t="s">
        <v>488</v>
      </c>
      <c r="H224" s="210">
        <v>12</v>
      </c>
      <c r="I224" s="211"/>
      <c r="J224" s="212">
        <f t="shared" si="5"/>
        <v>0</v>
      </c>
      <c r="K224" s="213"/>
      <c r="L224" s="214"/>
      <c r="M224" s="215" t="s">
        <v>1</v>
      </c>
      <c r="N224" s="216" t="s">
        <v>37</v>
      </c>
      <c r="P224" s="172">
        <f t="shared" si="6"/>
        <v>0</v>
      </c>
      <c r="Q224" s="172">
        <v>5.0000000000000001E-4</v>
      </c>
      <c r="R224" s="172">
        <f t="shared" si="7"/>
        <v>6.0000000000000001E-3</v>
      </c>
      <c r="S224" s="172">
        <v>0</v>
      </c>
      <c r="T224" s="173">
        <f t="shared" si="8"/>
        <v>0</v>
      </c>
      <c r="AR224" s="174" t="s">
        <v>198</v>
      </c>
      <c r="AT224" s="174" t="s">
        <v>387</v>
      </c>
      <c r="AU224" s="174" t="s">
        <v>81</v>
      </c>
      <c r="AY224" s="17" t="s">
        <v>159</v>
      </c>
      <c r="BE224" s="102">
        <f t="shared" si="9"/>
        <v>0</v>
      </c>
      <c r="BF224" s="102">
        <f t="shared" si="10"/>
        <v>0</v>
      </c>
      <c r="BG224" s="102">
        <f t="shared" si="11"/>
        <v>0</v>
      </c>
      <c r="BH224" s="102">
        <f t="shared" si="12"/>
        <v>0</v>
      </c>
      <c r="BI224" s="102">
        <f t="shared" si="13"/>
        <v>0</v>
      </c>
      <c r="BJ224" s="17" t="s">
        <v>81</v>
      </c>
      <c r="BK224" s="102">
        <f t="shared" si="14"/>
        <v>0</v>
      </c>
      <c r="BL224" s="17" t="s">
        <v>165</v>
      </c>
      <c r="BM224" s="174" t="s">
        <v>1532</v>
      </c>
    </row>
    <row r="225" spans="2:65" s="1" customFormat="1" ht="16.5" customHeight="1" x14ac:dyDescent="0.2">
      <c r="B225" s="136"/>
      <c r="C225" s="206" t="s">
        <v>365</v>
      </c>
      <c r="D225" s="206" t="s">
        <v>387</v>
      </c>
      <c r="E225" s="207" t="s">
        <v>1533</v>
      </c>
      <c r="F225" s="208" t="s">
        <v>1534</v>
      </c>
      <c r="G225" s="209" t="s">
        <v>488</v>
      </c>
      <c r="H225" s="210">
        <v>125</v>
      </c>
      <c r="I225" s="211"/>
      <c r="J225" s="212">
        <f t="shared" si="5"/>
        <v>0</v>
      </c>
      <c r="K225" s="213"/>
      <c r="L225" s="214"/>
      <c r="M225" s="215" t="s">
        <v>1</v>
      </c>
      <c r="N225" s="216" t="s">
        <v>37</v>
      </c>
      <c r="P225" s="172">
        <f t="shared" si="6"/>
        <v>0</v>
      </c>
      <c r="Q225" s="172">
        <v>5.0000000000000001E-4</v>
      </c>
      <c r="R225" s="172">
        <f t="shared" si="7"/>
        <v>6.25E-2</v>
      </c>
      <c r="S225" s="172">
        <v>0</v>
      </c>
      <c r="T225" s="173">
        <f t="shared" si="8"/>
        <v>0</v>
      </c>
      <c r="AR225" s="174" t="s">
        <v>198</v>
      </c>
      <c r="AT225" s="174" t="s">
        <v>387</v>
      </c>
      <c r="AU225" s="174" t="s">
        <v>81</v>
      </c>
      <c r="AY225" s="17" t="s">
        <v>159</v>
      </c>
      <c r="BE225" s="102">
        <f t="shared" si="9"/>
        <v>0</v>
      </c>
      <c r="BF225" s="102">
        <f t="shared" si="10"/>
        <v>0</v>
      </c>
      <c r="BG225" s="102">
        <f t="shared" si="11"/>
        <v>0</v>
      </c>
      <c r="BH225" s="102">
        <f t="shared" si="12"/>
        <v>0</v>
      </c>
      <c r="BI225" s="102">
        <f t="shared" si="13"/>
        <v>0</v>
      </c>
      <c r="BJ225" s="17" t="s">
        <v>81</v>
      </c>
      <c r="BK225" s="102">
        <f t="shared" si="14"/>
        <v>0</v>
      </c>
      <c r="BL225" s="17" t="s">
        <v>165</v>
      </c>
      <c r="BM225" s="174" t="s">
        <v>1535</v>
      </c>
    </row>
    <row r="226" spans="2:65" s="1" customFormat="1" ht="16.5" customHeight="1" x14ac:dyDescent="0.2">
      <c r="B226" s="136"/>
      <c r="C226" s="206" t="s">
        <v>373</v>
      </c>
      <c r="D226" s="206" t="s">
        <v>387</v>
      </c>
      <c r="E226" s="207" t="s">
        <v>1536</v>
      </c>
      <c r="F226" s="208" t="s">
        <v>1537</v>
      </c>
      <c r="G226" s="209" t="s">
        <v>488</v>
      </c>
      <c r="H226" s="210">
        <v>105</v>
      </c>
      <c r="I226" s="211"/>
      <c r="J226" s="212">
        <f t="shared" si="5"/>
        <v>0</v>
      </c>
      <c r="K226" s="213"/>
      <c r="L226" s="214"/>
      <c r="M226" s="215" t="s">
        <v>1</v>
      </c>
      <c r="N226" s="216" t="s">
        <v>37</v>
      </c>
      <c r="P226" s="172">
        <f t="shared" si="6"/>
        <v>0</v>
      </c>
      <c r="Q226" s="172">
        <v>5.0000000000000001E-4</v>
      </c>
      <c r="R226" s="172">
        <f t="shared" si="7"/>
        <v>5.2499999999999998E-2</v>
      </c>
      <c r="S226" s="172">
        <v>0</v>
      </c>
      <c r="T226" s="173">
        <f t="shared" si="8"/>
        <v>0</v>
      </c>
      <c r="AR226" s="174" t="s">
        <v>198</v>
      </c>
      <c r="AT226" s="174" t="s">
        <v>387</v>
      </c>
      <c r="AU226" s="174" t="s">
        <v>81</v>
      </c>
      <c r="AY226" s="17" t="s">
        <v>159</v>
      </c>
      <c r="BE226" s="102">
        <f t="shared" si="9"/>
        <v>0</v>
      </c>
      <c r="BF226" s="102">
        <f t="shared" si="10"/>
        <v>0</v>
      </c>
      <c r="BG226" s="102">
        <f t="shared" si="11"/>
        <v>0</v>
      </c>
      <c r="BH226" s="102">
        <f t="shared" si="12"/>
        <v>0</v>
      </c>
      <c r="BI226" s="102">
        <f t="shared" si="13"/>
        <v>0</v>
      </c>
      <c r="BJ226" s="17" t="s">
        <v>81</v>
      </c>
      <c r="BK226" s="102">
        <f t="shared" si="14"/>
        <v>0</v>
      </c>
      <c r="BL226" s="17" t="s">
        <v>165</v>
      </c>
      <c r="BM226" s="174" t="s">
        <v>1538</v>
      </c>
    </row>
    <row r="227" spans="2:65" s="1" customFormat="1" ht="16.5" customHeight="1" x14ac:dyDescent="0.2">
      <c r="B227" s="136"/>
      <c r="C227" s="206" t="s">
        <v>379</v>
      </c>
      <c r="D227" s="206" t="s">
        <v>387</v>
      </c>
      <c r="E227" s="207" t="s">
        <v>1539</v>
      </c>
      <c r="F227" s="208" t="s">
        <v>1540</v>
      </c>
      <c r="G227" s="209" t="s">
        <v>488</v>
      </c>
      <c r="H227" s="210">
        <v>105</v>
      </c>
      <c r="I227" s="211"/>
      <c r="J227" s="212">
        <f t="shared" si="5"/>
        <v>0</v>
      </c>
      <c r="K227" s="213"/>
      <c r="L227" s="214"/>
      <c r="M227" s="215" t="s">
        <v>1</v>
      </c>
      <c r="N227" s="216" t="s">
        <v>37</v>
      </c>
      <c r="P227" s="172">
        <f t="shared" si="6"/>
        <v>0</v>
      </c>
      <c r="Q227" s="172">
        <v>5.0000000000000001E-4</v>
      </c>
      <c r="R227" s="172">
        <f t="shared" si="7"/>
        <v>5.2499999999999998E-2</v>
      </c>
      <c r="S227" s="172">
        <v>0</v>
      </c>
      <c r="T227" s="173">
        <f t="shared" si="8"/>
        <v>0</v>
      </c>
      <c r="AR227" s="174" t="s">
        <v>198</v>
      </c>
      <c r="AT227" s="174" t="s">
        <v>387</v>
      </c>
      <c r="AU227" s="174" t="s">
        <v>81</v>
      </c>
      <c r="AY227" s="17" t="s">
        <v>159</v>
      </c>
      <c r="BE227" s="102">
        <f t="shared" si="9"/>
        <v>0</v>
      </c>
      <c r="BF227" s="102">
        <f t="shared" si="10"/>
        <v>0</v>
      </c>
      <c r="BG227" s="102">
        <f t="shared" si="11"/>
        <v>0</v>
      </c>
      <c r="BH227" s="102">
        <f t="shared" si="12"/>
        <v>0</v>
      </c>
      <c r="BI227" s="102">
        <f t="shared" si="13"/>
        <v>0</v>
      </c>
      <c r="BJ227" s="17" t="s">
        <v>81</v>
      </c>
      <c r="BK227" s="102">
        <f t="shared" si="14"/>
        <v>0</v>
      </c>
      <c r="BL227" s="17" t="s">
        <v>165</v>
      </c>
      <c r="BM227" s="174" t="s">
        <v>1541</v>
      </c>
    </row>
    <row r="228" spans="2:65" s="1" customFormat="1" ht="16.5" customHeight="1" x14ac:dyDescent="0.2">
      <c r="B228" s="136"/>
      <c r="C228" s="206" t="s">
        <v>386</v>
      </c>
      <c r="D228" s="206" t="s">
        <v>387</v>
      </c>
      <c r="E228" s="207" t="s">
        <v>1542</v>
      </c>
      <c r="F228" s="208" t="s">
        <v>1543</v>
      </c>
      <c r="G228" s="209" t="s">
        <v>488</v>
      </c>
      <c r="H228" s="210">
        <v>15</v>
      </c>
      <c r="I228" s="211"/>
      <c r="J228" s="212">
        <f t="shared" si="5"/>
        <v>0</v>
      </c>
      <c r="K228" s="213"/>
      <c r="L228" s="214"/>
      <c r="M228" s="215" t="s">
        <v>1</v>
      </c>
      <c r="N228" s="216" t="s">
        <v>37</v>
      </c>
      <c r="P228" s="172">
        <f t="shared" si="6"/>
        <v>0</v>
      </c>
      <c r="Q228" s="172">
        <v>5.0000000000000001E-4</v>
      </c>
      <c r="R228" s="172">
        <f t="shared" si="7"/>
        <v>7.4999999999999997E-3</v>
      </c>
      <c r="S228" s="172">
        <v>0</v>
      </c>
      <c r="T228" s="173">
        <f t="shared" si="8"/>
        <v>0</v>
      </c>
      <c r="AR228" s="174" t="s">
        <v>198</v>
      </c>
      <c r="AT228" s="174" t="s">
        <v>387</v>
      </c>
      <c r="AU228" s="174" t="s">
        <v>81</v>
      </c>
      <c r="AY228" s="17" t="s">
        <v>159</v>
      </c>
      <c r="BE228" s="102">
        <f t="shared" si="9"/>
        <v>0</v>
      </c>
      <c r="BF228" s="102">
        <f t="shared" si="10"/>
        <v>0</v>
      </c>
      <c r="BG228" s="102">
        <f t="shared" si="11"/>
        <v>0</v>
      </c>
      <c r="BH228" s="102">
        <f t="shared" si="12"/>
        <v>0</v>
      </c>
      <c r="BI228" s="102">
        <f t="shared" si="13"/>
        <v>0</v>
      </c>
      <c r="BJ228" s="17" t="s">
        <v>81</v>
      </c>
      <c r="BK228" s="102">
        <f t="shared" si="14"/>
        <v>0</v>
      </c>
      <c r="BL228" s="17" t="s">
        <v>165</v>
      </c>
      <c r="BM228" s="174" t="s">
        <v>1544</v>
      </c>
    </row>
    <row r="229" spans="2:65" s="1" customFormat="1" ht="16.5" customHeight="1" x14ac:dyDescent="0.2">
      <c r="B229" s="136"/>
      <c r="C229" s="206" t="s">
        <v>393</v>
      </c>
      <c r="D229" s="206" t="s">
        <v>387</v>
      </c>
      <c r="E229" s="207" t="s">
        <v>1545</v>
      </c>
      <c r="F229" s="208" t="s">
        <v>1546</v>
      </c>
      <c r="G229" s="209" t="s">
        <v>488</v>
      </c>
      <c r="H229" s="210">
        <v>105</v>
      </c>
      <c r="I229" s="211"/>
      <c r="J229" s="212">
        <f t="shared" si="5"/>
        <v>0</v>
      </c>
      <c r="K229" s="213"/>
      <c r="L229" s="214"/>
      <c r="M229" s="215" t="s">
        <v>1</v>
      </c>
      <c r="N229" s="216" t="s">
        <v>37</v>
      </c>
      <c r="P229" s="172">
        <f t="shared" si="6"/>
        <v>0</v>
      </c>
      <c r="Q229" s="172">
        <v>5.0000000000000001E-4</v>
      </c>
      <c r="R229" s="172">
        <f t="shared" si="7"/>
        <v>5.2499999999999998E-2</v>
      </c>
      <c r="S229" s="172">
        <v>0</v>
      </c>
      <c r="T229" s="173">
        <f t="shared" si="8"/>
        <v>0</v>
      </c>
      <c r="AR229" s="174" t="s">
        <v>198</v>
      </c>
      <c r="AT229" s="174" t="s">
        <v>387</v>
      </c>
      <c r="AU229" s="174" t="s">
        <v>81</v>
      </c>
      <c r="AY229" s="17" t="s">
        <v>159</v>
      </c>
      <c r="BE229" s="102">
        <f t="shared" si="9"/>
        <v>0</v>
      </c>
      <c r="BF229" s="102">
        <f t="shared" si="10"/>
        <v>0</v>
      </c>
      <c r="BG229" s="102">
        <f t="shared" si="11"/>
        <v>0</v>
      </c>
      <c r="BH229" s="102">
        <f t="shared" si="12"/>
        <v>0</v>
      </c>
      <c r="BI229" s="102">
        <f t="shared" si="13"/>
        <v>0</v>
      </c>
      <c r="BJ229" s="17" t="s">
        <v>81</v>
      </c>
      <c r="BK229" s="102">
        <f t="shared" si="14"/>
        <v>0</v>
      </c>
      <c r="BL229" s="17" t="s">
        <v>165</v>
      </c>
      <c r="BM229" s="174" t="s">
        <v>1547</v>
      </c>
    </row>
    <row r="230" spans="2:65" s="1" customFormat="1" ht="16.5" customHeight="1" x14ac:dyDescent="0.2">
      <c r="B230" s="136"/>
      <c r="C230" s="206" t="s">
        <v>398</v>
      </c>
      <c r="D230" s="206" t="s">
        <v>387</v>
      </c>
      <c r="E230" s="207" t="s">
        <v>1548</v>
      </c>
      <c r="F230" s="208" t="s">
        <v>1549</v>
      </c>
      <c r="G230" s="209" t="s">
        <v>488</v>
      </c>
      <c r="H230" s="210">
        <v>50</v>
      </c>
      <c r="I230" s="211"/>
      <c r="J230" s="212">
        <f t="shared" si="5"/>
        <v>0</v>
      </c>
      <c r="K230" s="213"/>
      <c r="L230" s="214"/>
      <c r="M230" s="215" t="s">
        <v>1</v>
      </c>
      <c r="N230" s="216" t="s">
        <v>37</v>
      </c>
      <c r="P230" s="172">
        <f t="shared" si="6"/>
        <v>0</v>
      </c>
      <c r="Q230" s="172">
        <v>5.0000000000000001E-4</v>
      </c>
      <c r="R230" s="172">
        <f t="shared" si="7"/>
        <v>2.5000000000000001E-2</v>
      </c>
      <c r="S230" s="172">
        <v>0</v>
      </c>
      <c r="T230" s="173">
        <f t="shared" si="8"/>
        <v>0</v>
      </c>
      <c r="AR230" s="174" t="s">
        <v>198</v>
      </c>
      <c r="AT230" s="174" t="s">
        <v>387</v>
      </c>
      <c r="AU230" s="174" t="s">
        <v>81</v>
      </c>
      <c r="AY230" s="17" t="s">
        <v>159</v>
      </c>
      <c r="BE230" s="102">
        <f t="shared" si="9"/>
        <v>0</v>
      </c>
      <c r="BF230" s="102">
        <f t="shared" si="10"/>
        <v>0</v>
      </c>
      <c r="BG230" s="102">
        <f t="shared" si="11"/>
        <v>0</v>
      </c>
      <c r="BH230" s="102">
        <f t="shared" si="12"/>
        <v>0</v>
      </c>
      <c r="BI230" s="102">
        <f t="shared" si="13"/>
        <v>0</v>
      </c>
      <c r="BJ230" s="17" t="s">
        <v>81</v>
      </c>
      <c r="BK230" s="102">
        <f t="shared" si="14"/>
        <v>0</v>
      </c>
      <c r="BL230" s="17" t="s">
        <v>165</v>
      </c>
      <c r="BM230" s="174" t="s">
        <v>1550</v>
      </c>
    </row>
    <row r="231" spans="2:65" s="1" customFormat="1" ht="16.5" customHeight="1" x14ac:dyDescent="0.2">
      <c r="B231" s="136"/>
      <c r="C231" s="206" t="s">
        <v>402</v>
      </c>
      <c r="D231" s="206" t="s">
        <v>387</v>
      </c>
      <c r="E231" s="207" t="s">
        <v>1551</v>
      </c>
      <c r="F231" s="208" t="s">
        <v>1552</v>
      </c>
      <c r="G231" s="209" t="s">
        <v>488</v>
      </c>
      <c r="H231" s="210">
        <v>65</v>
      </c>
      <c r="I231" s="211"/>
      <c r="J231" s="212">
        <f t="shared" si="5"/>
        <v>0</v>
      </c>
      <c r="K231" s="213"/>
      <c r="L231" s="214"/>
      <c r="M231" s="215" t="s">
        <v>1</v>
      </c>
      <c r="N231" s="216" t="s">
        <v>37</v>
      </c>
      <c r="P231" s="172">
        <f t="shared" si="6"/>
        <v>0</v>
      </c>
      <c r="Q231" s="172">
        <v>5.0000000000000001E-4</v>
      </c>
      <c r="R231" s="172">
        <f t="shared" si="7"/>
        <v>3.2500000000000001E-2</v>
      </c>
      <c r="S231" s="172">
        <v>0</v>
      </c>
      <c r="T231" s="173">
        <f t="shared" si="8"/>
        <v>0</v>
      </c>
      <c r="AR231" s="174" t="s">
        <v>198</v>
      </c>
      <c r="AT231" s="174" t="s">
        <v>387</v>
      </c>
      <c r="AU231" s="174" t="s">
        <v>81</v>
      </c>
      <c r="AY231" s="17" t="s">
        <v>159</v>
      </c>
      <c r="BE231" s="102">
        <f t="shared" si="9"/>
        <v>0</v>
      </c>
      <c r="BF231" s="102">
        <f t="shared" si="10"/>
        <v>0</v>
      </c>
      <c r="BG231" s="102">
        <f t="shared" si="11"/>
        <v>0</v>
      </c>
      <c r="BH231" s="102">
        <f t="shared" si="12"/>
        <v>0</v>
      </c>
      <c r="BI231" s="102">
        <f t="shared" si="13"/>
        <v>0</v>
      </c>
      <c r="BJ231" s="17" t="s">
        <v>81</v>
      </c>
      <c r="BK231" s="102">
        <f t="shared" si="14"/>
        <v>0</v>
      </c>
      <c r="BL231" s="17" t="s">
        <v>165</v>
      </c>
      <c r="BM231" s="174" t="s">
        <v>1553</v>
      </c>
    </row>
    <row r="232" spans="2:65" s="1" customFormat="1" ht="16.5" customHeight="1" x14ac:dyDescent="0.2">
      <c r="B232" s="136"/>
      <c r="C232" s="206" t="s">
        <v>390</v>
      </c>
      <c r="D232" s="206" t="s">
        <v>387</v>
      </c>
      <c r="E232" s="207" t="s">
        <v>1554</v>
      </c>
      <c r="F232" s="208" t="s">
        <v>1555</v>
      </c>
      <c r="G232" s="209" t="s">
        <v>488</v>
      </c>
      <c r="H232" s="210">
        <v>18</v>
      </c>
      <c r="I232" s="211"/>
      <c r="J232" s="212">
        <f t="shared" si="5"/>
        <v>0</v>
      </c>
      <c r="K232" s="213"/>
      <c r="L232" s="214"/>
      <c r="M232" s="215" t="s">
        <v>1</v>
      </c>
      <c r="N232" s="216" t="s">
        <v>37</v>
      </c>
      <c r="P232" s="172">
        <f t="shared" si="6"/>
        <v>0</v>
      </c>
      <c r="Q232" s="172">
        <v>5.0000000000000001E-4</v>
      </c>
      <c r="R232" s="172">
        <f t="shared" si="7"/>
        <v>9.0000000000000011E-3</v>
      </c>
      <c r="S232" s="172">
        <v>0</v>
      </c>
      <c r="T232" s="173">
        <f t="shared" si="8"/>
        <v>0</v>
      </c>
      <c r="AR232" s="174" t="s">
        <v>198</v>
      </c>
      <c r="AT232" s="174" t="s">
        <v>387</v>
      </c>
      <c r="AU232" s="174" t="s">
        <v>81</v>
      </c>
      <c r="AY232" s="17" t="s">
        <v>159</v>
      </c>
      <c r="BE232" s="102">
        <f t="shared" si="9"/>
        <v>0</v>
      </c>
      <c r="BF232" s="102">
        <f t="shared" si="10"/>
        <v>0</v>
      </c>
      <c r="BG232" s="102">
        <f t="shared" si="11"/>
        <v>0</v>
      </c>
      <c r="BH232" s="102">
        <f t="shared" si="12"/>
        <v>0</v>
      </c>
      <c r="BI232" s="102">
        <f t="shared" si="13"/>
        <v>0</v>
      </c>
      <c r="BJ232" s="17" t="s">
        <v>81</v>
      </c>
      <c r="BK232" s="102">
        <f t="shared" si="14"/>
        <v>0</v>
      </c>
      <c r="BL232" s="17" t="s">
        <v>165</v>
      </c>
      <c r="BM232" s="174" t="s">
        <v>1556</v>
      </c>
    </row>
    <row r="233" spans="2:65" s="1" customFormat="1" ht="16.5" customHeight="1" x14ac:dyDescent="0.2">
      <c r="B233" s="136"/>
      <c r="C233" s="206" t="s">
        <v>414</v>
      </c>
      <c r="D233" s="206" t="s">
        <v>387</v>
      </c>
      <c r="E233" s="207" t="s">
        <v>1557</v>
      </c>
      <c r="F233" s="208" t="s">
        <v>1558</v>
      </c>
      <c r="G233" s="209" t="s">
        <v>488</v>
      </c>
      <c r="H233" s="210">
        <v>125</v>
      </c>
      <c r="I233" s="211"/>
      <c r="J233" s="212">
        <f t="shared" si="5"/>
        <v>0</v>
      </c>
      <c r="K233" s="213"/>
      <c r="L233" s="214"/>
      <c r="M233" s="215" t="s">
        <v>1</v>
      </c>
      <c r="N233" s="216" t="s">
        <v>37</v>
      </c>
      <c r="P233" s="172">
        <f t="shared" si="6"/>
        <v>0</v>
      </c>
      <c r="Q233" s="172">
        <v>5.0000000000000001E-4</v>
      </c>
      <c r="R233" s="172">
        <f t="shared" si="7"/>
        <v>6.25E-2</v>
      </c>
      <c r="S233" s="172">
        <v>0</v>
      </c>
      <c r="T233" s="173">
        <f t="shared" si="8"/>
        <v>0</v>
      </c>
      <c r="AR233" s="174" t="s">
        <v>198</v>
      </c>
      <c r="AT233" s="174" t="s">
        <v>387</v>
      </c>
      <c r="AU233" s="174" t="s">
        <v>81</v>
      </c>
      <c r="AY233" s="17" t="s">
        <v>159</v>
      </c>
      <c r="BE233" s="102">
        <f t="shared" si="9"/>
        <v>0</v>
      </c>
      <c r="BF233" s="102">
        <f t="shared" si="10"/>
        <v>0</v>
      </c>
      <c r="BG233" s="102">
        <f t="shared" si="11"/>
        <v>0</v>
      </c>
      <c r="BH233" s="102">
        <f t="shared" si="12"/>
        <v>0</v>
      </c>
      <c r="BI233" s="102">
        <f t="shared" si="13"/>
        <v>0</v>
      </c>
      <c r="BJ233" s="17" t="s">
        <v>81</v>
      </c>
      <c r="BK233" s="102">
        <f t="shared" si="14"/>
        <v>0</v>
      </c>
      <c r="BL233" s="17" t="s">
        <v>165</v>
      </c>
      <c r="BM233" s="174" t="s">
        <v>1559</v>
      </c>
    </row>
    <row r="234" spans="2:65" s="1" customFormat="1" ht="16.5" customHeight="1" x14ac:dyDescent="0.2">
      <c r="B234" s="136"/>
      <c r="C234" s="206" t="s">
        <v>418</v>
      </c>
      <c r="D234" s="206" t="s">
        <v>387</v>
      </c>
      <c r="E234" s="207" t="s">
        <v>1560</v>
      </c>
      <c r="F234" s="208" t="s">
        <v>1561</v>
      </c>
      <c r="G234" s="209" t="s">
        <v>488</v>
      </c>
      <c r="H234" s="210">
        <v>75</v>
      </c>
      <c r="I234" s="211"/>
      <c r="J234" s="212">
        <f t="shared" si="5"/>
        <v>0</v>
      </c>
      <c r="K234" s="213"/>
      <c r="L234" s="214"/>
      <c r="M234" s="215" t="s">
        <v>1</v>
      </c>
      <c r="N234" s="216" t="s">
        <v>37</v>
      </c>
      <c r="P234" s="172">
        <f t="shared" si="6"/>
        <v>0</v>
      </c>
      <c r="Q234" s="172">
        <v>5.0000000000000001E-4</v>
      </c>
      <c r="R234" s="172">
        <f t="shared" si="7"/>
        <v>3.7499999999999999E-2</v>
      </c>
      <c r="S234" s="172">
        <v>0</v>
      </c>
      <c r="T234" s="173">
        <f t="shared" si="8"/>
        <v>0</v>
      </c>
      <c r="AR234" s="174" t="s">
        <v>198</v>
      </c>
      <c r="AT234" s="174" t="s">
        <v>387</v>
      </c>
      <c r="AU234" s="174" t="s">
        <v>81</v>
      </c>
      <c r="AY234" s="17" t="s">
        <v>159</v>
      </c>
      <c r="BE234" s="102">
        <f t="shared" si="9"/>
        <v>0</v>
      </c>
      <c r="BF234" s="102">
        <f t="shared" si="10"/>
        <v>0</v>
      </c>
      <c r="BG234" s="102">
        <f t="shared" si="11"/>
        <v>0</v>
      </c>
      <c r="BH234" s="102">
        <f t="shared" si="12"/>
        <v>0</v>
      </c>
      <c r="BI234" s="102">
        <f t="shared" si="13"/>
        <v>0</v>
      </c>
      <c r="BJ234" s="17" t="s">
        <v>81</v>
      </c>
      <c r="BK234" s="102">
        <f t="shared" si="14"/>
        <v>0</v>
      </c>
      <c r="BL234" s="17" t="s">
        <v>165</v>
      </c>
      <c r="BM234" s="174" t="s">
        <v>1562</v>
      </c>
    </row>
    <row r="235" spans="2:65" s="1" customFormat="1" ht="16.5" customHeight="1" x14ac:dyDescent="0.2">
      <c r="B235" s="136"/>
      <c r="C235" s="206" t="s">
        <v>422</v>
      </c>
      <c r="D235" s="206" t="s">
        <v>387</v>
      </c>
      <c r="E235" s="207" t="s">
        <v>1563</v>
      </c>
      <c r="F235" s="208" t="s">
        <v>1564</v>
      </c>
      <c r="G235" s="209" t="s">
        <v>488</v>
      </c>
      <c r="H235" s="210">
        <v>3150</v>
      </c>
      <c r="I235" s="211"/>
      <c r="J235" s="212">
        <f t="shared" si="5"/>
        <v>0</v>
      </c>
      <c r="K235" s="213"/>
      <c r="L235" s="214"/>
      <c r="M235" s="215" t="s">
        <v>1</v>
      </c>
      <c r="N235" s="216" t="s">
        <v>37</v>
      </c>
      <c r="P235" s="172">
        <f t="shared" si="6"/>
        <v>0</v>
      </c>
      <c r="Q235" s="172">
        <v>5.0000000000000001E-4</v>
      </c>
      <c r="R235" s="172">
        <f t="shared" si="7"/>
        <v>1.575</v>
      </c>
      <c r="S235" s="172">
        <v>0</v>
      </c>
      <c r="T235" s="173">
        <f t="shared" si="8"/>
        <v>0</v>
      </c>
      <c r="AR235" s="174" t="s">
        <v>198</v>
      </c>
      <c r="AT235" s="174" t="s">
        <v>387</v>
      </c>
      <c r="AU235" s="174" t="s">
        <v>81</v>
      </c>
      <c r="AY235" s="17" t="s">
        <v>159</v>
      </c>
      <c r="BE235" s="102">
        <f t="shared" si="9"/>
        <v>0</v>
      </c>
      <c r="BF235" s="102">
        <f t="shared" si="10"/>
        <v>0</v>
      </c>
      <c r="BG235" s="102">
        <f t="shared" si="11"/>
        <v>0</v>
      </c>
      <c r="BH235" s="102">
        <f t="shared" si="12"/>
        <v>0</v>
      </c>
      <c r="BI235" s="102">
        <f t="shared" si="13"/>
        <v>0</v>
      </c>
      <c r="BJ235" s="17" t="s">
        <v>81</v>
      </c>
      <c r="BK235" s="102">
        <f t="shared" si="14"/>
        <v>0</v>
      </c>
      <c r="BL235" s="17" t="s">
        <v>165</v>
      </c>
      <c r="BM235" s="174" t="s">
        <v>1565</v>
      </c>
    </row>
    <row r="236" spans="2:65" s="1" customFormat="1" ht="16.5" customHeight="1" x14ac:dyDescent="0.2">
      <c r="B236" s="136"/>
      <c r="C236" s="206" t="s">
        <v>178</v>
      </c>
      <c r="D236" s="206" t="s">
        <v>387</v>
      </c>
      <c r="E236" s="207" t="s">
        <v>1566</v>
      </c>
      <c r="F236" s="208" t="s">
        <v>1567</v>
      </c>
      <c r="G236" s="209" t="s">
        <v>488</v>
      </c>
      <c r="H236" s="210">
        <v>195</v>
      </c>
      <c r="I236" s="211"/>
      <c r="J236" s="212">
        <f t="shared" si="5"/>
        <v>0</v>
      </c>
      <c r="K236" s="213"/>
      <c r="L236" s="214"/>
      <c r="M236" s="215" t="s">
        <v>1</v>
      </c>
      <c r="N236" s="216" t="s">
        <v>37</v>
      </c>
      <c r="P236" s="172">
        <f t="shared" si="6"/>
        <v>0</v>
      </c>
      <c r="Q236" s="172">
        <v>5.0000000000000001E-4</v>
      </c>
      <c r="R236" s="172">
        <f t="shared" si="7"/>
        <v>9.7500000000000003E-2</v>
      </c>
      <c r="S236" s="172">
        <v>0</v>
      </c>
      <c r="T236" s="173">
        <f t="shared" si="8"/>
        <v>0</v>
      </c>
      <c r="AR236" s="174" t="s">
        <v>198</v>
      </c>
      <c r="AT236" s="174" t="s">
        <v>387</v>
      </c>
      <c r="AU236" s="174" t="s">
        <v>81</v>
      </c>
      <c r="AY236" s="17" t="s">
        <v>159</v>
      </c>
      <c r="BE236" s="102">
        <f t="shared" si="9"/>
        <v>0</v>
      </c>
      <c r="BF236" s="102">
        <f t="shared" si="10"/>
        <v>0</v>
      </c>
      <c r="BG236" s="102">
        <f t="shared" si="11"/>
        <v>0</v>
      </c>
      <c r="BH236" s="102">
        <f t="shared" si="12"/>
        <v>0</v>
      </c>
      <c r="BI236" s="102">
        <f t="shared" si="13"/>
        <v>0</v>
      </c>
      <c r="BJ236" s="17" t="s">
        <v>81</v>
      </c>
      <c r="BK236" s="102">
        <f t="shared" si="14"/>
        <v>0</v>
      </c>
      <c r="BL236" s="17" t="s">
        <v>165</v>
      </c>
      <c r="BM236" s="174" t="s">
        <v>1568</v>
      </c>
    </row>
    <row r="237" spans="2:65" s="1" customFormat="1" ht="16.5" customHeight="1" x14ac:dyDescent="0.2">
      <c r="B237" s="136"/>
      <c r="C237" s="206" t="s">
        <v>433</v>
      </c>
      <c r="D237" s="206" t="s">
        <v>387</v>
      </c>
      <c r="E237" s="207" t="s">
        <v>1569</v>
      </c>
      <c r="F237" s="208" t="s">
        <v>1570</v>
      </c>
      <c r="G237" s="209" t="s">
        <v>488</v>
      </c>
      <c r="H237" s="210">
        <v>17</v>
      </c>
      <c r="I237" s="211"/>
      <c r="J237" s="212">
        <f t="shared" si="5"/>
        <v>0</v>
      </c>
      <c r="K237" s="213"/>
      <c r="L237" s="214"/>
      <c r="M237" s="215" t="s">
        <v>1</v>
      </c>
      <c r="N237" s="216" t="s">
        <v>37</v>
      </c>
      <c r="P237" s="172">
        <f t="shared" si="6"/>
        <v>0</v>
      </c>
      <c r="Q237" s="172">
        <v>5.0000000000000001E-4</v>
      </c>
      <c r="R237" s="172">
        <f t="shared" si="7"/>
        <v>8.5000000000000006E-3</v>
      </c>
      <c r="S237" s="172">
        <v>0</v>
      </c>
      <c r="T237" s="173">
        <f t="shared" si="8"/>
        <v>0</v>
      </c>
      <c r="AR237" s="174" t="s">
        <v>198</v>
      </c>
      <c r="AT237" s="174" t="s">
        <v>387</v>
      </c>
      <c r="AU237" s="174" t="s">
        <v>81</v>
      </c>
      <c r="AY237" s="17" t="s">
        <v>159</v>
      </c>
      <c r="BE237" s="102">
        <f t="shared" si="9"/>
        <v>0</v>
      </c>
      <c r="BF237" s="102">
        <f t="shared" si="10"/>
        <v>0</v>
      </c>
      <c r="BG237" s="102">
        <f t="shared" si="11"/>
        <v>0</v>
      </c>
      <c r="BH237" s="102">
        <f t="shared" si="12"/>
        <v>0</v>
      </c>
      <c r="BI237" s="102">
        <f t="shared" si="13"/>
        <v>0</v>
      </c>
      <c r="BJ237" s="17" t="s">
        <v>81</v>
      </c>
      <c r="BK237" s="102">
        <f t="shared" si="14"/>
        <v>0</v>
      </c>
      <c r="BL237" s="17" t="s">
        <v>165</v>
      </c>
      <c r="BM237" s="174" t="s">
        <v>1571</v>
      </c>
    </row>
    <row r="238" spans="2:65" s="1" customFormat="1" ht="16.5" customHeight="1" x14ac:dyDescent="0.2">
      <c r="B238" s="136"/>
      <c r="C238" s="206" t="s">
        <v>437</v>
      </c>
      <c r="D238" s="206" t="s">
        <v>387</v>
      </c>
      <c r="E238" s="207" t="s">
        <v>1572</v>
      </c>
      <c r="F238" s="208" t="s">
        <v>1573</v>
      </c>
      <c r="G238" s="209" t="s">
        <v>488</v>
      </c>
      <c r="H238" s="210">
        <v>90</v>
      </c>
      <c r="I238" s="211"/>
      <c r="J238" s="212">
        <f t="shared" si="5"/>
        <v>0</v>
      </c>
      <c r="K238" s="213"/>
      <c r="L238" s="214"/>
      <c r="M238" s="215" t="s">
        <v>1</v>
      </c>
      <c r="N238" s="216" t="s">
        <v>37</v>
      </c>
      <c r="P238" s="172">
        <f t="shared" si="6"/>
        <v>0</v>
      </c>
      <c r="Q238" s="172">
        <v>5.0000000000000001E-4</v>
      </c>
      <c r="R238" s="172">
        <f t="shared" si="7"/>
        <v>4.4999999999999998E-2</v>
      </c>
      <c r="S238" s="172">
        <v>0</v>
      </c>
      <c r="T238" s="173">
        <f t="shared" si="8"/>
        <v>0</v>
      </c>
      <c r="AR238" s="174" t="s">
        <v>198</v>
      </c>
      <c r="AT238" s="174" t="s">
        <v>387</v>
      </c>
      <c r="AU238" s="174" t="s">
        <v>81</v>
      </c>
      <c r="AY238" s="17" t="s">
        <v>159</v>
      </c>
      <c r="BE238" s="102">
        <f t="shared" si="9"/>
        <v>0</v>
      </c>
      <c r="BF238" s="102">
        <f t="shared" si="10"/>
        <v>0</v>
      </c>
      <c r="BG238" s="102">
        <f t="shared" si="11"/>
        <v>0</v>
      </c>
      <c r="BH238" s="102">
        <f t="shared" si="12"/>
        <v>0</v>
      </c>
      <c r="BI238" s="102">
        <f t="shared" si="13"/>
        <v>0</v>
      </c>
      <c r="BJ238" s="17" t="s">
        <v>81</v>
      </c>
      <c r="BK238" s="102">
        <f t="shared" si="14"/>
        <v>0</v>
      </c>
      <c r="BL238" s="17" t="s">
        <v>165</v>
      </c>
      <c r="BM238" s="174" t="s">
        <v>1574</v>
      </c>
    </row>
    <row r="239" spans="2:65" s="1" customFormat="1" ht="16.5" customHeight="1" x14ac:dyDescent="0.2">
      <c r="B239" s="136"/>
      <c r="C239" s="206" t="s">
        <v>442</v>
      </c>
      <c r="D239" s="206" t="s">
        <v>387</v>
      </c>
      <c r="E239" s="207" t="s">
        <v>1575</v>
      </c>
      <c r="F239" s="208" t="s">
        <v>1576</v>
      </c>
      <c r="G239" s="209" t="s">
        <v>488</v>
      </c>
      <c r="H239" s="210">
        <v>16</v>
      </c>
      <c r="I239" s="211"/>
      <c r="J239" s="212">
        <f t="shared" si="5"/>
        <v>0</v>
      </c>
      <c r="K239" s="213"/>
      <c r="L239" s="214"/>
      <c r="M239" s="215" t="s">
        <v>1</v>
      </c>
      <c r="N239" s="216" t="s">
        <v>37</v>
      </c>
      <c r="P239" s="172">
        <f t="shared" si="6"/>
        <v>0</v>
      </c>
      <c r="Q239" s="172">
        <v>5.0000000000000001E-4</v>
      </c>
      <c r="R239" s="172">
        <f t="shared" si="7"/>
        <v>8.0000000000000002E-3</v>
      </c>
      <c r="S239" s="172">
        <v>0</v>
      </c>
      <c r="T239" s="173">
        <f t="shared" si="8"/>
        <v>0</v>
      </c>
      <c r="AR239" s="174" t="s">
        <v>198</v>
      </c>
      <c r="AT239" s="174" t="s">
        <v>387</v>
      </c>
      <c r="AU239" s="174" t="s">
        <v>81</v>
      </c>
      <c r="AY239" s="17" t="s">
        <v>159</v>
      </c>
      <c r="BE239" s="102">
        <f t="shared" si="9"/>
        <v>0</v>
      </c>
      <c r="BF239" s="102">
        <f t="shared" si="10"/>
        <v>0</v>
      </c>
      <c r="BG239" s="102">
        <f t="shared" si="11"/>
        <v>0</v>
      </c>
      <c r="BH239" s="102">
        <f t="shared" si="12"/>
        <v>0</v>
      </c>
      <c r="BI239" s="102">
        <f t="shared" si="13"/>
        <v>0</v>
      </c>
      <c r="BJ239" s="17" t="s">
        <v>81</v>
      </c>
      <c r="BK239" s="102">
        <f t="shared" si="14"/>
        <v>0</v>
      </c>
      <c r="BL239" s="17" t="s">
        <v>165</v>
      </c>
      <c r="BM239" s="174" t="s">
        <v>1577</v>
      </c>
    </row>
    <row r="240" spans="2:65" s="1" customFormat="1" ht="16.5" customHeight="1" x14ac:dyDescent="0.2">
      <c r="B240" s="136"/>
      <c r="C240" s="206" t="s">
        <v>448</v>
      </c>
      <c r="D240" s="206" t="s">
        <v>387</v>
      </c>
      <c r="E240" s="207" t="s">
        <v>1578</v>
      </c>
      <c r="F240" s="208" t="s">
        <v>1579</v>
      </c>
      <c r="G240" s="209" t="s">
        <v>488</v>
      </c>
      <c r="H240" s="210">
        <v>25</v>
      </c>
      <c r="I240" s="211"/>
      <c r="J240" s="212">
        <f t="shared" si="5"/>
        <v>0</v>
      </c>
      <c r="K240" s="213"/>
      <c r="L240" s="214"/>
      <c r="M240" s="215" t="s">
        <v>1</v>
      </c>
      <c r="N240" s="216" t="s">
        <v>37</v>
      </c>
      <c r="P240" s="172">
        <f t="shared" si="6"/>
        <v>0</v>
      </c>
      <c r="Q240" s="172">
        <v>5.0000000000000001E-4</v>
      </c>
      <c r="R240" s="172">
        <f t="shared" si="7"/>
        <v>1.2500000000000001E-2</v>
      </c>
      <c r="S240" s="172">
        <v>0</v>
      </c>
      <c r="T240" s="173">
        <f t="shared" si="8"/>
        <v>0</v>
      </c>
      <c r="AR240" s="174" t="s">
        <v>198</v>
      </c>
      <c r="AT240" s="174" t="s">
        <v>387</v>
      </c>
      <c r="AU240" s="174" t="s">
        <v>81</v>
      </c>
      <c r="AY240" s="17" t="s">
        <v>159</v>
      </c>
      <c r="BE240" s="102">
        <f t="shared" si="9"/>
        <v>0</v>
      </c>
      <c r="BF240" s="102">
        <f t="shared" si="10"/>
        <v>0</v>
      </c>
      <c r="BG240" s="102">
        <f t="shared" si="11"/>
        <v>0</v>
      </c>
      <c r="BH240" s="102">
        <f t="shared" si="12"/>
        <v>0</v>
      </c>
      <c r="BI240" s="102">
        <f t="shared" si="13"/>
        <v>0</v>
      </c>
      <c r="BJ240" s="17" t="s">
        <v>81</v>
      </c>
      <c r="BK240" s="102">
        <f t="shared" si="14"/>
        <v>0</v>
      </c>
      <c r="BL240" s="17" t="s">
        <v>165</v>
      </c>
      <c r="BM240" s="174" t="s">
        <v>1580</v>
      </c>
    </row>
    <row r="241" spans="2:65" s="1" customFormat="1" ht="16.5" customHeight="1" x14ac:dyDescent="0.2">
      <c r="B241" s="136"/>
      <c r="C241" s="206" t="s">
        <v>453</v>
      </c>
      <c r="D241" s="206" t="s">
        <v>387</v>
      </c>
      <c r="E241" s="207" t="s">
        <v>1581</v>
      </c>
      <c r="F241" s="208" t="s">
        <v>1582</v>
      </c>
      <c r="G241" s="209" t="s">
        <v>488</v>
      </c>
      <c r="H241" s="210">
        <v>80</v>
      </c>
      <c r="I241" s="211"/>
      <c r="J241" s="212">
        <f t="shared" si="5"/>
        <v>0</v>
      </c>
      <c r="K241" s="213"/>
      <c r="L241" s="214"/>
      <c r="M241" s="215" t="s">
        <v>1</v>
      </c>
      <c r="N241" s="216" t="s">
        <v>37</v>
      </c>
      <c r="P241" s="172">
        <f t="shared" si="6"/>
        <v>0</v>
      </c>
      <c r="Q241" s="172">
        <v>5.0000000000000001E-4</v>
      </c>
      <c r="R241" s="172">
        <f t="shared" si="7"/>
        <v>0.04</v>
      </c>
      <c r="S241" s="172">
        <v>0</v>
      </c>
      <c r="T241" s="173">
        <f t="shared" si="8"/>
        <v>0</v>
      </c>
      <c r="AR241" s="174" t="s">
        <v>198</v>
      </c>
      <c r="AT241" s="174" t="s">
        <v>387</v>
      </c>
      <c r="AU241" s="174" t="s">
        <v>81</v>
      </c>
      <c r="AY241" s="17" t="s">
        <v>159</v>
      </c>
      <c r="BE241" s="102">
        <f t="shared" si="9"/>
        <v>0</v>
      </c>
      <c r="BF241" s="102">
        <f t="shared" si="10"/>
        <v>0</v>
      </c>
      <c r="BG241" s="102">
        <f t="shared" si="11"/>
        <v>0</v>
      </c>
      <c r="BH241" s="102">
        <f t="shared" si="12"/>
        <v>0</v>
      </c>
      <c r="BI241" s="102">
        <f t="shared" si="13"/>
        <v>0</v>
      </c>
      <c r="BJ241" s="17" t="s">
        <v>81</v>
      </c>
      <c r="BK241" s="102">
        <f t="shared" si="14"/>
        <v>0</v>
      </c>
      <c r="BL241" s="17" t="s">
        <v>165</v>
      </c>
      <c r="BM241" s="174" t="s">
        <v>1583</v>
      </c>
    </row>
    <row r="242" spans="2:65" s="1" customFormat="1" ht="21.75" customHeight="1" x14ac:dyDescent="0.2">
      <c r="B242" s="136"/>
      <c r="C242" s="163" t="s">
        <v>460</v>
      </c>
      <c r="D242" s="163" t="s">
        <v>161</v>
      </c>
      <c r="E242" s="164" t="s">
        <v>1584</v>
      </c>
      <c r="F242" s="165" t="s">
        <v>1585</v>
      </c>
      <c r="G242" s="166" t="s">
        <v>488</v>
      </c>
      <c r="H242" s="167">
        <v>239</v>
      </c>
      <c r="I242" s="168"/>
      <c r="J242" s="169">
        <f t="shared" si="5"/>
        <v>0</v>
      </c>
      <c r="K242" s="170"/>
      <c r="L242" s="34"/>
      <c r="M242" s="171" t="s">
        <v>1</v>
      </c>
      <c r="N242" s="135" t="s">
        <v>37</v>
      </c>
      <c r="P242" s="172">
        <f t="shared" si="6"/>
        <v>0</v>
      </c>
      <c r="Q242" s="172">
        <v>0</v>
      </c>
      <c r="R242" s="172">
        <f t="shared" si="7"/>
        <v>0</v>
      </c>
      <c r="S242" s="172">
        <v>0</v>
      </c>
      <c r="T242" s="173">
        <f t="shared" si="8"/>
        <v>0</v>
      </c>
      <c r="AR242" s="174" t="s">
        <v>165</v>
      </c>
      <c r="AT242" s="174" t="s">
        <v>161</v>
      </c>
      <c r="AU242" s="174" t="s">
        <v>81</v>
      </c>
      <c r="AY242" s="17" t="s">
        <v>159</v>
      </c>
      <c r="BE242" s="102">
        <f t="shared" si="9"/>
        <v>0</v>
      </c>
      <c r="BF242" s="102">
        <f t="shared" si="10"/>
        <v>0</v>
      </c>
      <c r="BG242" s="102">
        <f t="shared" si="11"/>
        <v>0</v>
      </c>
      <c r="BH242" s="102">
        <f t="shared" si="12"/>
        <v>0</v>
      </c>
      <c r="BI242" s="102">
        <f t="shared" si="13"/>
        <v>0</v>
      </c>
      <c r="BJ242" s="17" t="s">
        <v>81</v>
      </c>
      <c r="BK242" s="102">
        <f t="shared" si="14"/>
        <v>0</v>
      </c>
      <c r="BL242" s="17" t="s">
        <v>165</v>
      </c>
      <c r="BM242" s="174" t="s">
        <v>1586</v>
      </c>
    </row>
    <row r="243" spans="2:65" s="14" customFormat="1" x14ac:dyDescent="0.2">
      <c r="B243" s="190"/>
      <c r="D243" s="176" t="s">
        <v>167</v>
      </c>
      <c r="E243" s="191" t="s">
        <v>1</v>
      </c>
      <c r="F243" s="192" t="s">
        <v>1587</v>
      </c>
      <c r="H243" s="191" t="s">
        <v>1</v>
      </c>
      <c r="I243" s="193"/>
      <c r="L243" s="190"/>
      <c r="M243" s="194"/>
      <c r="T243" s="195"/>
      <c r="AT243" s="191" t="s">
        <v>167</v>
      </c>
      <c r="AU243" s="191" t="s">
        <v>81</v>
      </c>
      <c r="AV243" s="14" t="s">
        <v>76</v>
      </c>
      <c r="AW243" s="14" t="s">
        <v>26</v>
      </c>
      <c r="AX243" s="14" t="s">
        <v>71</v>
      </c>
      <c r="AY243" s="191" t="s">
        <v>159</v>
      </c>
    </row>
    <row r="244" spans="2:65" s="12" customFormat="1" x14ac:dyDescent="0.2">
      <c r="B244" s="175"/>
      <c r="D244" s="176" t="s">
        <v>167</v>
      </c>
      <c r="E244" s="177" t="s">
        <v>1</v>
      </c>
      <c r="F244" s="178" t="s">
        <v>1588</v>
      </c>
      <c r="H244" s="179">
        <v>65</v>
      </c>
      <c r="I244" s="180"/>
      <c r="L244" s="175"/>
      <c r="M244" s="181"/>
      <c r="T244" s="182"/>
      <c r="AT244" s="177" t="s">
        <v>167</v>
      </c>
      <c r="AU244" s="177" t="s">
        <v>81</v>
      </c>
      <c r="AV244" s="12" t="s">
        <v>81</v>
      </c>
      <c r="AW244" s="12" t="s">
        <v>26</v>
      </c>
      <c r="AX244" s="12" t="s">
        <v>71</v>
      </c>
      <c r="AY244" s="177" t="s">
        <v>159</v>
      </c>
    </row>
    <row r="245" spans="2:65" s="12" customFormat="1" x14ac:dyDescent="0.2">
      <c r="B245" s="175"/>
      <c r="D245" s="176" t="s">
        <v>167</v>
      </c>
      <c r="E245" s="177" t="s">
        <v>1</v>
      </c>
      <c r="F245" s="178" t="s">
        <v>1589</v>
      </c>
      <c r="H245" s="179">
        <v>65</v>
      </c>
      <c r="I245" s="180"/>
      <c r="L245" s="175"/>
      <c r="M245" s="181"/>
      <c r="T245" s="182"/>
      <c r="AT245" s="177" t="s">
        <v>167</v>
      </c>
      <c r="AU245" s="177" t="s">
        <v>81</v>
      </c>
      <c r="AV245" s="12" t="s">
        <v>81</v>
      </c>
      <c r="AW245" s="12" t="s">
        <v>26</v>
      </c>
      <c r="AX245" s="12" t="s">
        <v>71</v>
      </c>
      <c r="AY245" s="177" t="s">
        <v>159</v>
      </c>
    </row>
    <row r="246" spans="2:65" s="12" customFormat="1" x14ac:dyDescent="0.2">
      <c r="B246" s="175"/>
      <c r="D246" s="176" t="s">
        <v>167</v>
      </c>
      <c r="E246" s="177" t="s">
        <v>1</v>
      </c>
      <c r="F246" s="178" t="s">
        <v>1590</v>
      </c>
      <c r="H246" s="179">
        <v>100</v>
      </c>
      <c r="I246" s="180"/>
      <c r="L246" s="175"/>
      <c r="M246" s="181"/>
      <c r="T246" s="182"/>
      <c r="AT246" s="177" t="s">
        <v>167</v>
      </c>
      <c r="AU246" s="177" t="s">
        <v>81</v>
      </c>
      <c r="AV246" s="12" t="s">
        <v>81</v>
      </c>
      <c r="AW246" s="12" t="s">
        <v>26</v>
      </c>
      <c r="AX246" s="12" t="s">
        <v>71</v>
      </c>
      <c r="AY246" s="177" t="s">
        <v>159</v>
      </c>
    </row>
    <row r="247" spans="2:65" s="12" customFormat="1" x14ac:dyDescent="0.2">
      <c r="B247" s="175"/>
      <c r="D247" s="176" t="s">
        <v>167</v>
      </c>
      <c r="E247" s="177" t="s">
        <v>1</v>
      </c>
      <c r="F247" s="178" t="s">
        <v>1591</v>
      </c>
      <c r="H247" s="179">
        <v>9</v>
      </c>
      <c r="I247" s="180"/>
      <c r="L247" s="175"/>
      <c r="M247" s="181"/>
      <c r="T247" s="182"/>
      <c r="AT247" s="177" t="s">
        <v>167</v>
      </c>
      <c r="AU247" s="177" t="s">
        <v>81</v>
      </c>
      <c r="AV247" s="12" t="s">
        <v>81</v>
      </c>
      <c r="AW247" s="12" t="s">
        <v>26</v>
      </c>
      <c r="AX247" s="12" t="s">
        <v>71</v>
      </c>
      <c r="AY247" s="177" t="s">
        <v>159</v>
      </c>
    </row>
    <row r="248" spans="2:65" s="13" customFormat="1" x14ac:dyDescent="0.2">
      <c r="B248" s="183"/>
      <c r="D248" s="176" t="s">
        <v>167</v>
      </c>
      <c r="E248" s="184" t="s">
        <v>1</v>
      </c>
      <c r="F248" s="185" t="s">
        <v>169</v>
      </c>
      <c r="H248" s="186">
        <v>239</v>
      </c>
      <c r="I248" s="187"/>
      <c r="L248" s="183"/>
      <c r="M248" s="188"/>
      <c r="T248" s="189"/>
      <c r="AT248" s="184" t="s">
        <v>167</v>
      </c>
      <c r="AU248" s="184" t="s">
        <v>81</v>
      </c>
      <c r="AV248" s="13" t="s">
        <v>165</v>
      </c>
      <c r="AW248" s="13" t="s">
        <v>26</v>
      </c>
      <c r="AX248" s="13" t="s">
        <v>76</v>
      </c>
      <c r="AY248" s="184" t="s">
        <v>159</v>
      </c>
    </row>
    <row r="249" spans="2:65" s="1" customFormat="1" ht="24.15" customHeight="1" x14ac:dyDescent="0.2">
      <c r="B249" s="136"/>
      <c r="C249" s="163" t="s">
        <v>466</v>
      </c>
      <c r="D249" s="163" t="s">
        <v>161</v>
      </c>
      <c r="E249" s="164" t="s">
        <v>1592</v>
      </c>
      <c r="F249" s="165" t="s">
        <v>1593</v>
      </c>
      <c r="G249" s="166" t="s">
        <v>281</v>
      </c>
      <c r="H249" s="167">
        <v>1018.9</v>
      </c>
      <c r="I249" s="168"/>
      <c r="J249" s="169">
        <f>ROUND(I249*H249,2)</f>
        <v>0</v>
      </c>
      <c r="K249" s="170"/>
      <c r="L249" s="34"/>
      <c r="M249" s="171" t="s">
        <v>1</v>
      </c>
      <c r="N249" s="135" t="s">
        <v>37</v>
      </c>
      <c r="P249" s="172">
        <f>O249*H249</f>
        <v>0</v>
      </c>
      <c r="Q249" s="172">
        <v>0</v>
      </c>
      <c r="R249" s="172">
        <f>Q249*H249</f>
        <v>0</v>
      </c>
      <c r="S249" s="172">
        <v>0</v>
      </c>
      <c r="T249" s="173">
        <f>S249*H249</f>
        <v>0</v>
      </c>
      <c r="AR249" s="174" t="s">
        <v>165</v>
      </c>
      <c r="AT249" s="174" t="s">
        <v>161</v>
      </c>
      <c r="AU249" s="174" t="s">
        <v>81</v>
      </c>
      <c r="AY249" s="17" t="s">
        <v>159</v>
      </c>
      <c r="BE249" s="102">
        <f>IF(N249="základná",J249,0)</f>
        <v>0</v>
      </c>
      <c r="BF249" s="102">
        <f>IF(N249="znížená",J249,0)</f>
        <v>0</v>
      </c>
      <c r="BG249" s="102">
        <f>IF(N249="zákl. prenesená",J249,0)</f>
        <v>0</v>
      </c>
      <c r="BH249" s="102">
        <f>IF(N249="zníž. prenesená",J249,0)</f>
        <v>0</v>
      </c>
      <c r="BI249" s="102">
        <f>IF(N249="nulová",J249,0)</f>
        <v>0</v>
      </c>
      <c r="BJ249" s="17" t="s">
        <v>81</v>
      </c>
      <c r="BK249" s="102">
        <f>ROUND(I249*H249,2)</f>
        <v>0</v>
      </c>
      <c r="BL249" s="17" t="s">
        <v>165</v>
      </c>
      <c r="BM249" s="174" t="s">
        <v>1594</v>
      </c>
    </row>
    <row r="250" spans="2:65" s="14" customFormat="1" x14ac:dyDescent="0.2">
      <c r="B250" s="190"/>
      <c r="D250" s="176" t="s">
        <v>167</v>
      </c>
      <c r="E250" s="191" t="s">
        <v>1</v>
      </c>
      <c r="F250" s="192" t="s">
        <v>1466</v>
      </c>
      <c r="H250" s="191" t="s">
        <v>1</v>
      </c>
      <c r="I250" s="193"/>
      <c r="L250" s="190"/>
      <c r="M250" s="194"/>
      <c r="T250" s="195"/>
      <c r="AT250" s="191" t="s">
        <v>167</v>
      </c>
      <c r="AU250" s="191" t="s">
        <v>81</v>
      </c>
      <c r="AV250" s="14" t="s">
        <v>76</v>
      </c>
      <c r="AW250" s="14" t="s">
        <v>26</v>
      </c>
      <c r="AX250" s="14" t="s">
        <v>71</v>
      </c>
      <c r="AY250" s="191" t="s">
        <v>159</v>
      </c>
    </row>
    <row r="251" spans="2:65" s="12" customFormat="1" x14ac:dyDescent="0.2">
      <c r="B251" s="175"/>
      <c r="D251" s="176" t="s">
        <v>167</v>
      </c>
      <c r="E251" s="177" t="s">
        <v>1</v>
      </c>
      <c r="F251" s="178" t="s">
        <v>1595</v>
      </c>
      <c r="H251" s="179">
        <v>1018.9</v>
      </c>
      <c r="I251" s="180"/>
      <c r="L251" s="175"/>
      <c r="M251" s="181"/>
      <c r="T251" s="182"/>
      <c r="AT251" s="177" t="s">
        <v>167</v>
      </c>
      <c r="AU251" s="177" t="s">
        <v>81</v>
      </c>
      <c r="AV251" s="12" t="s">
        <v>81</v>
      </c>
      <c r="AW251" s="12" t="s">
        <v>26</v>
      </c>
      <c r="AX251" s="12" t="s">
        <v>71</v>
      </c>
      <c r="AY251" s="177" t="s">
        <v>159</v>
      </c>
    </row>
    <row r="252" spans="2:65" s="13" customFormat="1" x14ac:dyDescent="0.2">
      <c r="B252" s="183"/>
      <c r="D252" s="176" t="s">
        <v>167</v>
      </c>
      <c r="E252" s="184" t="s">
        <v>1</v>
      </c>
      <c r="F252" s="185" t="s">
        <v>169</v>
      </c>
      <c r="H252" s="186">
        <v>1018.9</v>
      </c>
      <c r="I252" s="187"/>
      <c r="L252" s="183"/>
      <c r="M252" s="188"/>
      <c r="T252" s="189"/>
      <c r="AT252" s="184" t="s">
        <v>167</v>
      </c>
      <c r="AU252" s="184" t="s">
        <v>81</v>
      </c>
      <c r="AV252" s="13" t="s">
        <v>165</v>
      </c>
      <c r="AW252" s="13" t="s">
        <v>26</v>
      </c>
      <c r="AX252" s="13" t="s">
        <v>76</v>
      </c>
      <c r="AY252" s="184" t="s">
        <v>159</v>
      </c>
    </row>
    <row r="253" spans="2:65" s="1" customFormat="1" ht="24.15" customHeight="1" x14ac:dyDescent="0.2">
      <c r="B253" s="136"/>
      <c r="C253" s="163" t="s">
        <v>474</v>
      </c>
      <c r="D253" s="163" t="s">
        <v>161</v>
      </c>
      <c r="E253" s="164" t="s">
        <v>1596</v>
      </c>
      <c r="F253" s="165" t="s">
        <v>1597</v>
      </c>
      <c r="G253" s="166" t="s">
        <v>281</v>
      </c>
      <c r="H253" s="167">
        <v>3280.7</v>
      </c>
      <c r="I253" s="168"/>
      <c r="J253" s="169">
        <f>ROUND(I253*H253,2)</f>
        <v>0</v>
      </c>
      <c r="K253" s="170"/>
      <c r="L253" s="34"/>
      <c r="M253" s="171" t="s">
        <v>1</v>
      </c>
      <c r="N253" s="135" t="s">
        <v>37</v>
      </c>
      <c r="P253" s="172">
        <f>O253*H253</f>
        <v>0</v>
      </c>
      <c r="Q253" s="172">
        <v>0</v>
      </c>
      <c r="R253" s="172">
        <f>Q253*H253</f>
        <v>0</v>
      </c>
      <c r="S253" s="172">
        <v>0</v>
      </c>
      <c r="T253" s="173">
        <f>S253*H253</f>
        <v>0</v>
      </c>
      <c r="AR253" s="174" t="s">
        <v>165</v>
      </c>
      <c r="AT253" s="174" t="s">
        <v>161</v>
      </c>
      <c r="AU253" s="174" t="s">
        <v>81</v>
      </c>
      <c r="AY253" s="17" t="s">
        <v>159</v>
      </c>
      <c r="BE253" s="102">
        <f>IF(N253="základná",J253,0)</f>
        <v>0</v>
      </c>
      <c r="BF253" s="102">
        <f>IF(N253="znížená",J253,0)</f>
        <v>0</v>
      </c>
      <c r="BG253" s="102">
        <f>IF(N253="zákl. prenesená",J253,0)</f>
        <v>0</v>
      </c>
      <c r="BH253" s="102">
        <f>IF(N253="zníž. prenesená",J253,0)</f>
        <v>0</v>
      </c>
      <c r="BI253" s="102">
        <f>IF(N253="nulová",J253,0)</f>
        <v>0</v>
      </c>
      <c r="BJ253" s="17" t="s">
        <v>81</v>
      </c>
      <c r="BK253" s="102">
        <f>ROUND(I253*H253,2)</f>
        <v>0</v>
      </c>
      <c r="BL253" s="17" t="s">
        <v>165</v>
      </c>
      <c r="BM253" s="174" t="s">
        <v>1598</v>
      </c>
    </row>
    <row r="254" spans="2:65" s="12" customFormat="1" x14ac:dyDescent="0.2">
      <c r="B254" s="175"/>
      <c r="D254" s="176" t="s">
        <v>167</v>
      </c>
      <c r="E254" s="177" t="s">
        <v>1</v>
      </c>
      <c r="F254" s="178" t="s">
        <v>1429</v>
      </c>
      <c r="H254" s="179">
        <v>2261.8000000000002</v>
      </c>
      <c r="I254" s="180"/>
      <c r="L254" s="175"/>
      <c r="M254" s="181"/>
      <c r="T254" s="182"/>
      <c r="AT254" s="177" t="s">
        <v>167</v>
      </c>
      <c r="AU254" s="177" t="s">
        <v>81</v>
      </c>
      <c r="AV254" s="12" t="s">
        <v>81</v>
      </c>
      <c r="AW254" s="12" t="s">
        <v>26</v>
      </c>
      <c r="AX254" s="12" t="s">
        <v>71</v>
      </c>
      <c r="AY254" s="177" t="s">
        <v>159</v>
      </c>
    </row>
    <row r="255" spans="2:65" s="14" customFormat="1" x14ac:dyDescent="0.2">
      <c r="B255" s="190"/>
      <c r="D255" s="176" t="s">
        <v>167</v>
      </c>
      <c r="E255" s="191" t="s">
        <v>1</v>
      </c>
      <c r="F255" s="192" t="s">
        <v>1466</v>
      </c>
      <c r="H255" s="191" t="s">
        <v>1</v>
      </c>
      <c r="I255" s="193"/>
      <c r="L255" s="190"/>
      <c r="M255" s="194"/>
      <c r="T255" s="195"/>
      <c r="AT255" s="191" t="s">
        <v>167</v>
      </c>
      <c r="AU255" s="191" t="s">
        <v>81</v>
      </c>
      <c r="AV255" s="14" t="s">
        <v>76</v>
      </c>
      <c r="AW255" s="14" t="s">
        <v>26</v>
      </c>
      <c r="AX255" s="14" t="s">
        <v>71</v>
      </c>
      <c r="AY255" s="191" t="s">
        <v>159</v>
      </c>
    </row>
    <row r="256" spans="2:65" s="12" customFormat="1" x14ac:dyDescent="0.2">
      <c r="B256" s="175"/>
      <c r="D256" s="176" t="s">
        <v>167</v>
      </c>
      <c r="E256" s="177" t="s">
        <v>1</v>
      </c>
      <c r="F256" s="178" t="s">
        <v>1467</v>
      </c>
      <c r="H256" s="179">
        <v>1018.9</v>
      </c>
      <c r="I256" s="180"/>
      <c r="L256" s="175"/>
      <c r="M256" s="181"/>
      <c r="T256" s="182"/>
      <c r="AT256" s="177" t="s">
        <v>167</v>
      </c>
      <c r="AU256" s="177" t="s">
        <v>81</v>
      </c>
      <c r="AV256" s="12" t="s">
        <v>81</v>
      </c>
      <c r="AW256" s="12" t="s">
        <v>26</v>
      </c>
      <c r="AX256" s="12" t="s">
        <v>71</v>
      </c>
      <c r="AY256" s="177" t="s">
        <v>159</v>
      </c>
    </row>
    <row r="257" spans="2:65" s="13" customFormat="1" x14ac:dyDescent="0.2">
      <c r="B257" s="183"/>
      <c r="D257" s="176" t="s">
        <v>167</v>
      </c>
      <c r="E257" s="184" t="s">
        <v>1</v>
      </c>
      <c r="F257" s="185" t="s">
        <v>169</v>
      </c>
      <c r="H257" s="186">
        <v>3280.7</v>
      </c>
      <c r="I257" s="187"/>
      <c r="L257" s="183"/>
      <c r="M257" s="188"/>
      <c r="T257" s="189"/>
      <c r="AT257" s="184" t="s">
        <v>167</v>
      </c>
      <c r="AU257" s="184" t="s">
        <v>81</v>
      </c>
      <c r="AV257" s="13" t="s">
        <v>165</v>
      </c>
      <c r="AW257" s="13" t="s">
        <v>26</v>
      </c>
      <c r="AX257" s="13" t="s">
        <v>76</v>
      </c>
      <c r="AY257" s="184" t="s">
        <v>159</v>
      </c>
    </row>
    <row r="258" spans="2:65" s="1" customFormat="1" ht="24.15" customHeight="1" x14ac:dyDescent="0.2">
      <c r="B258" s="136"/>
      <c r="C258" s="163" t="s">
        <v>479</v>
      </c>
      <c r="D258" s="163" t="s">
        <v>161</v>
      </c>
      <c r="E258" s="164" t="s">
        <v>1599</v>
      </c>
      <c r="F258" s="165" t="s">
        <v>1600</v>
      </c>
      <c r="G258" s="166" t="s">
        <v>281</v>
      </c>
      <c r="H258" s="167">
        <v>3280.7</v>
      </c>
      <c r="I258" s="168"/>
      <c r="J258" s="169">
        <f>ROUND(I258*H258,2)</f>
        <v>0</v>
      </c>
      <c r="K258" s="170"/>
      <c r="L258" s="34"/>
      <c r="M258" s="171" t="s">
        <v>1</v>
      </c>
      <c r="N258" s="135" t="s">
        <v>37</v>
      </c>
      <c r="P258" s="172">
        <f>O258*H258</f>
        <v>0</v>
      </c>
      <c r="Q258" s="172">
        <v>0</v>
      </c>
      <c r="R258" s="172">
        <f>Q258*H258</f>
        <v>0</v>
      </c>
      <c r="S258" s="172">
        <v>0</v>
      </c>
      <c r="T258" s="173">
        <f>S258*H258</f>
        <v>0</v>
      </c>
      <c r="AR258" s="174" t="s">
        <v>165</v>
      </c>
      <c r="AT258" s="174" t="s">
        <v>161</v>
      </c>
      <c r="AU258" s="174" t="s">
        <v>81</v>
      </c>
      <c r="AY258" s="17" t="s">
        <v>159</v>
      </c>
      <c r="BE258" s="102">
        <f>IF(N258="základná",J258,0)</f>
        <v>0</v>
      </c>
      <c r="BF258" s="102">
        <f>IF(N258="znížená",J258,0)</f>
        <v>0</v>
      </c>
      <c r="BG258" s="102">
        <f>IF(N258="zákl. prenesená",J258,0)</f>
        <v>0</v>
      </c>
      <c r="BH258" s="102">
        <f>IF(N258="zníž. prenesená",J258,0)</f>
        <v>0</v>
      </c>
      <c r="BI258" s="102">
        <f>IF(N258="nulová",J258,0)</f>
        <v>0</v>
      </c>
      <c r="BJ258" s="17" t="s">
        <v>81</v>
      </c>
      <c r="BK258" s="102">
        <f>ROUND(I258*H258,2)</f>
        <v>0</v>
      </c>
      <c r="BL258" s="17" t="s">
        <v>165</v>
      </c>
      <c r="BM258" s="174" t="s">
        <v>1601</v>
      </c>
    </row>
    <row r="259" spans="2:65" s="12" customFormat="1" x14ac:dyDescent="0.2">
      <c r="B259" s="175"/>
      <c r="D259" s="176" t="s">
        <v>167</v>
      </c>
      <c r="E259" s="177" t="s">
        <v>1</v>
      </c>
      <c r="F259" s="178" t="s">
        <v>1429</v>
      </c>
      <c r="H259" s="179">
        <v>2261.8000000000002</v>
      </c>
      <c r="I259" s="180"/>
      <c r="L259" s="175"/>
      <c r="M259" s="181"/>
      <c r="T259" s="182"/>
      <c r="AT259" s="177" t="s">
        <v>167</v>
      </c>
      <c r="AU259" s="177" t="s">
        <v>81</v>
      </c>
      <c r="AV259" s="12" t="s">
        <v>81</v>
      </c>
      <c r="AW259" s="12" t="s">
        <v>26</v>
      </c>
      <c r="AX259" s="12" t="s">
        <v>71</v>
      </c>
      <c r="AY259" s="177" t="s">
        <v>159</v>
      </c>
    </row>
    <row r="260" spans="2:65" s="14" customFormat="1" x14ac:dyDescent="0.2">
      <c r="B260" s="190"/>
      <c r="D260" s="176" t="s">
        <v>167</v>
      </c>
      <c r="E260" s="191" t="s">
        <v>1</v>
      </c>
      <c r="F260" s="192" t="s">
        <v>1466</v>
      </c>
      <c r="H260" s="191" t="s">
        <v>1</v>
      </c>
      <c r="I260" s="193"/>
      <c r="L260" s="190"/>
      <c r="M260" s="194"/>
      <c r="T260" s="195"/>
      <c r="AT260" s="191" t="s">
        <v>167</v>
      </c>
      <c r="AU260" s="191" t="s">
        <v>81</v>
      </c>
      <c r="AV260" s="14" t="s">
        <v>76</v>
      </c>
      <c r="AW260" s="14" t="s">
        <v>26</v>
      </c>
      <c r="AX260" s="14" t="s">
        <v>71</v>
      </c>
      <c r="AY260" s="191" t="s">
        <v>159</v>
      </c>
    </row>
    <row r="261" spans="2:65" s="12" customFormat="1" x14ac:dyDescent="0.2">
      <c r="B261" s="175"/>
      <c r="D261" s="176" t="s">
        <v>167</v>
      </c>
      <c r="E261" s="177" t="s">
        <v>1</v>
      </c>
      <c r="F261" s="178" t="s">
        <v>1467</v>
      </c>
      <c r="H261" s="179">
        <v>1018.9</v>
      </c>
      <c r="I261" s="180"/>
      <c r="L261" s="175"/>
      <c r="M261" s="181"/>
      <c r="T261" s="182"/>
      <c r="AT261" s="177" t="s">
        <v>167</v>
      </c>
      <c r="AU261" s="177" t="s">
        <v>81</v>
      </c>
      <c r="AV261" s="12" t="s">
        <v>81</v>
      </c>
      <c r="AW261" s="12" t="s">
        <v>26</v>
      </c>
      <c r="AX261" s="12" t="s">
        <v>71</v>
      </c>
      <c r="AY261" s="177" t="s">
        <v>159</v>
      </c>
    </row>
    <row r="262" spans="2:65" s="13" customFormat="1" x14ac:dyDescent="0.2">
      <c r="B262" s="183"/>
      <c r="D262" s="176" t="s">
        <v>167</v>
      </c>
      <c r="E262" s="184" t="s">
        <v>1</v>
      </c>
      <c r="F262" s="185" t="s">
        <v>169</v>
      </c>
      <c r="H262" s="186">
        <v>3280.7</v>
      </c>
      <c r="I262" s="187"/>
      <c r="L262" s="183"/>
      <c r="M262" s="188"/>
      <c r="T262" s="189"/>
      <c r="AT262" s="184" t="s">
        <v>167</v>
      </c>
      <c r="AU262" s="184" t="s">
        <v>81</v>
      </c>
      <c r="AV262" s="13" t="s">
        <v>165</v>
      </c>
      <c r="AW262" s="13" t="s">
        <v>26</v>
      </c>
      <c r="AX262" s="13" t="s">
        <v>76</v>
      </c>
      <c r="AY262" s="184" t="s">
        <v>159</v>
      </c>
    </row>
    <row r="263" spans="2:65" s="1" customFormat="1" ht="24.15" customHeight="1" x14ac:dyDescent="0.2">
      <c r="B263" s="136"/>
      <c r="C263" s="163" t="s">
        <v>485</v>
      </c>
      <c r="D263" s="163" t="s">
        <v>161</v>
      </c>
      <c r="E263" s="164" t="s">
        <v>1602</v>
      </c>
      <c r="F263" s="165" t="s">
        <v>1603</v>
      </c>
      <c r="G263" s="166" t="s">
        <v>281</v>
      </c>
      <c r="H263" s="167">
        <v>2261.8000000000002</v>
      </c>
      <c r="I263" s="168"/>
      <c r="J263" s="169">
        <f>ROUND(I263*H263,2)</f>
        <v>0</v>
      </c>
      <c r="K263" s="170"/>
      <c r="L263" s="34"/>
      <c r="M263" s="171" t="s">
        <v>1</v>
      </c>
      <c r="N263" s="135" t="s">
        <v>37</v>
      </c>
      <c r="P263" s="172">
        <f>O263*H263</f>
        <v>0</v>
      </c>
      <c r="Q263" s="172">
        <v>0</v>
      </c>
      <c r="R263" s="172">
        <f>Q263*H263</f>
        <v>0</v>
      </c>
      <c r="S263" s="172">
        <v>0</v>
      </c>
      <c r="T263" s="173">
        <f>S263*H263</f>
        <v>0</v>
      </c>
      <c r="AR263" s="174" t="s">
        <v>165</v>
      </c>
      <c r="AT263" s="174" t="s">
        <v>161</v>
      </c>
      <c r="AU263" s="174" t="s">
        <v>81</v>
      </c>
      <c r="AY263" s="17" t="s">
        <v>159</v>
      </c>
      <c r="BE263" s="102">
        <f>IF(N263="základná",J263,0)</f>
        <v>0</v>
      </c>
      <c r="BF263" s="102">
        <f>IF(N263="znížená",J263,0)</f>
        <v>0</v>
      </c>
      <c r="BG263" s="102">
        <f>IF(N263="zákl. prenesená",J263,0)</f>
        <v>0</v>
      </c>
      <c r="BH263" s="102">
        <f>IF(N263="zníž. prenesená",J263,0)</f>
        <v>0</v>
      </c>
      <c r="BI263" s="102">
        <f>IF(N263="nulová",J263,0)</f>
        <v>0</v>
      </c>
      <c r="BJ263" s="17" t="s">
        <v>81</v>
      </c>
      <c r="BK263" s="102">
        <f>ROUND(I263*H263,2)</f>
        <v>0</v>
      </c>
      <c r="BL263" s="17" t="s">
        <v>165</v>
      </c>
      <c r="BM263" s="174" t="s">
        <v>1604</v>
      </c>
    </row>
    <row r="264" spans="2:65" s="12" customFormat="1" x14ac:dyDescent="0.2">
      <c r="B264" s="175"/>
      <c r="D264" s="176" t="s">
        <v>167</v>
      </c>
      <c r="E264" s="177" t="s">
        <v>1</v>
      </c>
      <c r="F264" s="178" t="s">
        <v>1429</v>
      </c>
      <c r="H264" s="179">
        <v>2261.8000000000002</v>
      </c>
      <c r="I264" s="180"/>
      <c r="L264" s="175"/>
      <c r="M264" s="181"/>
      <c r="T264" s="182"/>
      <c r="AT264" s="177" t="s">
        <v>167</v>
      </c>
      <c r="AU264" s="177" t="s">
        <v>81</v>
      </c>
      <c r="AV264" s="12" t="s">
        <v>81</v>
      </c>
      <c r="AW264" s="12" t="s">
        <v>26</v>
      </c>
      <c r="AX264" s="12" t="s">
        <v>71</v>
      </c>
      <c r="AY264" s="177" t="s">
        <v>159</v>
      </c>
    </row>
    <row r="265" spans="2:65" s="13" customFormat="1" x14ac:dyDescent="0.2">
      <c r="B265" s="183"/>
      <c r="D265" s="176" t="s">
        <v>167</v>
      </c>
      <c r="E265" s="184" t="s">
        <v>1</v>
      </c>
      <c r="F265" s="185" t="s">
        <v>169</v>
      </c>
      <c r="H265" s="186">
        <v>2261.8000000000002</v>
      </c>
      <c r="I265" s="187"/>
      <c r="L265" s="183"/>
      <c r="M265" s="188"/>
      <c r="T265" s="189"/>
      <c r="AT265" s="184" t="s">
        <v>167</v>
      </c>
      <c r="AU265" s="184" t="s">
        <v>81</v>
      </c>
      <c r="AV265" s="13" t="s">
        <v>165</v>
      </c>
      <c r="AW265" s="13" t="s">
        <v>26</v>
      </c>
      <c r="AX265" s="13" t="s">
        <v>76</v>
      </c>
      <c r="AY265" s="184" t="s">
        <v>159</v>
      </c>
    </row>
    <row r="266" spans="2:65" s="1" customFormat="1" ht="37.75" customHeight="1" x14ac:dyDescent="0.2">
      <c r="B266" s="136"/>
      <c r="C266" s="163" t="s">
        <v>490</v>
      </c>
      <c r="D266" s="163" t="s">
        <v>161</v>
      </c>
      <c r="E266" s="164" t="s">
        <v>1605</v>
      </c>
      <c r="F266" s="165" t="s">
        <v>1606</v>
      </c>
      <c r="G266" s="166" t="s">
        <v>281</v>
      </c>
      <c r="H266" s="167">
        <v>19.100000000000001</v>
      </c>
      <c r="I266" s="168"/>
      <c r="J266" s="169">
        <f>ROUND(I266*H266,2)</f>
        <v>0</v>
      </c>
      <c r="K266" s="170"/>
      <c r="L266" s="34"/>
      <c r="M266" s="171" t="s">
        <v>1</v>
      </c>
      <c r="N266" s="135" t="s">
        <v>37</v>
      </c>
      <c r="P266" s="172">
        <f>O266*H266</f>
        <v>0</v>
      </c>
      <c r="Q266" s="172">
        <v>0.90168000000000004</v>
      </c>
      <c r="R266" s="172">
        <f>Q266*H266</f>
        <v>17.222088000000003</v>
      </c>
      <c r="S266" s="172">
        <v>0</v>
      </c>
      <c r="T266" s="173">
        <f>S266*H266</f>
        <v>0</v>
      </c>
      <c r="AR266" s="174" t="s">
        <v>165</v>
      </c>
      <c r="AT266" s="174" t="s">
        <v>161</v>
      </c>
      <c r="AU266" s="174" t="s">
        <v>81</v>
      </c>
      <c r="AY266" s="17" t="s">
        <v>159</v>
      </c>
      <c r="BE266" s="102">
        <f>IF(N266="základná",J266,0)</f>
        <v>0</v>
      </c>
      <c r="BF266" s="102">
        <f>IF(N266="znížená",J266,0)</f>
        <v>0</v>
      </c>
      <c r="BG266" s="102">
        <f>IF(N266="zákl. prenesená",J266,0)</f>
        <v>0</v>
      </c>
      <c r="BH266" s="102">
        <f>IF(N266="zníž. prenesená",J266,0)</f>
        <v>0</v>
      </c>
      <c r="BI266" s="102">
        <f>IF(N266="nulová",J266,0)</f>
        <v>0</v>
      </c>
      <c r="BJ266" s="17" t="s">
        <v>81</v>
      </c>
      <c r="BK266" s="102">
        <f>ROUND(I266*H266,2)</f>
        <v>0</v>
      </c>
      <c r="BL266" s="17" t="s">
        <v>165</v>
      </c>
      <c r="BM266" s="174" t="s">
        <v>1607</v>
      </c>
    </row>
    <row r="267" spans="2:65" s="14" customFormat="1" x14ac:dyDescent="0.2">
      <c r="B267" s="190"/>
      <c r="D267" s="176" t="s">
        <v>167</v>
      </c>
      <c r="E267" s="191" t="s">
        <v>1</v>
      </c>
      <c r="F267" s="192" t="s">
        <v>1608</v>
      </c>
      <c r="H267" s="191" t="s">
        <v>1</v>
      </c>
      <c r="I267" s="193"/>
      <c r="L267" s="190"/>
      <c r="M267" s="194"/>
      <c r="T267" s="195"/>
      <c r="AT267" s="191" t="s">
        <v>167</v>
      </c>
      <c r="AU267" s="191" t="s">
        <v>81</v>
      </c>
      <c r="AV267" s="14" t="s">
        <v>76</v>
      </c>
      <c r="AW267" s="14" t="s">
        <v>26</v>
      </c>
      <c r="AX267" s="14" t="s">
        <v>71</v>
      </c>
      <c r="AY267" s="191" t="s">
        <v>159</v>
      </c>
    </row>
    <row r="268" spans="2:65" s="12" customFormat="1" x14ac:dyDescent="0.2">
      <c r="B268" s="175"/>
      <c r="D268" s="176" t="s">
        <v>167</v>
      </c>
      <c r="E268" s="177" t="s">
        <v>1</v>
      </c>
      <c r="F268" s="178" t="s">
        <v>1609</v>
      </c>
      <c r="H268" s="179">
        <v>19.100000000000001</v>
      </c>
      <c r="I268" s="180"/>
      <c r="L268" s="175"/>
      <c r="M268" s="181"/>
      <c r="T268" s="182"/>
      <c r="AT268" s="177" t="s">
        <v>167</v>
      </c>
      <c r="AU268" s="177" t="s">
        <v>81</v>
      </c>
      <c r="AV268" s="12" t="s">
        <v>81</v>
      </c>
      <c r="AW268" s="12" t="s">
        <v>26</v>
      </c>
      <c r="AX268" s="12" t="s">
        <v>76</v>
      </c>
      <c r="AY268" s="177" t="s">
        <v>159</v>
      </c>
    </row>
    <row r="269" spans="2:65" s="1" customFormat="1" ht="33" customHeight="1" x14ac:dyDescent="0.2">
      <c r="B269" s="136"/>
      <c r="C269" s="163" t="s">
        <v>495</v>
      </c>
      <c r="D269" s="163" t="s">
        <v>161</v>
      </c>
      <c r="E269" s="164" t="s">
        <v>1610</v>
      </c>
      <c r="F269" s="165" t="s">
        <v>1611</v>
      </c>
      <c r="G269" s="166" t="s">
        <v>488</v>
      </c>
      <c r="H269" s="167">
        <v>656</v>
      </c>
      <c r="I269" s="168"/>
      <c r="J269" s="169">
        <f>ROUND(I269*H269,2)</f>
        <v>0</v>
      </c>
      <c r="K269" s="170"/>
      <c r="L269" s="34"/>
      <c r="M269" s="171" t="s">
        <v>1</v>
      </c>
      <c r="N269" s="135" t="s">
        <v>37</v>
      </c>
      <c r="P269" s="172">
        <f>O269*H269</f>
        <v>0</v>
      </c>
      <c r="Q269" s="172">
        <v>0</v>
      </c>
      <c r="R269" s="172">
        <f>Q269*H269</f>
        <v>0</v>
      </c>
      <c r="S269" s="172">
        <v>0</v>
      </c>
      <c r="T269" s="173">
        <f>S269*H269</f>
        <v>0</v>
      </c>
      <c r="AR269" s="174" t="s">
        <v>165</v>
      </c>
      <c r="AT269" s="174" t="s">
        <v>161</v>
      </c>
      <c r="AU269" s="174" t="s">
        <v>81</v>
      </c>
      <c r="AY269" s="17" t="s">
        <v>159</v>
      </c>
      <c r="BE269" s="102">
        <f>IF(N269="základná",J269,0)</f>
        <v>0</v>
      </c>
      <c r="BF269" s="102">
        <f>IF(N269="znížená",J269,0)</f>
        <v>0</v>
      </c>
      <c r="BG269" s="102">
        <f>IF(N269="zákl. prenesená",J269,0)</f>
        <v>0</v>
      </c>
      <c r="BH269" s="102">
        <f>IF(N269="zníž. prenesená",J269,0)</f>
        <v>0</v>
      </c>
      <c r="BI269" s="102">
        <f>IF(N269="nulová",J269,0)</f>
        <v>0</v>
      </c>
      <c r="BJ269" s="17" t="s">
        <v>81</v>
      </c>
      <c r="BK269" s="102">
        <f>ROUND(I269*H269,2)</f>
        <v>0</v>
      </c>
      <c r="BL269" s="17" t="s">
        <v>165</v>
      </c>
      <c r="BM269" s="174" t="s">
        <v>1612</v>
      </c>
    </row>
    <row r="270" spans="2:65" s="14" customFormat="1" x14ac:dyDescent="0.2">
      <c r="B270" s="190"/>
      <c r="D270" s="176" t="s">
        <v>167</v>
      </c>
      <c r="E270" s="191" t="s">
        <v>1</v>
      </c>
      <c r="F270" s="192" t="s">
        <v>1501</v>
      </c>
      <c r="H270" s="191" t="s">
        <v>1</v>
      </c>
      <c r="I270" s="193"/>
      <c r="L270" s="190"/>
      <c r="M270" s="194"/>
      <c r="T270" s="195"/>
      <c r="AT270" s="191" t="s">
        <v>167</v>
      </c>
      <c r="AU270" s="191" t="s">
        <v>81</v>
      </c>
      <c r="AV270" s="14" t="s">
        <v>76</v>
      </c>
      <c r="AW270" s="14" t="s">
        <v>26</v>
      </c>
      <c r="AX270" s="14" t="s">
        <v>71</v>
      </c>
      <c r="AY270" s="191" t="s">
        <v>159</v>
      </c>
    </row>
    <row r="271" spans="2:65" s="12" customFormat="1" x14ac:dyDescent="0.2">
      <c r="B271" s="175"/>
      <c r="D271" s="176" t="s">
        <v>167</v>
      </c>
      <c r="E271" s="177" t="s">
        <v>1</v>
      </c>
      <c r="F271" s="178" t="s">
        <v>184</v>
      </c>
      <c r="H271" s="179">
        <v>5</v>
      </c>
      <c r="I271" s="180"/>
      <c r="L271" s="175"/>
      <c r="M271" s="181"/>
      <c r="T271" s="182"/>
      <c r="AT271" s="177" t="s">
        <v>167</v>
      </c>
      <c r="AU271" s="177" t="s">
        <v>81</v>
      </c>
      <c r="AV271" s="12" t="s">
        <v>81</v>
      </c>
      <c r="AW271" s="12" t="s">
        <v>26</v>
      </c>
      <c r="AX271" s="12" t="s">
        <v>71</v>
      </c>
      <c r="AY271" s="177" t="s">
        <v>159</v>
      </c>
    </row>
    <row r="272" spans="2:65" s="15" customFormat="1" x14ac:dyDescent="0.2">
      <c r="B272" s="199"/>
      <c r="D272" s="176" t="s">
        <v>167</v>
      </c>
      <c r="E272" s="200" t="s">
        <v>1</v>
      </c>
      <c r="F272" s="201" t="s">
        <v>383</v>
      </c>
      <c r="H272" s="202">
        <v>5</v>
      </c>
      <c r="I272" s="203"/>
      <c r="L272" s="199"/>
      <c r="M272" s="204"/>
      <c r="T272" s="205"/>
      <c r="AT272" s="200" t="s">
        <v>167</v>
      </c>
      <c r="AU272" s="200" t="s">
        <v>81</v>
      </c>
      <c r="AV272" s="15" t="s">
        <v>173</v>
      </c>
      <c r="AW272" s="15" t="s">
        <v>26</v>
      </c>
      <c r="AX272" s="15" t="s">
        <v>71</v>
      </c>
      <c r="AY272" s="200" t="s">
        <v>159</v>
      </c>
    </row>
    <row r="273" spans="2:65" s="12" customFormat="1" x14ac:dyDescent="0.2">
      <c r="B273" s="175"/>
      <c r="D273" s="176" t="s">
        <v>167</v>
      </c>
      <c r="E273" s="177" t="s">
        <v>1</v>
      </c>
      <c r="F273" s="178" t="s">
        <v>1613</v>
      </c>
      <c r="H273" s="179">
        <v>651</v>
      </c>
      <c r="I273" s="180"/>
      <c r="L273" s="175"/>
      <c r="M273" s="181"/>
      <c r="T273" s="182"/>
      <c r="AT273" s="177" t="s">
        <v>167</v>
      </c>
      <c r="AU273" s="177" t="s">
        <v>81</v>
      </c>
      <c r="AV273" s="12" t="s">
        <v>81</v>
      </c>
      <c r="AW273" s="12" t="s">
        <v>26</v>
      </c>
      <c r="AX273" s="12" t="s">
        <v>71</v>
      </c>
      <c r="AY273" s="177" t="s">
        <v>159</v>
      </c>
    </row>
    <row r="274" spans="2:65" s="15" customFormat="1" x14ac:dyDescent="0.2">
      <c r="B274" s="199"/>
      <c r="D274" s="176" t="s">
        <v>167</v>
      </c>
      <c r="E274" s="200" t="s">
        <v>1</v>
      </c>
      <c r="F274" s="201" t="s">
        <v>383</v>
      </c>
      <c r="H274" s="202">
        <v>651</v>
      </c>
      <c r="I274" s="203"/>
      <c r="L274" s="199"/>
      <c r="M274" s="204"/>
      <c r="T274" s="205"/>
      <c r="AT274" s="200" t="s">
        <v>167</v>
      </c>
      <c r="AU274" s="200" t="s">
        <v>81</v>
      </c>
      <c r="AV274" s="15" t="s">
        <v>173</v>
      </c>
      <c r="AW274" s="15" t="s">
        <v>26</v>
      </c>
      <c r="AX274" s="15" t="s">
        <v>71</v>
      </c>
      <c r="AY274" s="200" t="s">
        <v>159</v>
      </c>
    </row>
    <row r="275" spans="2:65" s="13" customFormat="1" x14ac:dyDescent="0.2">
      <c r="B275" s="183"/>
      <c r="D275" s="176" t="s">
        <v>167</v>
      </c>
      <c r="E275" s="184" t="s">
        <v>1</v>
      </c>
      <c r="F275" s="185" t="s">
        <v>169</v>
      </c>
      <c r="H275" s="186">
        <v>656</v>
      </c>
      <c r="I275" s="187"/>
      <c r="L275" s="183"/>
      <c r="M275" s="188"/>
      <c r="T275" s="189"/>
      <c r="AT275" s="184" t="s">
        <v>167</v>
      </c>
      <c r="AU275" s="184" t="s">
        <v>81</v>
      </c>
      <c r="AV275" s="13" t="s">
        <v>165</v>
      </c>
      <c r="AW275" s="13" t="s">
        <v>26</v>
      </c>
      <c r="AX275" s="13" t="s">
        <v>76</v>
      </c>
      <c r="AY275" s="184" t="s">
        <v>159</v>
      </c>
    </row>
    <row r="276" spans="2:65" s="1" customFormat="1" ht="16.5" customHeight="1" x14ac:dyDescent="0.2">
      <c r="B276" s="136"/>
      <c r="C276" s="206" t="s">
        <v>501</v>
      </c>
      <c r="D276" s="206" t="s">
        <v>387</v>
      </c>
      <c r="E276" s="207" t="s">
        <v>1614</v>
      </c>
      <c r="F276" s="208" t="s">
        <v>1615</v>
      </c>
      <c r="G276" s="209" t="s">
        <v>488</v>
      </c>
      <c r="H276" s="210">
        <v>537</v>
      </c>
      <c r="I276" s="211"/>
      <c r="J276" s="212">
        <f t="shared" ref="J276:J281" si="15">ROUND(I276*H276,2)</f>
        <v>0</v>
      </c>
      <c r="K276" s="213"/>
      <c r="L276" s="214"/>
      <c r="M276" s="215" t="s">
        <v>1</v>
      </c>
      <c r="N276" s="216" t="s">
        <v>37</v>
      </c>
      <c r="P276" s="172">
        <f t="shared" ref="P276:P281" si="16">O276*H276</f>
        <v>0</v>
      </c>
      <c r="Q276" s="172">
        <v>5.0000000000000001E-4</v>
      </c>
      <c r="R276" s="172">
        <f t="shared" ref="R276:R281" si="17">Q276*H276</f>
        <v>0.26850000000000002</v>
      </c>
      <c r="S276" s="172">
        <v>0</v>
      </c>
      <c r="T276" s="173">
        <f t="shared" ref="T276:T281" si="18">S276*H276</f>
        <v>0</v>
      </c>
      <c r="AR276" s="174" t="s">
        <v>198</v>
      </c>
      <c r="AT276" s="174" t="s">
        <v>387</v>
      </c>
      <c r="AU276" s="174" t="s">
        <v>81</v>
      </c>
      <c r="AY276" s="17" t="s">
        <v>159</v>
      </c>
      <c r="BE276" s="102">
        <f t="shared" ref="BE276:BE281" si="19">IF(N276="základná",J276,0)</f>
        <v>0</v>
      </c>
      <c r="BF276" s="102">
        <f t="shared" ref="BF276:BF281" si="20">IF(N276="znížená",J276,0)</f>
        <v>0</v>
      </c>
      <c r="BG276" s="102">
        <f t="shared" ref="BG276:BG281" si="21">IF(N276="zákl. prenesená",J276,0)</f>
        <v>0</v>
      </c>
      <c r="BH276" s="102">
        <f t="shared" ref="BH276:BH281" si="22">IF(N276="zníž. prenesená",J276,0)</f>
        <v>0</v>
      </c>
      <c r="BI276" s="102">
        <f t="shared" ref="BI276:BI281" si="23">IF(N276="nulová",J276,0)</f>
        <v>0</v>
      </c>
      <c r="BJ276" s="17" t="s">
        <v>81</v>
      </c>
      <c r="BK276" s="102">
        <f t="shared" ref="BK276:BK281" si="24">ROUND(I276*H276,2)</f>
        <v>0</v>
      </c>
      <c r="BL276" s="17" t="s">
        <v>165</v>
      </c>
      <c r="BM276" s="174" t="s">
        <v>1616</v>
      </c>
    </row>
    <row r="277" spans="2:65" s="1" customFormat="1" ht="16.5" customHeight="1" x14ac:dyDescent="0.2">
      <c r="B277" s="136"/>
      <c r="C277" s="206" t="s">
        <v>505</v>
      </c>
      <c r="D277" s="206" t="s">
        <v>387</v>
      </c>
      <c r="E277" s="207" t="s">
        <v>1617</v>
      </c>
      <c r="F277" s="208" t="s">
        <v>1618</v>
      </c>
      <c r="G277" s="209" t="s">
        <v>488</v>
      </c>
      <c r="H277" s="210">
        <v>9</v>
      </c>
      <c r="I277" s="211"/>
      <c r="J277" s="212">
        <f t="shared" si="15"/>
        <v>0</v>
      </c>
      <c r="K277" s="213"/>
      <c r="L277" s="214"/>
      <c r="M277" s="215" t="s">
        <v>1</v>
      </c>
      <c r="N277" s="216" t="s">
        <v>37</v>
      </c>
      <c r="P277" s="172">
        <f t="shared" si="16"/>
        <v>0</v>
      </c>
      <c r="Q277" s="172">
        <v>5.0000000000000001E-4</v>
      </c>
      <c r="R277" s="172">
        <f t="shared" si="17"/>
        <v>4.5000000000000005E-3</v>
      </c>
      <c r="S277" s="172">
        <v>0</v>
      </c>
      <c r="T277" s="173">
        <f t="shared" si="18"/>
        <v>0</v>
      </c>
      <c r="AR277" s="174" t="s">
        <v>198</v>
      </c>
      <c r="AT277" s="174" t="s">
        <v>387</v>
      </c>
      <c r="AU277" s="174" t="s">
        <v>81</v>
      </c>
      <c r="AY277" s="17" t="s">
        <v>159</v>
      </c>
      <c r="BE277" s="102">
        <f t="shared" si="19"/>
        <v>0</v>
      </c>
      <c r="BF277" s="102">
        <f t="shared" si="20"/>
        <v>0</v>
      </c>
      <c r="BG277" s="102">
        <f t="shared" si="21"/>
        <v>0</v>
      </c>
      <c r="BH277" s="102">
        <f t="shared" si="22"/>
        <v>0</v>
      </c>
      <c r="BI277" s="102">
        <f t="shared" si="23"/>
        <v>0</v>
      </c>
      <c r="BJ277" s="17" t="s">
        <v>81</v>
      </c>
      <c r="BK277" s="102">
        <f t="shared" si="24"/>
        <v>0</v>
      </c>
      <c r="BL277" s="17" t="s">
        <v>165</v>
      </c>
      <c r="BM277" s="174" t="s">
        <v>1619</v>
      </c>
    </row>
    <row r="278" spans="2:65" s="1" customFormat="1" ht="16.5" customHeight="1" x14ac:dyDescent="0.2">
      <c r="B278" s="136"/>
      <c r="C278" s="206" t="s">
        <v>509</v>
      </c>
      <c r="D278" s="206" t="s">
        <v>387</v>
      </c>
      <c r="E278" s="207" t="s">
        <v>1620</v>
      </c>
      <c r="F278" s="208" t="s">
        <v>1621</v>
      </c>
      <c r="G278" s="209" t="s">
        <v>488</v>
      </c>
      <c r="H278" s="210">
        <v>65</v>
      </c>
      <c r="I278" s="211"/>
      <c r="J278" s="212">
        <f t="shared" si="15"/>
        <v>0</v>
      </c>
      <c r="K278" s="213"/>
      <c r="L278" s="214"/>
      <c r="M278" s="215" t="s">
        <v>1</v>
      </c>
      <c r="N278" s="216" t="s">
        <v>37</v>
      </c>
      <c r="P278" s="172">
        <f t="shared" si="16"/>
        <v>0</v>
      </c>
      <c r="Q278" s="172">
        <v>5.0000000000000001E-4</v>
      </c>
      <c r="R278" s="172">
        <f t="shared" si="17"/>
        <v>3.2500000000000001E-2</v>
      </c>
      <c r="S278" s="172">
        <v>0</v>
      </c>
      <c r="T278" s="173">
        <f t="shared" si="18"/>
        <v>0</v>
      </c>
      <c r="AR278" s="174" t="s">
        <v>198</v>
      </c>
      <c r="AT278" s="174" t="s">
        <v>387</v>
      </c>
      <c r="AU278" s="174" t="s">
        <v>81</v>
      </c>
      <c r="AY278" s="17" t="s">
        <v>159</v>
      </c>
      <c r="BE278" s="102">
        <f t="shared" si="19"/>
        <v>0</v>
      </c>
      <c r="BF278" s="102">
        <f t="shared" si="20"/>
        <v>0</v>
      </c>
      <c r="BG278" s="102">
        <f t="shared" si="21"/>
        <v>0</v>
      </c>
      <c r="BH278" s="102">
        <f t="shared" si="22"/>
        <v>0</v>
      </c>
      <c r="BI278" s="102">
        <f t="shared" si="23"/>
        <v>0</v>
      </c>
      <c r="BJ278" s="17" t="s">
        <v>81</v>
      </c>
      <c r="BK278" s="102">
        <f t="shared" si="24"/>
        <v>0</v>
      </c>
      <c r="BL278" s="17" t="s">
        <v>165</v>
      </c>
      <c r="BM278" s="174" t="s">
        <v>1622</v>
      </c>
    </row>
    <row r="279" spans="2:65" s="1" customFormat="1" ht="16.5" customHeight="1" x14ac:dyDescent="0.2">
      <c r="B279" s="136"/>
      <c r="C279" s="206" t="s">
        <v>515</v>
      </c>
      <c r="D279" s="206" t="s">
        <v>387</v>
      </c>
      <c r="E279" s="207" t="s">
        <v>1623</v>
      </c>
      <c r="F279" s="208" t="s">
        <v>1624</v>
      </c>
      <c r="G279" s="209" t="s">
        <v>488</v>
      </c>
      <c r="H279" s="210">
        <v>40</v>
      </c>
      <c r="I279" s="211"/>
      <c r="J279" s="212">
        <f t="shared" si="15"/>
        <v>0</v>
      </c>
      <c r="K279" s="213"/>
      <c r="L279" s="214"/>
      <c r="M279" s="215" t="s">
        <v>1</v>
      </c>
      <c r="N279" s="216" t="s">
        <v>37</v>
      </c>
      <c r="P279" s="172">
        <f t="shared" si="16"/>
        <v>0</v>
      </c>
      <c r="Q279" s="172">
        <v>5.0000000000000001E-4</v>
      </c>
      <c r="R279" s="172">
        <f t="shared" si="17"/>
        <v>0.02</v>
      </c>
      <c r="S279" s="172">
        <v>0</v>
      </c>
      <c r="T279" s="173">
        <f t="shared" si="18"/>
        <v>0</v>
      </c>
      <c r="AR279" s="174" t="s">
        <v>198</v>
      </c>
      <c r="AT279" s="174" t="s">
        <v>387</v>
      </c>
      <c r="AU279" s="174" t="s">
        <v>81</v>
      </c>
      <c r="AY279" s="17" t="s">
        <v>159</v>
      </c>
      <c r="BE279" s="102">
        <f t="shared" si="19"/>
        <v>0</v>
      </c>
      <c r="BF279" s="102">
        <f t="shared" si="20"/>
        <v>0</v>
      </c>
      <c r="BG279" s="102">
        <f t="shared" si="21"/>
        <v>0</v>
      </c>
      <c r="BH279" s="102">
        <f t="shared" si="22"/>
        <v>0</v>
      </c>
      <c r="BI279" s="102">
        <f t="shared" si="23"/>
        <v>0</v>
      </c>
      <c r="BJ279" s="17" t="s">
        <v>81</v>
      </c>
      <c r="BK279" s="102">
        <f t="shared" si="24"/>
        <v>0</v>
      </c>
      <c r="BL279" s="17" t="s">
        <v>165</v>
      </c>
      <c r="BM279" s="174" t="s">
        <v>1625</v>
      </c>
    </row>
    <row r="280" spans="2:65" s="1" customFormat="1" ht="16.5" customHeight="1" x14ac:dyDescent="0.2">
      <c r="B280" s="136"/>
      <c r="C280" s="206" t="s">
        <v>519</v>
      </c>
      <c r="D280" s="206" t="s">
        <v>387</v>
      </c>
      <c r="E280" s="207" t="s">
        <v>1626</v>
      </c>
      <c r="F280" s="208" t="s">
        <v>1627</v>
      </c>
      <c r="G280" s="209" t="s">
        <v>488</v>
      </c>
      <c r="H280" s="210">
        <v>5</v>
      </c>
      <c r="I280" s="211"/>
      <c r="J280" s="212">
        <f t="shared" si="15"/>
        <v>0</v>
      </c>
      <c r="K280" s="213"/>
      <c r="L280" s="214"/>
      <c r="M280" s="215" t="s">
        <v>1</v>
      </c>
      <c r="N280" s="216" t="s">
        <v>37</v>
      </c>
      <c r="P280" s="172">
        <f t="shared" si="16"/>
        <v>0</v>
      </c>
      <c r="Q280" s="172">
        <v>5.0000000000000001E-4</v>
      </c>
      <c r="R280" s="172">
        <f t="shared" si="17"/>
        <v>2.5000000000000001E-3</v>
      </c>
      <c r="S280" s="172">
        <v>0</v>
      </c>
      <c r="T280" s="173">
        <f t="shared" si="18"/>
        <v>0</v>
      </c>
      <c r="AR280" s="174" t="s">
        <v>198</v>
      </c>
      <c r="AT280" s="174" t="s">
        <v>387</v>
      </c>
      <c r="AU280" s="174" t="s">
        <v>81</v>
      </c>
      <c r="AY280" s="17" t="s">
        <v>159</v>
      </c>
      <c r="BE280" s="102">
        <f t="shared" si="19"/>
        <v>0</v>
      </c>
      <c r="BF280" s="102">
        <f t="shared" si="20"/>
        <v>0</v>
      </c>
      <c r="BG280" s="102">
        <f t="shared" si="21"/>
        <v>0</v>
      </c>
      <c r="BH280" s="102">
        <f t="shared" si="22"/>
        <v>0</v>
      </c>
      <c r="BI280" s="102">
        <f t="shared" si="23"/>
        <v>0</v>
      </c>
      <c r="BJ280" s="17" t="s">
        <v>81</v>
      </c>
      <c r="BK280" s="102">
        <f t="shared" si="24"/>
        <v>0</v>
      </c>
      <c r="BL280" s="17" t="s">
        <v>165</v>
      </c>
      <c r="BM280" s="174" t="s">
        <v>1628</v>
      </c>
    </row>
    <row r="281" spans="2:65" s="1" customFormat="1" ht="33" customHeight="1" x14ac:dyDescent="0.2">
      <c r="B281" s="136"/>
      <c r="C281" s="163" t="s">
        <v>531</v>
      </c>
      <c r="D281" s="163" t="s">
        <v>161</v>
      </c>
      <c r="E281" s="164" t="s">
        <v>1629</v>
      </c>
      <c r="F281" s="165" t="s">
        <v>1630</v>
      </c>
      <c r="G281" s="166" t="s">
        <v>488</v>
      </c>
      <c r="H281" s="167">
        <v>285</v>
      </c>
      <c r="I281" s="168"/>
      <c r="J281" s="169">
        <f t="shared" si="15"/>
        <v>0</v>
      </c>
      <c r="K281" s="170"/>
      <c r="L281" s="34"/>
      <c r="M281" s="171" t="s">
        <v>1</v>
      </c>
      <c r="N281" s="135" t="s">
        <v>37</v>
      </c>
      <c r="P281" s="172">
        <f t="shared" si="16"/>
        <v>0</v>
      </c>
      <c r="Q281" s="172">
        <v>0</v>
      </c>
      <c r="R281" s="172">
        <f t="shared" si="17"/>
        <v>0</v>
      </c>
      <c r="S281" s="172">
        <v>0</v>
      </c>
      <c r="T281" s="173">
        <f t="shared" si="18"/>
        <v>0</v>
      </c>
      <c r="AR281" s="174" t="s">
        <v>165</v>
      </c>
      <c r="AT281" s="174" t="s">
        <v>161</v>
      </c>
      <c r="AU281" s="174" t="s">
        <v>81</v>
      </c>
      <c r="AY281" s="17" t="s">
        <v>159</v>
      </c>
      <c r="BE281" s="102">
        <f t="shared" si="19"/>
        <v>0</v>
      </c>
      <c r="BF281" s="102">
        <f t="shared" si="20"/>
        <v>0</v>
      </c>
      <c r="BG281" s="102">
        <f t="shared" si="21"/>
        <v>0</v>
      </c>
      <c r="BH281" s="102">
        <f t="shared" si="22"/>
        <v>0</v>
      </c>
      <c r="BI281" s="102">
        <f t="shared" si="23"/>
        <v>0</v>
      </c>
      <c r="BJ281" s="17" t="s">
        <v>81</v>
      </c>
      <c r="BK281" s="102">
        <f t="shared" si="24"/>
        <v>0</v>
      </c>
      <c r="BL281" s="17" t="s">
        <v>165</v>
      </c>
      <c r="BM281" s="174" t="s">
        <v>1631</v>
      </c>
    </row>
    <row r="282" spans="2:65" s="12" customFormat="1" x14ac:dyDescent="0.2">
      <c r="B282" s="175"/>
      <c r="D282" s="176" t="s">
        <v>167</v>
      </c>
      <c r="E282" s="177" t="s">
        <v>1</v>
      </c>
      <c r="F282" s="178" t="s">
        <v>1632</v>
      </c>
      <c r="H282" s="179">
        <v>9</v>
      </c>
      <c r="I282" s="180"/>
      <c r="L282" s="175"/>
      <c r="M282" s="181"/>
      <c r="T282" s="182"/>
      <c r="AT282" s="177" t="s">
        <v>167</v>
      </c>
      <c r="AU282" s="177" t="s">
        <v>81</v>
      </c>
      <c r="AV282" s="12" t="s">
        <v>81</v>
      </c>
      <c r="AW282" s="12" t="s">
        <v>26</v>
      </c>
      <c r="AX282" s="12" t="s">
        <v>71</v>
      </c>
      <c r="AY282" s="177" t="s">
        <v>159</v>
      </c>
    </row>
    <row r="283" spans="2:65" s="12" customFormat="1" x14ac:dyDescent="0.2">
      <c r="B283" s="175"/>
      <c r="D283" s="176" t="s">
        <v>167</v>
      </c>
      <c r="E283" s="177" t="s">
        <v>1</v>
      </c>
      <c r="F283" s="178" t="s">
        <v>1633</v>
      </c>
      <c r="H283" s="179">
        <v>276</v>
      </c>
      <c r="I283" s="180"/>
      <c r="L283" s="175"/>
      <c r="M283" s="181"/>
      <c r="T283" s="182"/>
      <c r="AT283" s="177" t="s">
        <v>167</v>
      </c>
      <c r="AU283" s="177" t="s">
        <v>81</v>
      </c>
      <c r="AV283" s="12" t="s">
        <v>81</v>
      </c>
      <c r="AW283" s="12" t="s">
        <v>26</v>
      </c>
      <c r="AX283" s="12" t="s">
        <v>71</v>
      </c>
      <c r="AY283" s="177" t="s">
        <v>159</v>
      </c>
    </row>
    <row r="284" spans="2:65" s="13" customFormat="1" x14ac:dyDescent="0.2">
      <c r="B284" s="183"/>
      <c r="D284" s="176" t="s">
        <v>167</v>
      </c>
      <c r="E284" s="184" t="s">
        <v>1</v>
      </c>
      <c r="F284" s="185" t="s">
        <v>169</v>
      </c>
      <c r="H284" s="186">
        <v>285</v>
      </c>
      <c r="I284" s="187"/>
      <c r="L284" s="183"/>
      <c r="M284" s="188"/>
      <c r="T284" s="189"/>
      <c r="AT284" s="184" t="s">
        <v>167</v>
      </c>
      <c r="AU284" s="184" t="s">
        <v>81</v>
      </c>
      <c r="AV284" s="13" t="s">
        <v>165</v>
      </c>
      <c r="AW284" s="13" t="s">
        <v>26</v>
      </c>
      <c r="AX284" s="13" t="s">
        <v>76</v>
      </c>
      <c r="AY284" s="184" t="s">
        <v>159</v>
      </c>
    </row>
    <row r="285" spans="2:65" s="1" customFormat="1" ht="16.5" customHeight="1" x14ac:dyDescent="0.2">
      <c r="B285" s="136"/>
      <c r="C285" s="206" t="s">
        <v>537</v>
      </c>
      <c r="D285" s="206" t="s">
        <v>387</v>
      </c>
      <c r="E285" s="207" t="s">
        <v>1634</v>
      </c>
      <c r="F285" s="208" t="s">
        <v>1635</v>
      </c>
      <c r="G285" s="209" t="s">
        <v>488</v>
      </c>
      <c r="H285" s="210">
        <v>8</v>
      </c>
      <c r="I285" s="211"/>
      <c r="J285" s="212">
        <f>ROUND(I285*H285,2)</f>
        <v>0</v>
      </c>
      <c r="K285" s="213"/>
      <c r="L285" s="214"/>
      <c r="M285" s="215" t="s">
        <v>1</v>
      </c>
      <c r="N285" s="216" t="s">
        <v>37</v>
      </c>
      <c r="P285" s="172">
        <f>O285*H285</f>
        <v>0</v>
      </c>
      <c r="Q285" s="172">
        <v>0.1</v>
      </c>
      <c r="R285" s="172">
        <f>Q285*H285</f>
        <v>0.8</v>
      </c>
      <c r="S285" s="172">
        <v>0</v>
      </c>
      <c r="T285" s="173">
        <f>S285*H285</f>
        <v>0</v>
      </c>
      <c r="AR285" s="174" t="s">
        <v>198</v>
      </c>
      <c r="AT285" s="174" t="s">
        <v>387</v>
      </c>
      <c r="AU285" s="174" t="s">
        <v>81</v>
      </c>
      <c r="AY285" s="17" t="s">
        <v>159</v>
      </c>
      <c r="BE285" s="102">
        <f>IF(N285="základná",J285,0)</f>
        <v>0</v>
      </c>
      <c r="BF285" s="102">
        <f>IF(N285="znížená",J285,0)</f>
        <v>0</v>
      </c>
      <c r="BG285" s="102">
        <f>IF(N285="zákl. prenesená",J285,0)</f>
        <v>0</v>
      </c>
      <c r="BH285" s="102">
        <f>IF(N285="zníž. prenesená",J285,0)</f>
        <v>0</v>
      </c>
      <c r="BI285" s="102">
        <f>IF(N285="nulová",J285,0)</f>
        <v>0</v>
      </c>
      <c r="BJ285" s="17" t="s">
        <v>81</v>
      </c>
      <c r="BK285" s="102">
        <f>ROUND(I285*H285,2)</f>
        <v>0</v>
      </c>
      <c r="BL285" s="17" t="s">
        <v>165</v>
      </c>
      <c r="BM285" s="174" t="s">
        <v>1636</v>
      </c>
    </row>
    <row r="286" spans="2:65" s="1" customFormat="1" ht="24.15" customHeight="1" x14ac:dyDescent="0.2">
      <c r="B286" s="136"/>
      <c r="C286" s="206" t="s">
        <v>542</v>
      </c>
      <c r="D286" s="206" t="s">
        <v>387</v>
      </c>
      <c r="E286" s="207" t="s">
        <v>1637</v>
      </c>
      <c r="F286" s="208" t="s">
        <v>1638</v>
      </c>
      <c r="G286" s="209" t="s">
        <v>488</v>
      </c>
      <c r="H286" s="210">
        <v>1</v>
      </c>
      <c r="I286" s="211"/>
      <c r="J286" s="212">
        <f>ROUND(I286*H286,2)</f>
        <v>0</v>
      </c>
      <c r="K286" s="213"/>
      <c r="L286" s="214"/>
      <c r="M286" s="215" t="s">
        <v>1</v>
      </c>
      <c r="N286" s="216" t="s">
        <v>37</v>
      </c>
      <c r="P286" s="172">
        <f>O286*H286</f>
        <v>0</v>
      </c>
      <c r="Q286" s="172">
        <v>0.1</v>
      </c>
      <c r="R286" s="172">
        <f>Q286*H286</f>
        <v>0.1</v>
      </c>
      <c r="S286" s="172">
        <v>0</v>
      </c>
      <c r="T286" s="173">
        <f>S286*H286</f>
        <v>0</v>
      </c>
      <c r="AR286" s="174" t="s">
        <v>198</v>
      </c>
      <c r="AT286" s="174" t="s">
        <v>387</v>
      </c>
      <c r="AU286" s="174" t="s">
        <v>81</v>
      </c>
      <c r="AY286" s="17" t="s">
        <v>159</v>
      </c>
      <c r="BE286" s="102">
        <f>IF(N286="základná",J286,0)</f>
        <v>0</v>
      </c>
      <c r="BF286" s="102">
        <f>IF(N286="znížená",J286,0)</f>
        <v>0</v>
      </c>
      <c r="BG286" s="102">
        <f>IF(N286="zákl. prenesená",J286,0)</f>
        <v>0</v>
      </c>
      <c r="BH286" s="102">
        <f>IF(N286="zníž. prenesená",J286,0)</f>
        <v>0</v>
      </c>
      <c r="BI286" s="102">
        <f>IF(N286="nulová",J286,0)</f>
        <v>0</v>
      </c>
      <c r="BJ286" s="17" t="s">
        <v>81</v>
      </c>
      <c r="BK286" s="102">
        <f>ROUND(I286*H286,2)</f>
        <v>0</v>
      </c>
      <c r="BL286" s="17" t="s">
        <v>165</v>
      </c>
      <c r="BM286" s="174" t="s">
        <v>1639</v>
      </c>
    </row>
    <row r="287" spans="2:65" s="1" customFormat="1" ht="21.75" customHeight="1" x14ac:dyDescent="0.2">
      <c r="B287" s="136"/>
      <c r="C287" s="206" t="s">
        <v>546</v>
      </c>
      <c r="D287" s="206" t="s">
        <v>387</v>
      </c>
      <c r="E287" s="207" t="s">
        <v>1640</v>
      </c>
      <c r="F287" s="208" t="s">
        <v>1641</v>
      </c>
      <c r="G287" s="209" t="s">
        <v>488</v>
      </c>
      <c r="H287" s="210">
        <v>13</v>
      </c>
      <c r="I287" s="211"/>
      <c r="J287" s="212">
        <f>ROUND(I287*H287,2)</f>
        <v>0</v>
      </c>
      <c r="K287" s="213"/>
      <c r="L287" s="214"/>
      <c r="M287" s="215" t="s">
        <v>1</v>
      </c>
      <c r="N287" s="216" t="s">
        <v>37</v>
      </c>
      <c r="P287" s="172">
        <f>O287*H287</f>
        <v>0</v>
      </c>
      <c r="Q287" s="172">
        <v>5.0000000000000001E-4</v>
      </c>
      <c r="R287" s="172">
        <f>Q287*H287</f>
        <v>6.5000000000000006E-3</v>
      </c>
      <c r="S287" s="172">
        <v>0</v>
      </c>
      <c r="T287" s="173">
        <f>S287*H287</f>
        <v>0</v>
      </c>
      <c r="AR287" s="174" t="s">
        <v>198</v>
      </c>
      <c r="AT287" s="174" t="s">
        <v>387</v>
      </c>
      <c r="AU287" s="174" t="s">
        <v>81</v>
      </c>
      <c r="AY287" s="17" t="s">
        <v>159</v>
      </c>
      <c r="BE287" s="102">
        <f>IF(N287="základná",J287,0)</f>
        <v>0</v>
      </c>
      <c r="BF287" s="102">
        <f>IF(N287="znížená",J287,0)</f>
        <v>0</v>
      </c>
      <c r="BG287" s="102">
        <f>IF(N287="zákl. prenesená",J287,0)</f>
        <v>0</v>
      </c>
      <c r="BH287" s="102">
        <f>IF(N287="zníž. prenesená",J287,0)</f>
        <v>0</v>
      </c>
      <c r="BI287" s="102">
        <f>IF(N287="nulová",J287,0)</f>
        <v>0</v>
      </c>
      <c r="BJ287" s="17" t="s">
        <v>81</v>
      </c>
      <c r="BK287" s="102">
        <f>ROUND(I287*H287,2)</f>
        <v>0</v>
      </c>
      <c r="BL287" s="17" t="s">
        <v>165</v>
      </c>
      <c r="BM287" s="174" t="s">
        <v>1642</v>
      </c>
    </row>
    <row r="288" spans="2:65" s="12" customFormat="1" x14ac:dyDescent="0.2">
      <c r="B288" s="175"/>
      <c r="D288" s="176" t="s">
        <v>167</v>
      </c>
      <c r="E288" s="177" t="s">
        <v>1</v>
      </c>
      <c r="F288" s="178" t="s">
        <v>1643</v>
      </c>
      <c r="H288" s="179">
        <v>13</v>
      </c>
      <c r="I288" s="180"/>
      <c r="L288" s="175"/>
      <c r="M288" s="181"/>
      <c r="T288" s="182"/>
      <c r="AT288" s="177" t="s">
        <v>167</v>
      </c>
      <c r="AU288" s="177" t="s">
        <v>81</v>
      </c>
      <c r="AV288" s="12" t="s">
        <v>81</v>
      </c>
      <c r="AW288" s="12" t="s">
        <v>26</v>
      </c>
      <c r="AX288" s="12" t="s">
        <v>76</v>
      </c>
      <c r="AY288" s="177" t="s">
        <v>159</v>
      </c>
    </row>
    <row r="289" spans="2:65" s="1" customFormat="1" ht="16.5" customHeight="1" x14ac:dyDescent="0.2">
      <c r="B289" s="136"/>
      <c r="C289" s="206" t="s">
        <v>550</v>
      </c>
      <c r="D289" s="206" t="s">
        <v>387</v>
      </c>
      <c r="E289" s="207" t="s">
        <v>1644</v>
      </c>
      <c r="F289" s="208" t="s">
        <v>1645</v>
      </c>
      <c r="G289" s="209" t="s">
        <v>488</v>
      </c>
      <c r="H289" s="210">
        <v>7</v>
      </c>
      <c r="I289" s="211"/>
      <c r="J289" s="212">
        <f t="shared" ref="J289:J298" si="25">ROUND(I289*H289,2)</f>
        <v>0</v>
      </c>
      <c r="K289" s="213"/>
      <c r="L289" s="214"/>
      <c r="M289" s="215" t="s">
        <v>1</v>
      </c>
      <c r="N289" s="216" t="s">
        <v>37</v>
      </c>
      <c r="P289" s="172">
        <f t="shared" ref="P289:P298" si="26">O289*H289</f>
        <v>0</v>
      </c>
      <c r="Q289" s="172">
        <v>5.0000000000000001E-4</v>
      </c>
      <c r="R289" s="172">
        <f t="shared" ref="R289:R298" si="27">Q289*H289</f>
        <v>3.5000000000000001E-3</v>
      </c>
      <c r="S289" s="172">
        <v>0</v>
      </c>
      <c r="T289" s="173">
        <f t="shared" ref="T289:T298" si="28">S289*H289</f>
        <v>0</v>
      </c>
      <c r="AR289" s="174" t="s">
        <v>198</v>
      </c>
      <c r="AT289" s="174" t="s">
        <v>387</v>
      </c>
      <c r="AU289" s="174" t="s">
        <v>81</v>
      </c>
      <c r="AY289" s="17" t="s">
        <v>159</v>
      </c>
      <c r="BE289" s="102">
        <f t="shared" ref="BE289:BE298" si="29">IF(N289="základná",J289,0)</f>
        <v>0</v>
      </c>
      <c r="BF289" s="102">
        <f t="shared" ref="BF289:BF298" si="30">IF(N289="znížená",J289,0)</f>
        <v>0</v>
      </c>
      <c r="BG289" s="102">
        <f t="shared" ref="BG289:BG298" si="31">IF(N289="zákl. prenesená",J289,0)</f>
        <v>0</v>
      </c>
      <c r="BH289" s="102">
        <f t="shared" ref="BH289:BH298" si="32">IF(N289="zníž. prenesená",J289,0)</f>
        <v>0</v>
      </c>
      <c r="BI289" s="102">
        <f t="shared" ref="BI289:BI298" si="33">IF(N289="nulová",J289,0)</f>
        <v>0</v>
      </c>
      <c r="BJ289" s="17" t="s">
        <v>81</v>
      </c>
      <c r="BK289" s="102">
        <f t="shared" ref="BK289:BK298" si="34">ROUND(I289*H289,2)</f>
        <v>0</v>
      </c>
      <c r="BL289" s="17" t="s">
        <v>165</v>
      </c>
      <c r="BM289" s="174" t="s">
        <v>1646</v>
      </c>
    </row>
    <row r="290" spans="2:65" s="1" customFormat="1" ht="16.5" customHeight="1" x14ac:dyDescent="0.2">
      <c r="B290" s="136"/>
      <c r="C290" s="206" t="s">
        <v>554</v>
      </c>
      <c r="D290" s="206" t="s">
        <v>387</v>
      </c>
      <c r="E290" s="207" t="s">
        <v>1647</v>
      </c>
      <c r="F290" s="208" t="s">
        <v>1648</v>
      </c>
      <c r="G290" s="209" t="s">
        <v>488</v>
      </c>
      <c r="H290" s="210">
        <v>5</v>
      </c>
      <c r="I290" s="211"/>
      <c r="J290" s="212">
        <f t="shared" si="25"/>
        <v>0</v>
      </c>
      <c r="K290" s="213"/>
      <c r="L290" s="214"/>
      <c r="M290" s="215" t="s">
        <v>1</v>
      </c>
      <c r="N290" s="216" t="s">
        <v>37</v>
      </c>
      <c r="P290" s="172">
        <f t="shared" si="26"/>
        <v>0</v>
      </c>
      <c r="Q290" s="172">
        <v>5.0000000000000001E-4</v>
      </c>
      <c r="R290" s="172">
        <f t="shared" si="27"/>
        <v>2.5000000000000001E-3</v>
      </c>
      <c r="S290" s="172">
        <v>0</v>
      </c>
      <c r="T290" s="173">
        <f t="shared" si="28"/>
        <v>0</v>
      </c>
      <c r="AR290" s="174" t="s">
        <v>198</v>
      </c>
      <c r="AT290" s="174" t="s">
        <v>387</v>
      </c>
      <c r="AU290" s="174" t="s">
        <v>81</v>
      </c>
      <c r="AY290" s="17" t="s">
        <v>159</v>
      </c>
      <c r="BE290" s="102">
        <f t="shared" si="29"/>
        <v>0</v>
      </c>
      <c r="BF290" s="102">
        <f t="shared" si="30"/>
        <v>0</v>
      </c>
      <c r="BG290" s="102">
        <f t="shared" si="31"/>
        <v>0</v>
      </c>
      <c r="BH290" s="102">
        <f t="shared" si="32"/>
        <v>0</v>
      </c>
      <c r="BI290" s="102">
        <f t="shared" si="33"/>
        <v>0</v>
      </c>
      <c r="BJ290" s="17" t="s">
        <v>81</v>
      </c>
      <c r="BK290" s="102">
        <f t="shared" si="34"/>
        <v>0</v>
      </c>
      <c r="BL290" s="17" t="s">
        <v>165</v>
      </c>
      <c r="BM290" s="174" t="s">
        <v>1649</v>
      </c>
    </row>
    <row r="291" spans="2:65" s="1" customFormat="1" ht="16.5" customHeight="1" x14ac:dyDescent="0.2">
      <c r="B291" s="136"/>
      <c r="C291" s="206" t="s">
        <v>558</v>
      </c>
      <c r="D291" s="206" t="s">
        <v>387</v>
      </c>
      <c r="E291" s="207" t="s">
        <v>1650</v>
      </c>
      <c r="F291" s="208" t="s">
        <v>1651</v>
      </c>
      <c r="G291" s="209" t="s">
        <v>488</v>
      </c>
      <c r="H291" s="210">
        <v>4</v>
      </c>
      <c r="I291" s="211"/>
      <c r="J291" s="212">
        <f t="shared" si="25"/>
        <v>0</v>
      </c>
      <c r="K291" s="213"/>
      <c r="L291" s="214"/>
      <c r="M291" s="215" t="s">
        <v>1</v>
      </c>
      <c r="N291" s="216" t="s">
        <v>37</v>
      </c>
      <c r="P291" s="172">
        <f t="shared" si="26"/>
        <v>0</v>
      </c>
      <c r="Q291" s="172">
        <v>5.0000000000000001E-4</v>
      </c>
      <c r="R291" s="172">
        <f t="shared" si="27"/>
        <v>2E-3</v>
      </c>
      <c r="S291" s="172">
        <v>0</v>
      </c>
      <c r="T291" s="173">
        <f t="shared" si="28"/>
        <v>0</v>
      </c>
      <c r="AR291" s="174" t="s">
        <v>198</v>
      </c>
      <c r="AT291" s="174" t="s">
        <v>387</v>
      </c>
      <c r="AU291" s="174" t="s">
        <v>81</v>
      </c>
      <c r="AY291" s="17" t="s">
        <v>159</v>
      </c>
      <c r="BE291" s="102">
        <f t="shared" si="29"/>
        <v>0</v>
      </c>
      <c r="BF291" s="102">
        <f t="shared" si="30"/>
        <v>0</v>
      </c>
      <c r="BG291" s="102">
        <f t="shared" si="31"/>
        <v>0</v>
      </c>
      <c r="BH291" s="102">
        <f t="shared" si="32"/>
        <v>0</v>
      </c>
      <c r="BI291" s="102">
        <f t="shared" si="33"/>
        <v>0</v>
      </c>
      <c r="BJ291" s="17" t="s">
        <v>81</v>
      </c>
      <c r="BK291" s="102">
        <f t="shared" si="34"/>
        <v>0</v>
      </c>
      <c r="BL291" s="17" t="s">
        <v>165</v>
      </c>
      <c r="BM291" s="174" t="s">
        <v>1652</v>
      </c>
    </row>
    <row r="292" spans="2:65" s="1" customFormat="1" ht="16.5" customHeight="1" x14ac:dyDescent="0.2">
      <c r="B292" s="136"/>
      <c r="C292" s="206" t="s">
        <v>562</v>
      </c>
      <c r="D292" s="206" t="s">
        <v>387</v>
      </c>
      <c r="E292" s="207" t="s">
        <v>1653</v>
      </c>
      <c r="F292" s="208" t="s">
        <v>1654</v>
      </c>
      <c r="G292" s="209" t="s">
        <v>488</v>
      </c>
      <c r="H292" s="210">
        <v>4</v>
      </c>
      <c r="I292" s="211"/>
      <c r="J292" s="212">
        <f t="shared" si="25"/>
        <v>0</v>
      </c>
      <c r="K292" s="213"/>
      <c r="L292" s="214"/>
      <c r="M292" s="215" t="s">
        <v>1</v>
      </c>
      <c r="N292" s="216" t="s">
        <v>37</v>
      </c>
      <c r="P292" s="172">
        <f t="shared" si="26"/>
        <v>0</v>
      </c>
      <c r="Q292" s="172">
        <v>5.0000000000000001E-4</v>
      </c>
      <c r="R292" s="172">
        <f t="shared" si="27"/>
        <v>2E-3</v>
      </c>
      <c r="S292" s="172">
        <v>0</v>
      </c>
      <c r="T292" s="173">
        <f t="shared" si="28"/>
        <v>0</v>
      </c>
      <c r="AR292" s="174" t="s">
        <v>198</v>
      </c>
      <c r="AT292" s="174" t="s">
        <v>387</v>
      </c>
      <c r="AU292" s="174" t="s">
        <v>81</v>
      </c>
      <c r="AY292" s="17" t="s">
        <v>159</v>
      </c>
      <c r="BE292" s="102">
        <f t="shared" si="29"/>
        <v>0</v>
      </c>
      <c r="BF292" s="102">
        <f t="shared" si="30"/>
        <v>0</v>
      </c>
      <c r="BG292" s="102">
        <f t="shared" si="31"/>
        <v>0</v>
      </c>
      <c r="BH292" s="102">
        <f t="shared" si="32"/>
        <v>0</v>
      </c>
      <c r="BI292" s="102">
        <f t="shared" si="33"/>
        <v>0</v>
      </c>
      <c r="BJ292" s="17" t="s">
        <v>81</v>
      </c>
      <c r="BK292" s="102">
        <f t="shared" si="34"/>
        <v>0</v>
      </c>
      <c r="BL292" s="17" t="s">
        <v>165</v>
      </c>
      <c r="BM292" s="174" t="s">
        <v>1655</v>
      </c>
    </row>
    <row r="293" spans="2:65" s="1" customFormat="1" ht="16.5" customHeight="1" x14ac:dyDescent="0.2">
      <c r="B293" s="136"/>
      <c r="C293" s="206" t="s">
        <v>566</v>
      </c>
      <c r="D293" s="206" t="s">
        <v>387</v>
      </c>
      <c r="E293" s="207" t="s">
        <v>1656</v>
      </c>
      <c r="F293" s="208" t="s">
        <v>1657</v>
      </c>
      <c r="G293" s="209" t="s">
        <v>488</v>
      </c>
      <c r="H293" s="210">
        <v>4</v>
      </c>
      <c r="I293" s="211"/>
      <c r="J293" s="212">
        <f t="shared" si="25"/>
        <v>0</v>
      </c>
      <c r="K293" s="213"/>
      <c r="L293" s="214"/>
      <c r="M293" s="215" t="s">
        <v>1</v>
      </c>
      <c r="N293" s="216" t="s">
        <v>37</v>
      </c>
      <c r="P293" s="172">
        <f t="shared" si="26"/>
        <v>0</v>
      </c>
      <c r="Q293" s="172">
        <v>5.0000000000000001E-4</v>
      </c>
      <c r="R293" s="172">
        <f t="shared" si="27"/>
        <v>2E-3</v>
      </c>
      <c r="S293" s="172">
        <v>0</v>
      </c>
      <c r="T293" s="173">
        <f t="shared" si="28"/>
        <v>0</v>
      </c>
      <c r="AR293" s="174" t="s">
        <v>198</v>
      </c>
      <c r="AT293" s="174" t="s">
        <v>387</v>
      </c>
      <c r="AU293" s="174" t="s">
        <v>81</v>
      </c>
      <c r="AY293" s="17" t="s">
        <v>159</v>
      </c>
      <c r="BE293" s="102">
        <f t="shared" si="29"/>
        <v>0</v>
      </c>
      <c r="BF293" s="102">
        <f t="shared" si="30"/>
        <v>0</v>
      </c>
      <c r="BG293" s="102">
        <f t="shared" si="31"/>
        <v>0</v>
      </c>
      <c r="BH293" s="102">
        <f t="shared" si="32"/>
        <v>0</v>
      </c>
      <c r="BI293" s="102">
        <f t="shared" si="33"/>
        <v>0</v>
      </c>
      <c r="BJ293" s="17" t="s">
        <v>81</v>
      </c>
      <c r="BK293" s="102">
        <f t="shared" si="34"/>
        <v>0</v>
      </c>
      <c r="BL293" s="17" t="s">
        <v>165</v>
      </c>
      <c r="BM293" s="174" t="s">
        <v>1658</v>
      </c>
    </row>
    <row r="294" spans="2:65" s="1" customFormat="1" ht="16.5" customHeight="1" x14ac:dyDescent="0.2">
      <c r="B294" s="136"/>
      <c r="C294" s="206" t="s">
        <v>570</v>
      </c>
      <c r="D294" s="206" t="s">
        <v>387</v>
      </c>
      <c r="E294" s="207" t="s">
        <v>1659</v>
      </c>
      <c r="F294" s="208" t="s">
        <v>1660</v>
      </c>
      <c r="G294" s="209" t="s">
        <v>488</v>
      </c>
      <c r="H294" s="210">
        <v>20</v>
      </c>
      <c r="I294" s="211"/>
      <c r="J294" s="212">
        <f t="shared" si="25"/>
        <v>0</v>
      </c>
      <c r="K294" s="213"/>
      <c r="L294" s="214"/>
      <c r="M294" s="215" t="s">
        <v>1</v>
      </c>
      <c r="N294" s="216" t="s">
        <v>37</v>
      </c>
      <c r="P294" s="172">
        <f t="shared" si="26"/>
        <v>0</v>
      </c>
      <c r="Q294" s="172">
        <v>5.0000000000000001E-4</v>
      </c>
      <c r="R294" s="172">
        <f t="shared" si="27"/>
        <v>0.01</v>
      </c>
      <c r="S294" s="172">
        <v>0</v>
      </c>
      <c r="T294" s="173">
        <f t="shared" si="28"/>
        <v>0</v>
      </c>
      <c r="AR294" s="174" t="s">
        <v>198</v>
      </c>
      <c r="AT294" s="174" t="s">
        <v>387</v>
      </c>
      <c r="AU294" s="174" t="s">
        <v>81</v>
      </c>
      <c r="AY294" s="17" t="s">
        <v>159</v>
      </c>
      <c r="BE294" s="102">
        <f t="shared" si="29"/>
        <v>0</v>
      </c>
      <c r="BF294" s="102">
        <f t="shared" si="30"/>
        <v>0</v>
      </c>
      <c r="BG294" s="102">
        <f t="shared" si="31"/>
        <v>0</v>
      </c>
      <c r="BH294" s="102">
        <f t="shared" si="32"/>
        <v>0</v>
      </c>
      <c r="BI294" s="102">
        <f t="shared" si="33"/>
        <v>0</v>
      </c>
      <c r="BJ294" s="17" t="s">
        <v>81</v>
      </c>
      <c r="BK294" s="102">
        <f t="shared" si="34"/>
        <v>0</v>
      </c>
      <c r="BL294" s="17" t="s">
        <v>165</v>
      </c>
      <c r="BM294" s="174" t="s">
        <v>1661</v>
      </c>
    </row>
    <row r="295" spans="2:65" s="1" customFormat="1" ht="16.5" customHeight="1" x14ac:dyDescent="0.2">
      <c r="B295" s="136"/>
      <c r="C295" s="206" t="s">
        <v>576</v>
      </c>
      <c r="D295" s="206" t="s">
        <v>387</v>
      </c>
      <c r="E295" s="207" t="s">
        <v>1662</v>
      </c>
      <c r="F295" s="208" t="s">
        <v>1663</v>
      </c>
      <c r="G295" s="209" t="s">
        <v>488</v>
      </c>
      <c r="H295" s="210">
        <v>122</v>
      </c>
      <c r="I295" s="211"/>
      <c r="J295" s="212">
        <f t="shared" si="25"/>
        <v>0</v>
      </c>
      <c r="K295" s="213"/>
      <c r="L295" s="214"/>
      <c r="M295" s="215" t="s">
        <v>1</v>
      </c>
      <c r="N295" s="216" t="s">
        <v>37</v>
      </c>
      <c r="P295" s="172">
        <f t="shared" si="26"/>
        <v>0</v>
      </c>
      <c r="Q295" s="172">
        <v>5.0000000000000001E-4</v>
      </c>
      <c r="R295" s="172">
        <f t="shared" si="27"/>
        <v>6.0999999999999999E-2</v>
      </c>
      <c r="S295" s="172">
        <v>0</v>
      </c>
      <c r="T295" s="173">
        <f t="shared" si="28"/>
        <v>0</v>
      </c>
      <c r="AR295" s="174" t="s">
        <v>198</v>
      </c>
      <c r="AT295" s="174" t="s">
        <v>387</v>
      </c>
      <c r="AU295" s="174" t="s">
        <v>81</v>
      </c>
      <c r="AY295" s="17" t="s">
        <v>159</v>
      </c>
      <c r="BE295" s="102">
        <f t="shared" si="29"/>
        <v>0</v>
      </c>
      <c r="BF295" s="102">
        <f t="shared" si="30"/>
        <v>0</v>
      </c>
      <c r="BG295" s="102">
        <f t="shared" si="31"/>
        <v>0</v>
      </c>
      <c r="BH295" s="102">
        <f t="shared" si="32"/>
        <v>0</v>
      </c>
      <c r="BI295" s="102">
        <f t="shared" si="33"/>
        <v>0</v>
      </c>
      <c r="BJ295" s="17" t="s">
        <v>81</v>
      </c>
      <c r="BK295" s="102">
        <f t="shared" si="34"/>
        <v>0</v>
      </c>
      <c r="BL295" s="17" t="s">
        <v>165</v>
      </c>
      <c r="BM295" s="174" t="s">
        <v>1664</v>
      </c>
    </row>
    <row r="296" spans="2:65" s="1" customFormat="1" ht="16.5" customHeight="1" x14ac:dyDescent="0.2">
      <c r="B296" s="136"/>
      <c r="C296" s="206" t="s">
        <v>580</v>
      </c>
      <c r="D296" s="206" t="s">
        <v>387</v>
      </c>
      <c r="E296" s="207" t="s">
        <v>1665</v>
      </c>
      <c r="F296" s="208" t="s">
        <v>1666</v>
      </c>
      <c r="G296" s="209" t="s">
        <v>488</v>
      </c>
      <c r="H296" s="210">
        <v>43</v>
      </c>
      <c r="I296" s="211"/>
      <c r="J296" s="212">
        <f t="shared" si="25"/>
        <v>0</v>
      </c>
      <c r="K296" s="213"/>
      <c r="L296" s="214"/>
      <c r="M296" s="215" t="s">
        <v>1</v>
      </c>
      <c r="N296" s="216" t="s">
        <v>37</v>
      </c>
      <c r="P296" s="172">
        <f t="shared" si="26"/>
        <v>0</v>
      </c>
      <c r="Q296" s="172">
        <v>5.0000000000000001E-4</v>
      </c>
      <c r="R296" s="172">
        <f t="shared" si="27"/>
        <v>2.1500000000000002E-2</v>
      </c>
      <c r="S296" s="172">
        <v>0</v>
      </c>
      <c r="T296" s="173">
        <f t="shared" si="28"/>
        <v>0</v>
      </c>
      <c r="AR296" s="174" t="s">
        <v>198</v>
      </c>
      <c r="AT296" s="174" t="s">
        <v>387</v>
      </c>
      <c r="AU296" s="174" t="s">
        <v>81</v>
      </c>
      <c r="AY296" s="17" t="s">
        <v>159</v>
      </c>
      <c r="BE296" s="102">
        <f t="shared" si="29"/>
        <v>0</v>
      </c>
      <c r="BF296" s="102">
        <f t="shared" si="30"/>
        <v>0</v>
      </c>
      <c r="BG296" s="102">
        <f t="shared" si="31"/>
        <v>0</v>
      </c>
      <c r="BH296" s="102">
        <f t="shared" si="32"/>
        <v>0</v>
      </c>
      <c r="BI296" s="102">
        <f t="shared" si="33"/>
        <v>0</v>
      </c>
      <c r="BJ296" s="17" t="s">
        <v>81</v>
      </c>
      <c r="BK296" s="102">
        <f t="shared" si="34"/>
        <v>0</v>
      </c>
      <c r="BL296" s="17" t="s">
        <v>165</v>
      </c>
      <c r="BM296" s="174" t="s">
        <v>1667</v>
      </c>
    </row>
    <row r="297" spans="2:65" s="1" customFormat="1" ht="16.5" customHeight="1" x14ac:dyDescent="0.2">
      <c r="B297" s="136"/>
      <c r="C297" s="206" t="s">
        <v>585</v>
      </c>
      <c r="D297" s="206" t="s">
        <v>387</v>
      </c>
      <c r="E297" s="207" t="s">
        <v>1668</v>
      </c>
      <c r="F297" s="208" t="s">
        <v>1669</v>
      </c>
      <c r="G297" s="209" t="s">
        <v>488</v>
      </c>
      <c r="H297" s="210">
        <v>54</v>
      </c>
      <c r="I297" s="211"/>
      <c r="J297" s="212">
        <f t="shared" si="25"/>
        <v>0</v>
      </c>
      <c r="K297" s="213"/>
      <c r="L297" s="214"/>
      <c r="M297" s="215" t="s">
        <v>1</v>
      </c>
      <c r="N297" s="216" t="s">
        <v>37</v>
      </c>
      <c r="P297" s="172">
        <f t="shared" si="26"/>
        <v>0</v>
      </c>
      <c r="Q297" s="172">
        <v>5.0000000000000001E-4</v>
      </c>
      <c r="R297" s="172">
        <f t="shared" si="27"/>
        <v>2.7E-2</v>
      </c>
      <c r="S297" s="172">
        <v>0</v>
      </c>
      <c r="T297" s="173">
        <f t="shared" si="28"/>
        <v>0</v>
      </c>
      <c r="AR297" s="174" t="s">
        <v>198</v>
      </c>
      <c r="AT297" s="174" t="s">
        <v>387</v>
      </c>
      <c r="AU297" s="174" t="s">
        <v>81</v>
      </c>
      <c r="AY297" s="17" t="s">
        <v>159</v>
      </c>
      <c r="BE297" s="102">
        <f t="shared" si="29"/>
        <v>0</v>
      </c>
      <c r="BF297" s="102">
        <f t="shared" si="30"/>
        <v>0</v>
      </c>
      <c r="BG297" s="102">
        <f t="shared" si="31"/>
        <v>0</v>
      </c>
      <c r="BH297" s="102">
        <f t="shared" si="32"/>
        <v>0</v>
      </c>
      <c r="BI297" s="102">
        <f t="shared" si="33"/>
        <v>0</v>
      </c>
      <c r="BJ297" s="17" t="s">
        <v>81</v>
      </c>
      <c r="BK297" s="102">
        <f t="shared" si="34"/>
        <v>0</v>
      </c>
      <c r="BL297" s="17" t="s">
        <v>165</v>
      </c>
      <c r="BM297" s="174" t="s">
        <v>1670</v>
      </c>
    </row>
    <row r="298" spans="2:65" s="1" customFormat="1" ht="33" customHeight="1" x14ac:dyDescent="0.2">
      <c r="B298" s="136"/>
      <c r="C298" s="163" t="s">
        <v>591</v>
      </c>
      <c r="D298" s="163" t="s">
        <v>161</v>
      </c>
      <c r="E298" s="164" t="s">
        <v>1671</v>
      </c>
      <c r="F298" s="165" t="s">
        <v>1672</v>
      </c>
      <c r="G298" s="166" t="s">
        <v>488</v>
      </c>
      <c r="H298" s="167">
        <v>32</v>
      </c>
      <c r="I298" s="168"/>
      <c r="J298" s="169">
        <f t="shared" si="25"/>
        <v>0</v>
      </c>
      <c r="K298" s="170"/>
      <c r="L298" s="34"/>
      <c r="M298" s="171" t="s">
        <v>1</v>
      </c>
      <c r="N298" s="135" t="s">
        <v>37</v>
      </c>
      <c r="P298" s="172">
        <f t="shared" si="26"/>
        <v>0</v>
      </c>
      <c r="Q298" s="172">
        <v>0</v>
      </c>
      <c r="R298" s="172">
        <f t="shared" si="27"/>
        <v>0</v>
      </c>
      <c r="S298" s="172">
        <v>0</v>
      </c>
      <c r="T298" s="173">
        <f t="shared" si="28"/>
        <v>0</v>
      </c>
      <c r="AR298" s="174" t="s">
        <v>165</v>
      </c>
      <c r="AT298" s="174" t="s">
        <v>161</v>
      </c>
      <c r="AU298" s="174" t="s">
        <v>81</v>
      </c>
      <c r="AY298" s="17" t="s">
        <v>159</v>
      </c>
      <c r="BE298" s="102">
        <f t="shared" si="29"/>
        <v>0</v>
      </c>
      <c r="BF298" s="102">
        <f t="shared" si="30"/>
        <v>0</v>
      </c>
      <c r="BG298" s="102">
        <f t="shared" si="31"/>
        <v>0</v>
      </c>
      <c r="BH298" s="102">
        <f t="shared" si="32"/>
        <v>0</v>
      </c>
      <c r="BI298" s="102">
        <f t="shared" si="33"/>
        <v>0</v>
      </c>
      <c r="BJ298" s="17" t="s">
        <v>81</v>
      </c>
      <c r="BK298" s="102">
        <f t="shared" si="34"/>
        <v>0</v>
      </c>
      <c r="BL298" s="17" t="s">
        <v>165</v>
      </c>
      <c r="BM298" s="174" t="s">
        <v>1673</v>
      </c>
    </row>
    <row r="299" spans="2:65" s="12" customFormat="1" x14ac:dyDescent="0.2">
      <c r="B299" s="175"/>
      <c r="D299" s="176" t="s">
        <v>167</v>
      </c>
      <c r="E299" s="177" t="s">
        <v>1</v>
      </c>
      <c r="F299" s="178" t="s">
        <v>1674</v>
      </c>
      <c r="H299" s="179">
        <v>32</v>
      </c>
      <c r="I299" s="180"/>
      <c r="L299" s="175"/>
      <c r="M299" s="181"/>
      <c r="T299" s="182"/>
      <c r="AT299" s="177" t="s">
        <v>167</v>
      </c>
      <c r="AU299" s="177" t="s">
        <v>81</v>
      </c>
      <c r="AV299" s="12" t="s">
        <v>81</v>
      </c>
      <c r="AW299" s="12" t="s">
        <v>26</v>
      </c>
      <c r="AX299" s="12" t="s">
        <v>76</v>
      </c>
      <c r="AY299" s="177" t="s">
        <v>159</v>
      </c>
    </row>
    <row r="300" spans="2:65" s="1" customFormat="1" ht="44.25" customHeight="1" x14ac:dyDescent="0.2">
      <c r="B300" s="136"/>
      <c r="C300" s="206" t="s">
        <v>595</v>
      </c>
      <c r="D300" s="206" t="s">
        <v>387</v>
      </c>
      <c r="E300" s="207" t="s">
        <v>1675</v>
      </c>
      <c r="F300" s="208" t="s">
        <v>1676</v>
      </c>
      <c r="G300" s="209" t="s">
        <v>164</v>
      </c>
      <c r="H300" s="210">
        <v>15.923</v>
      </c>
      <c r="I300" s="211"/>
      <c r="J300" s="212">
        <f>ROUND(I300*H300,2)</f>
        <v>0</v>
      </c>
      <c r="K300" s="213"/>
      <c r="L300" s="214"/>
      <c r="M300" s="215" t="s">
        <v>1</v>
      </c>
      <c r="N300" s="216" t="s">
        <v>37</v>
      </c>
      <c r="P300" s="172">
        <f>O300*H300</f>
        <v>0</v>
      </c>
      <c r="Q300" s="172">
        <v>1</v>
      </c>
      <c r="R300" s="172">
        <f>Q300*H300</f>
        <v>15.923</v>
      </c>
      <c r="S300" s="172">
        <v>0</v>
      </c>
      <c r="T300" s="173">
        <f>S300*H300</f>
        <v>0</v>
      </c>
      <c r="AR300" s="174" t="s">
        <v>198</v>
      </c>
      <c r="AT300" s="174" t="s">
        <v>387</v>
      </c>
      <c r="AU300" s="174" t="s">
        <v>81</v>
      </c>
      <c r="AY300" s="17" t="s">
        <v>159</v>
      </c>
      <c r="BE300" s="102">
        <f>IF(N300="základná",J300,0)</f>
        <v>0</v>
      </c>
      <c r="BF300" s="102">
        <f>IF(N300="znížená",J300,0)</f>
        <v>0</v>
      </c>
      <c r="BG300" s="102">
        <f>IF(N300="zákl. prenesená",J300,0)</f>
        <v>0</v>
      </c>
      <c r="BH300" s="102">
        <f>IF(N300="zníž. prenesená",J300,0)</f>
        <v>0</v>
      </c>
      <c r="BI300" s="102">
        <f>IF(N300="nulová",J300,0)</f>
        <v>0</v>
      </c>
      <c r="BJ300" s="17" t="s">
        <v>81</v>
      </c>
      <c r="BK300" s="102">
        <f>ROUND(I300*H300,2)</f>
        <v>0</v>
      </c>
      <c r="BL300" s="17" t="s">
        <v>165</v>
      </c>
      <c r="BM300" s="174" t="s">
        <v>1677</v>
      </c>
    </row>
    <row r="301" spans="2:65" s="12" customFormat="1" x14ac:dyDescent="0.2">
      <c r="B301" s="175"/>
      <c r="D301" s="176" t="s">
        <v>167</v>
      </c>
      <c r="E301" s="177" t="s">
        <v>1</v>
      </c>
      <c r="F301" s="178" t="s">
        <v>1678</v>
      </c>
      <c r="H301" s="179">
        <v>15.923</v>
      </c>
      <c r="I301" s="180"/>
      <c r="L301" s="175"/>
      <c r="M301" s="181"/>
      <c r="T301" s="182"/>
      <c r="AT301" s="177" t="s">
        <v>167</v>
      </c>
      <c r="AU301" s="177" t="s">
        <v>81</v>
      </c>
      <c r="AV301" s="12" t="s">
        <v>81</v>
      </c>
      <c r="AW301" s="12" t="s">
        <v>26</v>
      </c>
      <c r="AX301" s="12" t="s">
        <v>76</v>
      </c>
      <c r="AY301" s="177" t="s">
        <v>159</v>
      </c>
    </row>
    <row r="302" spans="2:65" s="1" customFormat="1" ht="16.5" customHeight="1" x14ac:dyDescent="0.2">
      <c r="B302" s="136"/>
      <c r="C302" s="206" t="s">
        <v>600</v>
      </c>
      <c r="D302" s="206" t="s">
        <v>387</v>
      </c>
      <c r="E302" s="207" t="s">
        <v>1679</v>
      </c>
      <c r="F302" s="208" t="s">
        <v>1680</v>
      </c>
      <c r="G302" s="209" t="s">
        <v>488</v>
      </c>
      <c r="H302" s="210">
        <v>4</v>
      </c>
      <c r="I302" s="211"/>
      <c r="J302" s="212">
        <f t="shared" ref="J302:J317" si="35">ROUND(I302*H302,2)</f>
        <v>0</v>
      </c>
      <c r="K302" s="213"/>
      <c r="L302" s="214"/>
      <c r="M302" s="215" t="s">
        <v>1</v>
      </c>
      <c r="N302" s="216" t="s">
        <v>37</v>
      </c>
      <c r="P302" s="172">
        <f t="shared" ref="P302:P317" si="36">O302*H302</f>
        <v>0</v>
      </c>
      <c r="Q302" s="172">
        <v>0.5</v>
      </c>
      <c r="R302" s="172">
        <f t="shared" ref="R302:R317" si="37">Q302*H302</f>
        <v>2</v>
      </c>
      <c r="S302" s="172">
        <v>0</v>
      </c>
      <c r="T302" s="173">
        <f t="shared" ref="T302:T317" si="38">S302*H302</f>
        <v>0</v>
      </c>
      <c r="AR302" s="174" t="s">
        <v>198</v>
      </c>
      <c r="AT302" s="174" t="s">
        <v>387</v>
      </c>
      <c r="AU302" s="174" t="s">
        <v>81</v>
      </c>
      <c r="AY302" s="17" t="s">
        <v>159</v>
      </c>
      <c r="BE302" s="102">
        <f t="shared" ref="BE302:BE317" si="39">IF(N302="základná",J302,0)</f>
        <v>0</v>
      </c>
      <c r="BF302" s="102">
        <f t="shared" ref="BF302:BF317" si="40">IF(N302="znížená",J302,0)</f>
        <v>0</v>
      </c>
      <c r="BG302" s="102">
        <f t="shared" ref="BG302:BG317" si="41">IF(N302="zákl. prenesená",J302,0)</f>
        <v>0</v>
      </c>
      <c r="BH302" s="102">
        <f t="shared" ref="BH302:BH317" si="42">IF(N302="zníž. prenesená",J302,0)</f>
        <v>0</v>
      </c>
      <c r="BI302" s="102">
        <f t="shared" ref="BI302:BI317" si="43">IF(N302="nulová",J302,0)</f>
        <v>0</v>
      </c>
      <c r="BJ302" s="17" t="s">
        <v>81</v>
      </c>
      <c r="BK302" s="102">
        <f t="shared" ref="BK302:BK317" si="44">ROUND(I302*H302,2)</f>
        <v>0</v>
      </c>
      <c r="BL302" s="17" t="s">
        <v>165</v>
      </c>
      <c r="BM302" s="174" t="s">
        <v>1681</v>
      </c>
    </row>
    <row r="303" spans="2:65" s="1" customFormat="1" ht="16.5" customHeight="1" x14ac:dyDescent="0.2">
      <c r="B303" s="136"/>
      <c r="C303" s="206" t="s">
        <v>965</v>
      </c>
      <c r="D303" s="206" t="s">
        <v>387</v>
      </c>
      <c r="E303" s="207" t="s">
        <v>1682</v>
      </c>
      <c r="F303" s="208" t="s">
        <v>1683</v>
      </c>
      <c r="G303" s="209" t="s">
        <v>488</v>
      </c>
      <c r="H303" s="210">
        <v>1</v>
      </c>
      <c r="I303" s="211"/>
      <c r="J303" s="212">
        <f t="shared" si="35"/>
        <v>0</v>
      </c>
      <c r="K303" s="213"/>
      <c r="L303" s="214"/>
      <c r="M303" s="215" t="s">
        <v>1</v>
      </c>
      <c r="N303" s="216" t="s">
        <v>37</v>
      </c>
      <c r="P303" s="172">
        <f t="shared" si="36"/>
        <v>0</v>
      </c>
      <c r="Q303" s="172">
        <v>0.2</v>
      </c>
      <c r="R303" s="172">
        <f t="shared" si="37"/>
        <v>0.2</v>
      </c>
      <c r="S303" s="172">
        <v>0</v>
      </c>
      <c r="T303" s="173">
        <f t="shared" si="38"/>
        <v>0</v>
      </c>
      <c r="AR303" s="174" t="s">
        <v>198</v>
      </c>
      <c r="AT303" s="174" t="s">
        <v>387</v>
      </c>
      <c r="AU303" s="174" t="s">
        <v>81</v>
      </c>
      <c r="AY303" s="17" t="s">
        <v>159</v>
      </c>
      <c r="BE303" s="102">
        <f t="shared" si="39"/>
        <v>0</v>
      </c>
      <c r="BF303" s="102">
        <f t="shared" si="40"/>
        <v>0</v>
      </c>
      <c r="BG303" s="102">
        <f t="shared" si="41"/>
        <v>0</v>
      </c>
      <c r="BH303" s="102">
        <f t="shared" si="42"/>
        <v>0</v>
      </c>
      <c r="BI303" s="102">
        <f t="shared" si="43"/>
        <v>0</v>
      </c>
      <c r="BJ303" s="17" t="s">
        <v>81</v>
      </c>
      <c r="BK303" s="102">
        <f t="shared" si="44"/>
        <v>0</v>
      </c>
      <c r="BL303" s="17" t="s">
        <v>165</v>
      </c>
      <c r="BM303" s="174" t="s">
        <v>1684</v>
      </c>
    </row>
    <row r="304" spans="2:65" s="1" customFormat="1" ht="16.5" customHeight="1" x14ac:dyDescent="0.2">
      <c r="B304" s="136"/>
      <c r="C304" s="206" t="s">
        <v>1685</v>
      </c>
      <c r="D304" s="206" t="s">
        <v>387</v>
      </c>
      <c r="E304" s="207" t="s">
        <v>1686</v>
      </c>
      <c r="F304" s="208" t="s">
        <v>1687</v>
      </c>
      <c r="G304" s="209" t="s">
        <v>488</v>
      </c>
      <c r="H304" s="210">
        <v>3</v>
      </c>
      <c r="I304" s="211"/>
      <c r="J304" s="212">
        <f t="shared" si="35"/>
        <v>0</v>
      </c>
      <c r="K304" s="213"/>
      <c r="L304" s="214"/>
      <c r="M304" s="215" t="s">
        <v>1</v>
      </c>
      <c r="N304" s="216" t="s">
        <v>37</v>
      </c>
      <c r="P304" s="172">
        <f t="shared" si="36"/>
        <v>0</v>
      </c>
      <c r="Q304" s="172">
        <v>0.2</v>
      </c>
      <c r="R304" s="172">
        <f t="shared" si="37"/>
        <v>0.60000000000000009</v>
      </c>
      <c r="S304" s="172">
        <v>0</v>
      </c>
      <c r="T304" s="173">
        <f t="shared" si="38"/>
        <v>0</v>
      </c>
      <c r="AR304" s="174" t="s">
        <v>198</v>
      </c>
      <c r="AT304" s="174" t="s">
        <v>387</v>
      </c>
      <c r="AU304" s="174" t="s">
        <v>81</v>
      </c>
      <c r="AY304" s="17" t="s">
        <v>159</v>
      </c>
      <c r="BE304" s="102">
        <f t="shared" si="39"/>
        <v>0</v>
      </c>
      <c r="BF304" s="102">
        <f t="shared" si="40"/>
        <v>0</v>
      </c>
      <c r="BG304" s="102">
        <f t="shared" si="41"/>
        <v>0</v>
      </c>
      <c r="BH304" s="102">
        <f t="shared" si="42"/>
        <v>0</v>
      </c>
      <c r="BI304" s="102">
        <f t="shared" si="43"/>
        <v>0</v>
      </c>
      <c r="BJ304" s="17" t="s">
        <v>81</v>
      </c>
      <c r="BK304" s="102">
        <f t="shared" si="44"/>
        <v>0</v>
      </c>
      <c r="BL304" s="17" t="s">
        <v>165</v>
      </c>
      <c r="BM304" s="174" t="s">
        <v>1688</v>
      </c>
    </row>
    <row r="305" spans="2:65" s="1" customFormat="1" ht="16.5" customHeight="1" x14ac:dyDescent="0.2">
      <c r="B305" s="136"/>
      <c r="C305" s="206" t="s">
        <v>968</v>
      </c>
      <c r="D305" s="206" t="s">
        <v>387</v>
      </c>
      <c r="E305" s="207" t="s">
        <v>1689</v>
      </c>
      <c r="F305" s="208" t="s">
        <v>1690</v>
      </c>
      <c r="G305" s="209" t="s">
        <v>488</v>
      </c>
      <c r="H305" s="210">
        <v>1</v>
      </c>
      <c r="I305" s="211"/>
      <c r="J305" s="212">
        <f t="shared" si="35"/>
        <v>0</v>
      </c>
      <c r="K305" s="213"/>
      <c r="L305" s="214"/>
      <c r="M305" s="215" t="s">
        <v>1</v>
      </c>
      <c r="N305" s="216" t="s">
        <v>37</v>
      </c>
      <c r="P305" s="172">
        <f t="shared" si="36"/>
        <v>0</v>
      </c>
      <c r="Q305" s="172">
        <v>0.2</v>
      </c>
      <c r="R305" s="172">
        <f t="shared" si="37"/>
        <v>0.2</v>
      </c>
      <c r="S305" s="172">
        <v>0</v>
      </c>
      <c r="T305" s="173">
        <f t="shared" si="38"/>
        <v>0</v>
      </c>
      <c r="AR305" s="174" t="s">
        <v>198</v>
      </c>
      <c r="AT305" s="174" t="s">
        <v>387</v>
      </c>
      <c r="AU305" s="174" t="s">
        <v>81</v>
      </c>
      <c r="AY305" s="17" t="s">
        <v>159</v>
      </c>
      <c r="BE305" s="102">
        <f t="shared" si="39"/>
        <v>0</v>
      </c>
      <c r="BF305" s="102">
        <f t="shared" si="40"/>
        <v>0</v>
      </c>
      <c r="BG305" s="102">
        <f t="shared" si="41"/>
        <v>0</v>
      </c>
      <c r="BH305" s="102">
        <f t="shared" si="42"/>
        <v>0</v>
      </c>
      <c r="BI305" s="102">
        <f t="shared" si="43"/>
        <v>0</v>
      </c>
      <c r="BJ305" s="17" t="s">
        <v>81</v>
      </c>
      <c r="BK305" s="102">
        <f t="shared" si="44"/>
        <v>0</v>
      </c>
      <c r="BL305" s="17" t="s">
        <v>165</v>
      </c>
      <c r="BM305" s="174" t="s">
        <v>1691</v>
      </c>
    </row>
    <row r="306" spans="2:65" s="1" customFormat="1" ht="16.5" customHeight="1" x14ac:dyDescent="0.2">
      <c r="B306" s="136"/>
      <c r="C306" s="206" t="s">
        <v>1692</v>
      </c>
      <c r="D306" s="206" t="s">
        <v>387</v>
      </c>
      <c r="E306" s="207" t="s">
        <v>1693</v>
      </c>
      <c r="F306" s="208" t="s">
        <v>1694</v>
      </c>
      <c r="G306" s="209" t="s">
        <v>488</v>
      </c>
      <c r="H306" s="210">
        <v>1</v>
      </c>
      <c r="I306" s="211"/>
      <c r="J306" s="212">
        <f t="shared" si="35"/>
        <v>0</v>
      </c>
      <c r="K306" s="213"/>
      <c r="L306" s="214"/>
      <c r="M306" s="215" t="s">
        <v>1</v>
      </c>
      <c r="N306" s="216" t="s">
        <v>37</v>
      </c>
      <c r="P306" s="172">
        <f t="shared" si="36"/>
        <v>0</v>
      </c>
      <c r="Q306" s="172">
        <v>0.2</v>
      </c>
      <c r="R306" s="172">
        <f t="shared" si="37"/>
        <v>0.2</v>
      </c>
      <c r="S306" s="172">
        <v>0</v>
      </c>
      <c r="T306" s="173">
        <f t="shared" si="38"/>
        <v>0</v>
      </c>
      <c r="AR306" s="174" t="s">
        <v>198</v>
      </c>
      <c r="AT306" s="174" t="s">
        <v>387</v>
      </c>
      <c r="AU306" s="174" t="s">
        <v>81</v>
      </c>
      <c r="AY306" s="17" t="s">
        <v>159</v>
      </c>
      <c r="BE306" s="102">
        <f t="shared" si="39"/>
        <v>0</v>
      </c>
      <c r="BF306" s="102">
        <f t="shared" si="40"/>
        <v>0</v>
      </c>
      <c r="BG306" s="102">
        <f t="shared" si="41"/>
        <v>0</v>
      </c>
      <c r="BH306" s="102">
        <f t="shared" si="42"/>
        <v>0</v>
      </c>
      <c r="BI306" s="102">
        <f t="shared" si="43"/>
        <v>0</v>
      </c>
      <c r="BJ306" s="17" t="s">
        <v>81</v>
      </c>
      <c r="BK306" s="102">
        <f t="shared" si="44"/>
        <v>0</v>
      </c>
      <c r="BL306" s="17" t="s">
        <v>165</v>
      </c>
      <c r="BM306" s="174" t="s">
        <v>1695</v>
      </c>
    </row>
    <row r="307" spans="2:65" s="1" customFormat="1" ht="16.5" customHeight="1" x14ac:dyDescent="0.2">
      <c r="B307" s="136"/>
      <c r="C307" s="206" t="s">
        <v>971</v>
      </c>
      <c r="D307" s="206" t="s">
        <v>387</v>
      </c>
      <c r="E307" s="207" t="s">
        <v>1696</v>
      </c>
      <c r="F307" s="208" t="s">
        <v>1697</v>
      </c>
      <c r="G307" s="209" t="s">
        <v>488</v>
      </c>
      <c r="H307" s="210">
        <v>1</v>
      </c>
      <c r="I307" s="211"/>
      <c r="J307" s="212">
        <f t="shared" si="35"/>
        <v>0</v>
      </c>
      <c r="K307" s="213"/>
      <c r="L307" s="214"/>
      <c r="M307" s="215" t="s">
        <v>1</v>
      </c>
      <c r="N307" s="216" t="s">
        <v>37</v>
      </c>
      <c r="P307" s="172">
        <f t="shared" si="36"/>
        <v>0</v>
      </c>
      <c r="Q307" s="172">
        <v>0.2</v>
      </c>
      <c r="R307" s="172">
        <f t="shared" si="37"/>
        <v>0.2</v>
      </c>
      <c r="S307" s="172">
        <v>0</v>
      </c>
      <c r="T307" s="173">
        <f t="shared" si="38"/>
        <v>0</v>
      </c>
      <c r="AR307" s="174" t="s">
        <v>198</v>
      </c>
      <c r="AT307" s="174" t="s">
        <v>387</v>
      </c>
      <c r="AU307" s="174" t="s">
        <v>81</v>
      </c>
      <c r="AY307" s="17" t="s">
        <v>159</v>
      </c>
      <c r="BE307" s="102">
        <f t="shared" si="39"/>
        <v>0</v>
      </c>
      <c r="BF307" s="102">
        <f t="shared" si="40"/>
        <v>0</v>
      </c>
      <c r="BG307" s="102">
        <f t="shared" si="41"/>
        <v>0</v>
      </c>
      <c r="BH307" s="102">
        <f t="shared" si="42"/>
        <v>0</v>
      </c>
      <c r="BI307" s="102">
        <f t="shared" si="43"/>
        <v>0</v>
      </c>
      <c r="BJ307" s="17" t="s">
        <v>81</v>
      </c>
      <c r="BK307" s="102">
        <f t="shared" si="44"/>
        <v>0</v>
      </c>
      <c r="BL307" s="17" t="s">
        <v>165</v>
      </c>
      <c r="BM307" s="174" t="s">
        <v>1698</v>
      </c>
    </row>
    <row r="308" spans="2:65" s="1" customFormat="1" ht="16.5" customHeight="1" x14ac:dyDescent="0.2">
      <c r="B308" s="136"/>
      <c r="C308" s="206" t="s">
        <v>1699</v>
      </c>
      <c r="D308" s="206" t="s">
        <v>387</v>
      </c>
      <c r="E308" s="207" t="s">
        <v>1700</v>
      </c>
      <c r="F308" s="208" t="s">
        <v>1701</v>
      </c>
      <c r="G308" s="209" t="s">
        <v>488</v>
      </c>
      <c r="H308" s="210">
        <v>1</v>
      </c>
      <c r="I308" s="211"/>
      <c r="J308" s="212">
        <f t="shared" si="35"/>
        <v>0</v>
      </c>
      <c r="K308" s="213"/>
      <c r="L308" s="214"/>
      <c r="M308" s="215" t="s">
        <v>1</v>
      </c>
      <c r="N308" s="216" t="s">
        <v>37</v>
      </c>
      <c r="P308" s="172">
        <f t="shared" si="36"/>
        <v>0</v>
      </c>
      <c r="Q308" s="172">
        <v>0.2</v>
      </c>
      <c r="R308" s="172">
        <f t="shared" si="37"/>
        <v>0.2</v>
      </c>
      <c r="S308" s="172">
        <v>0</v>
      </c>
      <c r="T308" s="173">
        <f t="shared" si="38"/>
        <v>0</v>
      </c>
      <c r="AR308" s="174" t="s">
        <v>198</v>
      </c>
      <c r="AT308" s="174" t="s">
        <v>387</v>
      </c>
      <c r="AU308" s="174" t="s">
        <v>81</v>
      </c>
      <c r="AY308" s="17" t="s">
        <v>159</v>
      </c>
      <c r="BE308" s="102">
        <f t="shared" si="39"/>
        <v>0</v>
      </c>
      <c r="BF308" s="102">
        <f t="shared" si="40"/>
        <v>0</v>
      </c>
      <c r="BG308" s="102">
        <f t="shared" si="41"/>
        <v>0</v>
      </c>
      <c r="BH308" s="102">
        <f t="shared" si="42"/>
        <v>0</v>
      </c>
      <c r="BI308" s="102">
        <f t="shared" si="43"/>
        <v>0</v>
      </c>
      <c r="BJ308" s="17" t="s">
        <v>81</v>
      </c>
      <c r="BK308" s="102">
        <f t="shared" si="44"/>
        <v>0</v>
      </c>
      <c r="BL308" s="17" t="s">
        <v>165</v>
      </c>
      <c r="BM308" s="174" t="s">
        <v>1702</v>
      </c>
    </row>
    <row r="309" spans="2:65" s="1" customFormat="1" ht="16.5" customHeight="1" x14ac:dyDescent="0.2">
      <c r="B309" s="136"/>
      <c r="C309" s="206" t="s">
        <v>974</v>
      </c>
      <c r="D309" s="206" t="s">
        <v>387</v>
      </c>
      <c r="E309" s="207" t="s">
        <v>1703</v>
      </c>
      <c r="F309" s="208" t="s">
        <v>1704</v>
      </c>
      <c r="G309" s="209" t="s">
        <v>488</v>
      </c>
      <c r="H309" s="210">
        <v>3</v>
      </c>
      <c r="I309" s="211"/>
      <c r="J309" s="212">
        <f t="shared" si="35"/>
        <v>0</v>
      </c>
      <c r="K309" s="213"/>
      <c r="L309" s="214"/>
      <c r="M309" s="215" t="s">
        <v>1</v>
      </c>
      <c r="N309" s="216" t="s">
        <v>37</v>
      </c>
      <c r="P309" s="172">
        <f t="shared" si="36"/>
        <v>0</v>
      </c>
      <c r="Q309" s="172">
        <v>0.5</v>
      </c>
      <c r="R309" s="172">
        <f t="shared" si="37"/>
        <v>1.5</v>
      </c>
      <c r="S309" s="172">
        <v>0</v>
      </c>
      <c r="T309" s="173">
        <f t="shared" si="38"/>
        <v>0</v>
      </c>
      <c r="AR309" s="174" t="s">
        <v>198</v>
      </c>
      <c r="AT309" s="174" t="s">
        <v>387</v>
      </c>
      <c r="AU309" s="174" t="s">
        <v>81</v>
      </c>
      <c r="AY309" s="17" t="s">
        <v>159</v>
      </c>
      <c r="BE309" s="102">
        <f t="shared" si="39"/>
        <v>0</v>
      </c>
      <c r="BF309" s="102">
        <f t="shared" si="40"/>
        <v>0</v>
      </c>
      <c r="BG309" s="102">
        <f t="shared" si="41"/>
        <v>0</v>
      </c>
      <c r="BH309" s="102">
        <f t="shared" si="42"/>
        <v>0</v>
      </c>
      <c r="BI309" s="102">
        <f t="shared" si="43"/>
        <v>0</v>
      </c>
      <c r="BJ309" s="17" t="s">
        <v>81</v>
      </c>
      <c r="BK309" s="102">
        <f t="shared" si="44"/>
        <v>0</v>
      </c>
      <c r="BL309" s="17" t="s">
        <v>165</v>
      </c>
      <c r="BM309" s="174" t="s">
        <v>1705</v>
      </c>
    </row>
    <row r="310" spans="2:65" s="1" customFormat="1" ht="16.5" customHeight="1" x14ac:dyDescent="0.2">
      <c r="B310" s="136"/>
      <c r="C310" s="206" t="s">
        <v>1706</v>
      </c>
      <c r="D310" s="206" t="s">
        <v>387</v>
      </c>
      <c r="E310" s="207" t="s">
        <v>1707</v>
      </c>
      <c r="F310" s="208" t="s">
        <v>1708</v>
      </c>
      <c r="G310" s="209" t="s">
        <v>488</v>
      </c>
      <c r="H310" s="210">
        <v>5</v>
      </c>
      <c r="I310" s="211"/>
      <c r="J310" s="212">
        <f t="shared" si="35"/>
        <v>0</v>
      </c>
      <c r="K310" s="213"/>
      <c r="L310" s="214"/>
      <c r="M310" s="215" t="s">
        <v>1</v>
      </c>
      <c r="N310" s="216" t="s">
        <v>37</v>
      </c>
      <c r="P310" s="172">
        <f t="shared" si="36"/>
        <v>0</v>
      </c>
      <c r="Q310" s="172">
        <v>0.5</v>
      </c>
      <c r="R310" s="172">
        <f t="shared" si="37"/>
        <v>2.5</v>
      </c>
      <c r="S310" s="172">
        <v>0</v>
      </c>
      <c r="T310" s="173">
        <f t="shared" si="38"/>
        <v>0</v>
      </c>
      <c r="AR310" s="174" t="s">
        <v>198</v>
      </c>
      <c r="AT310" s="174" t="s">
        <v>387</v>
      </c>
      <c r="AU310" s="174" t="s">
        <v>81</v>
      </c>
      <c r="AY310" s="17" t="s">
        <v>159</v>
      </c>
      <c r="BE310" s="102">
        <f t="shared" si="39"/>
        <v>0</v>
      </c>
      <c r="BF310" s="102">
        <f t="shared" si="40"/>
        <v>0</v>
      </c>
      <c r="BG310" s="102">
        <f t="shared" si="41"/>
        <v>0</v>
      </c>
      <c r="BH310" s="102">
        <f t="shared" si="42"/>
        <v>0</v>
      </c>
      <c r="BI310" s="102">
        <f t="shared" si="43"/>
        <v>0</v>
      </c>
      <c r="BJ310" s="17" t="s">
        <v>81</v>
      </c>
      <c r="BK310" s="102">
        <f t="shared" si="44"/>
        <v>0</v>
      </c>
      <c r="BL310" s="17" t="s">
        <v>165</v>
      </c>
      <c r="BM310" s="174" t="s">
        <v>1709</v>
      </c>
    </row>
    <row r="311" spans="2:65" s="1" customFormat="1" ht="16.5" customHeight="1" x14ac:dyDescent="0.2">
      <c r="B311" s="136"/>
      <c r="C311" s="206" t="s">
        <v>977</v>
      </c>
      <c r="D311" s="206" t="s">
        <v>387</v>
      </c>
      <c r="E311" s="207" t="s">
        <v>1710</v>
      </c>
      <c r="F311" s="208" t="s">
        <v>1711</v>
      </c>
      <c r="G311" s="209" t="s">
        <v>488</v>
      </c>
      <c r="H311" s="210">
        <v>1</v>
      </c>
      <c r="I311" s="211"/>
      <c r="J311" s="212">
        <f t="shared" si="35"/>
        <v>0</v>
      </c>
      <c r="K311" s="213"/>
      <c r="L311" s="214"/>
      <c r="M311" s="215" t="s">
        <v>1</v>
      </c>
      <c r="N311" s="216" t="s">
        <v>37</v>
      </c>
      <c r="P311" s="172">
        <f t="shared" si="36"/>
        <v>0</v>
      </c>
      <c r="Q311" s="172">
        <v>0.5</v>
      </c>
      <c r="R311" s="172">
        <f t="shared" si="37"/>
        <v>0.5</v>
      </c>
      <c r="S311" s="172">
        <v>0</v>
      </c>
      <c r="T311" s="173">
        <f t="shared" si="38"/>
        <v>0</v>
      </c>
      <c r="AR311" s="174" t="s">
        <v>198</v>
      </c>
      <c r="AT311" s="174" t="s">
        <v>387</v>
      </c>
      <c r="AU311" s="174" t="s">
        <v>81</v>
      </c>
      <c r="AY311" s="17" t="s">
        <v>159</v>
      </c>
      <c r="BE311" s="102">
        <f t="shared" si="39"/>
        <v>0</v>
      </c>
      <c r="BF311" s="102">
        <f t="shared" si="40"/>
        <v>0</v>
      </c>
      <c r="BG311" s="102">
        <f t="shared" si="41"/>
        <v>0</v>
      </c>
      <c r="BH311" s="102">
        <f t="shared" si="42"/>
        <v>0</v>
      </c>
      <c r="BI311" s="102">
        <f t="shared" si="43"/>
        <v>0</v>
      </c>
      <c r="BJ311" s="17" t="s">
        <v>81</v>
      </c>
      <c r="BK311" s="102">
        <f t="shared" si="44"/>
        <v>0</v>
      </c>
      <c r="BL311" s="17" t="s">
        <v>165</v>
      </c>
      <c r="BM311" s="174" t="s">
        <v>1712</v>
      </c>
    </row>
    <row r="312" spans="2:65" s="1" customFormat="1" ht="16.5" customHeight="1" x14ac:dyDescent="0.2">
      <c r="B312" s="136"/>
      <c r="C312" s="206" t="s">
        <v>1713</v>
      </c>
      <c r="D312" s="206" t="s">
        <v>387</v>
      </c>
      <c r="E312" s="207" t="s">
        <v>1714</v>
      </c>
      <c r="F312" s="208" t="s">
        <v>1715</v>
      </c>
      <c r="G312" s="209" t="s">
        <v>488</v>
      </c>
      <c r="H312" s="210">
        <v>5</v>
      </c>
      <c r="I312" s="211"/>
      <c r="J312" s="212">
        <f t="shared" si="35"/>
        <v>0</v>
      </c>
      <c r="K312" s="213"/>
      <c r="L312" s="214"/>
      <c r="M312" s="215" t="s">
        <v>1</v>
      </c>
      <c r="N312" s="216" t="s">
        <v>37</v>
      </c>
      <c r="P312" s="172">
        <f t="shared" si="36"/>
        <v>0</v>
      </c>
      <c r="Q312" s="172">
        <v>0.5</v>
      </c>
      <c r="R312" s="172">
        <f t="shared" si="37"/>
        <v>2.5</v>
      </c>
      <c r="S312" s="172">
        <v>0</v>
      </c>
      <c r="T312" s="173">
        <f t="shared" si="38"/>
        <v>0</v>
      </c>
      <c r="AR312" s="174" t="s">
        <v>198</v>
      </c>
      <c r="AT312" s="174" t="s">
        <v>387</v>
      </c>
      <c r="AU312" s="174" t="s">
        <v>81</v>
      </c>
      <c r="AY312" s="17" t="s">
        <v>159</v>
      </c>
      <c r="BE312" s="102">
        <f t="shared" si="39"/>
        <v>0</v>
      </c>
      <c r="BF312" s="102">
        <f t="shared" si="40"/>
        <v>0</v>
      </c>
      <c r="BG312" s="102">
        <f t="shared" si="41"/>
        <v>0</v>
      </c>
      <c r="BH312" s="102">
        <f t="shared" si="42"/>
        <v>0</v>
      </c>
      <c r="BI312" s="102">
        <f t="shared" si="43"/>
        <v>0</v>
      </c>
      <c r="BJ312" s="17" t="s">
        <v>81</v>
      </c>
      <c r="BK312" s="102">
        <f t="shared" si="44"/>
        <v>0</v>
      </c>
      <c r="BL312" s="17" t="s">
        <v>165</v>
      </c>
      <c r="BM312" s="174" t="s">
        <v>1716</v>
      </c>
    </row>
    <row r="313" spans="2:65" s="1" customFormat="1" ht="16.5" customHeight="1" x14ac:dyDescent="0.2">
      <c r="B313" s="136"/>
      <c r="C313" s="206" t="s">
        <v>980</v>
      </c>
      <c r="D313" s="206" t="s">
        <v>387</v>
      </c>
      <c r="E313" s="207" t="s">
        <v>1717</v>
      </c>
      <c r="F313" s="208" t="s">
        <v>1718</v>
      </c>
      <c r="G313" s="209" t="s">
        <v>488</v>
      </c>
      <c r="H313" s="210">
        <v>1</v>
      </c>
      <c r="I313" s="211"/>
      <c r="J313" s="212">
        <f t="shared" si="35"/>
        <v>0</v>
      </c>
      <c r="K313" s="213"/>
      <c r="L313" s="214"/>
      <c r="M313" s="215" t="s">
        <v>1</v>
      </c>
      <c r="N313" s="216" t="s">
        <v>37</v>
      </c>
      <c r="P313" s="172">
        <f t="shared" si="36"/>
        <v>0</v>
      </c>
      <c r="Q313" s="172">
        <v>0.5</v>
      </c>
      <c r="R313" s="172">
        <f t="shared" si="37"/>
        <v>0.5</v>
      </c>
      <c r="S313" s="172">
        <v>0</v>
      </c>
      <c r="T313" s="173">
        <f t="shared" si="38"/>
        <v>0</v>
      </c>
      <c r="AR313" s="174" t="s">
        <v>198</v>
      </c>
      <c r="AT313" s="174" t="s">
        <v>387</v>
      </c>
      <c r="AU313" s="174" t="s">
        <v>81</v>
      </c>
      <c r="AY313" s="17" t="s">
        <v>159</v>
      </c>
      <c r="BE313" s="102">
        <f t="shared" si="39"/>
        <v>0</v>
      </c>
      <c r="BF313" s="102">
        <f t="shared" si="40"/>
        <v>0</v>
      </c>
      <c r="BG313" s="102">
        <f t="shared" si="41"/>
        <v>0</v>
      </c>
      <c r="BH313" s="102">
        <f t="shared" si="42"/>
        <v>0</v>
      </c>
      <c r="BI313" s="102">
        <f t="shared" si="43"/>
        <v>0</v>
      </c>
      <c r="BJ313" s="17" t="s">
        <v>81</v>
      </c>
      <c r="BK313" s="102">
        <f t="shared" si="44"/>
        <v>0</v>
      </c>
      <c r="BL313" s="17" t="s">
        <v>165</v>
      </c>
      <c r="BM313" s="174" t="s">
        <v>1719</v>
      </c>
    </row>
    <row r="314" spans="2:65" s="1" customFormat="1" ht="21.75" customHeight="1" x14ac:dyDescent="0.2">
      <c r="B314" s="136"/>
      <c r="C314" s="206" t="s">
        <v>1720</v>
      </c>
      <c r="D314" s="206" t="s">
        <v>387</v>
      </c>
      <c r="E314" s="207" t="s">
        <v>1721</v>
      </c>
      <c r="F314" s="208" t="s">
        <v>1722</v>
      </c>
      <c r="G314" s="209" t="s">
        <v>488</v>
      </c>
      <c r="H314" s="210">
        <v>1</v>
      </c>
      <c r="I314" s="211"/>
      <c r="J314" s="212">
        <f t="shared" si="35"/>
        <v>0</v>
      </c>
      <c r="K314" s="213"/>
      <c r="L314" s="214"/>
      <c r="M314" s="215" t="s">
        <v>1</v>
      </c>
      <c r="N314" s="216" t="s">
        <v>37</v>
      </c>
      <c r="P314" s="172">
        <f t="shared" si="36"/>
        <v>0</v>
      </c>
      <c r="Q314" s="172">
        <v>0.5</v>
      </c>
      <c r="R314" s="172">
        <f t="shared" si="37"/>
        <v>0.5</v>
      </c>
      <c r="S314" s="172">
        <v>0</v>
      </c>
      <c r="T314" s="173">
        <f t="shared" si="38"/>
        <v>0</v>
      </c>
      <c r="AR314" s="174" t="s">
        <v>198</v>
      </c>
      <c r="AT314" s="174" t="s">
        <v>387</v>
      </c>
      <c r="AU314" s="174" t="s">
        <v>81</v>
      </c>
      <c r="AY314" s="17" t="s">
        <v>159</v>
      </c>
      <c r="BE314" s="102">
        <f t="shared" si="39"/>
        <v>0</v>
      </c>
      <c r="BF314" s="102">
        <f t="shared" si="40"/>
        <v>0</v>
      </c>
      <c r="BG314" s="102">
        <f t="shared" si="41"/>
        <v>0</v>
      </c>
      <c r="BH314" s="102">
        <f t="shared" si="42"/>
        <v>0</v>
      </c>
      <c r="BI314" s="102">
        <f t="shared" si="43"/>
        <v>0</v>
      </c>
      <c r="BJ314" s="17" t="s">
        <v>81</v>
      </c>
      <c r="BK314" s="102">
        <f t="shared" si="44"/>
        <v>0</v>
      </c>
      <c r="BL314" s="17" t="s">
        <v>165</v>
      </c>
      <c r="BM314" s="174" t="s">
        <v>1723</v>
      </c>
    </row>
    <row r="315" spans="2:65" s="1" customFormat="1" ht="24.15" customHeight="1" x14ac:dyDescent="0.2">
      <c r="B315" s="136"/>
      <c r="C315" s="206" t="s">
        <v>983</v>
      </c>
      <c r="D315" s="206" t="s">
        <v>387</v>
      </c>
      <c r="E315" s="207" t="s">
        <v>1724</v>
      </c>
      <c r="F315" s="208" t="s">
        <v>1725</v>
      </c>
      <c r="G315" s="209" t="s">
        <v>488</v>
      </c>
      <c r="H315" s="210">
        <v>3</v>
      </c>
      <c r="I315" s="211"/>
      <c r="J315" s="212">
        <f t="shared" si="35"/>
        <v>0</v>
      </c>
      <c r="K315" s="213"/>
      <c r="L315" s="214"/>
      <c r="M315" s="215" t="s">
        <v>1</v>
      </c>
      <c r="N315" s="216" t="s">
        <v>37</v>
      </c>
      <c r="P315" s="172">
        <f t="shared" si="36"/>
        <v>0</v>
      </c>
      <c r="Q315" s="172">
        <v>0.5</v>
      </c>
      <c r="R315" s="172">
        <f t="shared" si="37"/>
        <v>1.5</v>
      </c>
      <c r="S315" s="172">
        <v>0</v>
      </c>
      <c r="T315" s="173">
        <f t="shared" si="38"/>
        <v>0</v>
      </c>
      <c r="AR315" s="174" t="s">
        <v>198</v>
      </c>
      <c r="AT315" s="174" t="s">
        <v>387</v>
      </c>
      <c r="AU315" s="174" t="s">
        <v>81</v>
      </c>
      <c r="AY315" s="17" t="s">
        <v>159</v>
      </c>
      <c r="BE315" s="102">
        <f t="shared" si="39"/>
        <v>0</v>
      </c>
      <c r="BF315" s="102">
        <f t="shared" si="40"/>
        <v>0</v>
      </c>
      <c r="BG315" s="102">
        <f t="shared" si="41"/>
        <v>0</v>
      </c>
      <c r="BH315" s="102">
        <f t="shared" si="42"/>
        <v>0</v>
      </c>
      <c r="BI315" s="102">
        <f t="shared" si="43"/>
        <v>0</v>
      </c>
      <c r="BJ315" s="17" t="s">
        <v>81</v>
      </c>
      <c r="BK315" s="102">
        <f t="shared" si="44"/>
        <v>0</v>
      </c>
      <c r="BL315" s="17" t="s">
        <v>165</v>
      </c>
      <c r="BM315" s="174" t="s">
        <v>1726</v>
      </c>
    </row>
    <row r="316" spans="2:65" s="1" customFormat="1" ht="24.15" customHeight="1" x14ac:dyDescent="0.2">
      <c r="B316" s="136"/>
      <c r="C316" s="206" t="s">
        <v>1727</v>
      </c>
      <c r="D316" s="206" t="s">
        <v>387</v>
      </c>
      <c r="E316" s="207" t="s">
        <v>1728</v>
      </c>
      <c r="F316" s="208" t="s">
        <v>1729</v>
      </c>
      <c r="G316" s="209" t="s">
        <v>488</v>
      </c>
      <c r="H316" s="210">
        <v>1</v>
      </c>
      <c r="I316" s="211"/>
      <c r="J316" s="212">
        <f t="shared" si="35"/>
        <v>0</v>
      </c>
      <c r="K316" s="213"/>
      <c r="L316" s="214"/>
      <c r="M316" s="215" t="s">
        <v>1</v>
      </c>
      <c r="N316" s="216" t="s">
        <v>37</v>
      </c>
      <c r="P316" s="172">
        <f t="shared" si="36"/>
        <v>0</v>
      </c>
      <c r="Q316" s="172">
        <v>0.5</v>
      </c>
      <c r="R316" s="172">
        <f t="shared" si="37"/>
        <v>0.5</v>
      </c>
      <c r="S316" s="172">
        <v>0</v>
      </c>
      <c r="T316" s="173">
        <f t="shared" si="38"/>
        <v>0</v>
      </c>
      <c r="AR316" s="174" t="s">
        <v>198</v>
      </c>
      <c r="AT316" s="174" t="s">
        <v>387</v>
      </c>
      <c r="AU316" s="174" t="s">
        <v>81</v>
      </c>
      <c r="AY316" s="17" t="s">
        <v>159</v>
      </c>
      <c r="BE316" s="102">
        <f t="shared" si="39"/>
        <v>0</v>
      </c>
      <c r="BF316" s="102">
        <f t="shared" si="40"/>
        <v>0</v>
      </c>
      <c r="BG316" s="102">
        <f t="shared" si="41"/>
        <v>0</v>
      </c>
      <c r="BH316" s="102">
        <f t="shared" si="42"/>
        <v>0</v>
      </c>
      <c r="BI316" s="102">
        <f t="shared" si="43"/>
        <v>0</v>
      </c>
      <c r="BJ316" s="17" t="s">
        <v>81</v>
      </c>
      <c r="BK316" s="102">
        <f t="shared" si="44"/>
        <v>0</v>
      </c>
      <c r="BL316" s="17" t="s">
        <v>165</v>
      </c>
      <c r="BM316" s="174" t="s">
        <v>1730</v>
      </c>
    </row>
    <row r="317" spans="2:65" s="1" customFormat="1" ht="24.15" customHeight="1" x14ac:dyDescent="0.2">
      <c r="B317" s="136"/>
      <c r="C317" s="163" t="s">
        <v>986</v>
      </c>
      <c r="D317" s="163" t="s">
        <v>161</v>
      </c>
      <c r="E317" s="164" t="s">
        <v>1731</v>
      </c>
      <c r="F317" s="165" t="s">
        <v>1732</v>
      </c>
      <c r="G317" s="166" t="s">
        <v>281</v>
      </c>
      <c r="H317" s="167">
        <v>28.6</v>
      </c>
      <c r="I317" s="168"/>
      <c r="J317" s="169">
        <f t="shared" si="35"/>
        <v>0</v>
      </c>
      <c r="K317" s="170"/>
      <c r="L317" s="34"/>
      <c r="M317" s="171" t="s">
        <v>1</v>
      </c>
      <c r="N317" s="135" t="s">
        <v>37</v>
      </c>
      <c r="P317" s="172">
        <f t="shared" si="36"/>
        <v>0</v>
      </c>
      <c r="Q317" s="172">
        <v>3.4850000000000001E-4</v>
      </c>
      <c r="R317" s="172">
        <f t="shared" si="37"/>
        <v>9.9671000000000013E-3</v>
      </c>
      <c r="S317" s="172">
        <v>0</v>
      </c>
      <c r="T317" s="173">
        <f t="shared" si="38"/>
        <v>0</v>
      </c>
      <c r="AR317" s="174" t="s">
        <v>165</v>
      </c>
      <c r="AT317" s="174" t="s">
        <v>161</v>
      </c>
      <c r="AU317" s="174" t="s">
        <v>81</v>
      </c>
      <c r="AY317" s="17" t="s">
        <v>159</v>
      </c>
      <c r="BE317" s="102">
        <f t="shared" si="39"/>
        <v>0</v>
      </c>
      <c r="BF317" s="102">
        <f t="shared" si="40"/>
        <v>0</v>
      </c>
      <c r="BG317" s="102">
        <f t="shared" si="41"/>
        <v>0</v>
      </c>
      <c r="BH317" s="102">
        <f t="shared" si="42"/>
        <v>0</v>
      </c>
      <c r="BI317" s="102">
        <f t="shared" si="43"/>
        <v>0</v>
      </c>
      <c r="BJ317" s="17" t="s">
        <v>81</v>
      </c>
      <c r="BK317" s="102">
        <f t="shared" si="44"/>
        <v>0</v>
      </c>
      <c r="BL317" s="17" t="s">
        <v>165</v>
      </c>
      <c r="BM317" s="174" t="s">
        <v>1733</v>
      </c>
    </row>
    <row r="318" spans="2:65" s="12" customFormat="1" x14ac:dyDescent="0.2">
      <c r="B318" s="175"/>
      <c r="D318" s="176" t="s">
        <v>167</v>
      </c>
      <c r="E318" s="177" t="s">
        <v>1</v>
      </c>
      <c r="F318" s="178" t="s">
        <v>1734</v>
      </c>
      <c r="H318" s="179">
        <v>28.6</v>
      </c>
      <c r="I318" s="180"/>
      <c r="L318" s="175"/>
      <c r="M318" s="181"/>
      <c r="T318" s="182"/>
      <c r="AT318" s="177" t="s">
        <v>167</v>
      </c>
      <c r="AU318" s="177" t="s">
        <v>81</v>
      </c>
      <c r="AV318" s="12" t="s">
        <v>81</v>
      </c>
      <c r="AW318" s="12" t="s">
        <v>26</v>
      </c>
      <c r="AX318" s="12" t="s">
        <v>76</v>
      </c>
      <c r="AY318" s="177" t="s">
        <v>159</v>
      </c>
    </row>
    <row r="319" spans="2:65" s="1" customFormat="1" ht="16.5" customHeight="1" x14ac:dyDescent="0.2">
      <c r="B319" s="136"/>
      <c r="C319" s="206" t="s">
        <v>1735</v>
      </c>
      <c r="D319" s="206" t="s">
        <v>387</v>
      </c>
      <c r="E319" s="207" t="s">
        <v>1736</v>
      </c>
      <c r="F319" s="208" t="s">
        <v>1737</v>
      </c>
      <c r="G319" s="209" t="s">
        <v>488</v>
      </c>
      <c r="H319" s="210">
        <v>34</v>
      </c>
      <c r="I319" s="211"/>
      <c r="J319" s="212">
        <f>ROUND(I319*H319,2)</f>
        <v>0</v>
      </c>
      <c r="K319" s="213"/>
      <c r="L319" s="214"/>
      <c r="M319" s="215" t="s">
        <v>1</v>
      </c>
      <c r="N319" s="216" t="s">
        <v>37</v>
      </c>
      <c r="P319" s="172">
        <f>O319*H319</f>
        <v>0</v>
      </c>
      <c r="Q319" s="172">
        <v>5.0000000000000001E-4</v>
      </c>
      <c r="R319" s="172">
        <f>Q319*H319</f>
        <v>1.7000000000000001E-2</v>
      </c>
      <c r="S319" s="172">
        <v>0</v>
      </c>
      <c r="T319" s="173">
        <f>S319*H319</f>
        <v>0</v>
      </c>
      <c r="AR319" s="174" t="s">
        <v>198</v>
      </c>
      <c r="AT319" s="174" t="s">
        <v>387</v>
      </c>
      <c r="AU319" s="174" t="s">
        <v>81</v>
      </c>
      <c r="AY319" s="17" t="s">
        <v>159</v>
      </c>
      <c r="BE319" s="102">
        <f>IF(N319="základná",J319,0)</f>
        <v>0</v>
      </c>
      <c r="BF319" s="102">
        <f>IF(N319="znížená",J319,0)</f>
        <v>0</v>
      </c>
      <c r="BG319" s="102">
        <f>IF(N319="zákl. prenesená",J319,0)</f>
        <v>0</v>
      </c>
      <c r="BH319" s="102">
        <f>IF(N319="zníž. prenesená",J319,0)</f>
        <v>0</v>
      </c>
      <c r="BI319" s="102">
        <f>IF(N319="nulová",J319,0)</f>
        <v>0</v>
      </c>
      <c r="BJ319" s="17" t="s">
        <v>81</v>
      </c>
      <c r="BK319" s="102">
        <f>ROUND(I319*H319,2)</f>
        <v>0</v>
      </c>
      <c r="BL319" s="17" t="s">
        <v>165</v>
      </c>
      <c r="BM319" s="174" t="s">
        <v>1738</v>
      </c>
    </row>
    <row r="320" spans="2:65" s="12" customFormat="1" x14ac:dyDescent="0.2">
      <c r="B320" s="175"/>
      <c r="D320" s="176" t="s">
        <v>167</v>
      </c>
      <c r="E320" s="177" t="s">
        <v>1</v>
      </c>
      <c r="F320" s="178" t="s">
        <v>1739</v>
      </c>
      <c r="H320" s="179">
        <v>33.5</v>
      </c>
      <c r="I320" s="180"/>
      <c r="L320" s="175"/>
      <c r="M320" s="181"/>
      <c r="T320" s="182"/>
      <c r="AT320" s="177" t="s">
        <v>167</v>
      </c>
      <c r="AU320" s="177" t="s">
        <v>81</v>
      </c>
      <c r="AV320" s="12" t="s">
        <v>81</v>
      </c>
      <c r="AW320" s="12" t="s">
        <v>26</v>
      </c>
      <c r="AX320" s="12" t="s">
        <v>71</v>
      </c>
      <c r="AY320" s="177" t="s">
        <v>159</v>
      </c>
    </row>
    <row r="321" spans="2:65" s="13" customFormat="1" x14ac:dyDescent="0.2">
      <c r="B321" s="183"/>
      <c r="D321" s="176" t="s">
        <v>167</v>
      </c>
      <c r="E321" s="184" t="s">
        <v>1</v>
      </c>
      <c r="F321" s="185" t="s">
        <v>169</v>
      </c>
      <c r="H321" s="186">
        <v>33.5</v>
      </c>
      <c r="I321" s="187"/>
      <c r="L321" s="183"/>
      <c r="M321" s="188"/>
      <c r="T321" s="189"/>
      <c r="AT321" s="184" t="s">
        <v>167</v>
      </c>
      <c r="AU321" s="184" t="s">
        <v>81</v>
      </c>
      <c r="AV321" s="13" t="s">
        <v>165</v>
      </c>
      <c r="AW321" s="13" t="s">
        <v>26</v>
      </c>
      <c r="AX321" s="13" t="s">
        <v>71</v>
      </c>
      <c r="AY321" s="184" t="s">
        <v>159</v>
      </c>
    </row>
    <row r="322" spans="2:65" s="12" customFormat="1" x14ac:dyDescent="0.2">
      <c r="B322" s="175"/>
      <c r="D322" s="176" t="s">
        <v>167</v>
      </c>
      <c r="E322" s="177" t="s">
        <v>1</v>
      </c>
      <c r="F322" s="178" t="s">
        <v>418</v>
      </c>
      <c r="H322" s="179">
        <v>34</v>
      </c>
      <c r="I322" s="180"/>
      <c r="L322" s="175"/>
      <c r="M322" s="181"/>
      <c r="T322" s="182"/>
      <c r="AT322" s="177" t="s">
        <v>167</v>
      </c>
      <c r="AU322" s="177" t="s">
        <v>81</v>
      </c>
      <c r="AV322" s="12" t="s">
        <v>81</v>
      </c>
      <c r="AW322" s="12" t="s">
        <v>26</v>
      </c>
      <c r="AX322" s="12" t="s">
        <v>76</v>
      </c>
      <c r="AY322" s="177" t="s">
        <v>159</v>
      </c>
    </row>
    <row r="323" spans="2:65" s="1" customFormat="1" ht="21.75" customHeight="1" x14ac:dyDescent="0.2">
      <c r="B323" s="136"/>
      <c r="C323" s="206" t="s">
        <v>989</v>
      </c>
      <c r="D323" s="206" t="s">
        <v>387</v>
      </c>
      <c r="E323" s="207" t="s">
        <v>1640</v>
      </c>
      <c r="F323" s="208" t="s">
        <v>1641</v>
      </c>
      <c r="G323" s="209" t="s">
        <v>488</v>
      </c>
      <c r="H323" s="210">
        <v>18</v>
      </c>
      <c r="I323" s="211"/>
      <c r="J323" s="212">
        <f>ROUND(I323*H323,2)</f>
        <v>0</v>
      </c>
      <c r="K323" s="213"/>
      <c r="L323" s="214"/>
      <c r="M323" s="215" t="s">
        <v>1</v>
      </c>
      <c r="N323" s="216" t="s">
        <v>37</v>
      </c>
      <c r="P323" s="172">
        <f>O323*H323</f>
        <v>0</v>
      </c>
      <c r="Q323" s="172">
        <v>5.0000000000000001E-4</v>
      </c>
      <c r="R323" s="172">
        <f>Q323*H323</f>
        <v>9.0000000000000011E-3</v>
      </c>
      <c r="S323" s="172">
        <v>0</v>
      </c>
      <c r="T323" s="173">
        <f>S323*H323</f>
        <v>0</v>
      </c>
      <c r="AR323" s="174" t="s">
        <v>198</v>
      </c>
      <c r="AT323" s="174" t="s">
        <v>387</v>
      </c>
      <c r="AU323" s="174" t="s">
        <v>81</v>
      </c>
      <c r="AY323" s="17" t="s">
        <v>159</v>
      </c>
      <c r="BE323" s="102">
        <f>IF(N323="základná",J323,0)</f>
        <v>0</v>
      </c>
      <c r="BF323" s="102">
        <f>IF(N323="znížená",J323,0)</f>
        <v>0</v>
      </c>
      <c r="BG323" s="102">
        <f>IF(N323="zákl. prenesená",J323,0)</f>
        <v>0</v>
      </c>
      <c r="BH323" s="102">
        <f>IF(N323="zníž. prenesená",J323,0)</f>
        <v>0</v>
      </c>
      <c r="BI323" s="102">
        <f>IF(N323="nulová",J323,0)</f>
        <v>0</v>
      </c>
      <c r="BJ323" s="17" t="s">
        <v>81</v>
      </c>
      <c r="BK323" s="102">
        <f>ROUND(I323*H323,2)</f>
        <v>0</v>
      </c>
      <c r="BL323" s="17" t="s">
        <v>165</v>
      </c>
      <c r="BM323" s="174" t="s">
        <v>1740</v>
      </c>
    </row>
    <row r="324" spans="2:65" s="1" customFormat="1" ht="33" customHeight="1" x14ac:dyDescent="0.2">
      <c r="B324" s="136"/>
      <c r="C324" s="163" t="s">
        <v>1741</v>
      </c>
      <c r="D324" s="163" t="s">
        <v>161</v>
      </c>
      <c r="E324" s="164" t="s">
        <v>1742</v>
      </c>
      <c r="F324" s="165" t="s">
        <v>1743</v>
      </c>
      <c r="G324" s="166" t="s">
        <v>488</v>
      </c>
      <c r="H324" s="167">
        <v>36</v>
      </c>
      <c r="I324" s="168"/>
      <c r="J324" s="169">
        <f>ROUND(I324*H324,2)</f>
        <v>0</v>
      </c>
      <c r="K324" s="170"/>
      <c r="L324" s="34"/>
      <c r="M324" s="171" t="s">
        <v>1</v>
      </c>
      <c r="N324" s="135" t="s">
        <v>37</v>
      </c>
      <c r="P324" s="172">
        <f>O324*H324</f>
        <v>0</v>
      </c>
      <c r="Q324" s="172">
        <v>4.8000000000000001E-4</v>
      </c>
      <c r="R324" s="172">
        <f>Q324*H324</f>
        <v>1.728E-2</v>
      </c>
      <c r="S324" s="172">
        <v>0</v>
      </c>
      <c r="T324" s="173">
        <f>S324*H324</f>
        <v>0</v>
      </c>
      <c r="AR324" s="174" t="s">
        <v>165</v>
      </c>
      <c r="AT324" s="174" t="s">
        <v>161</v>
      </c>
      <c r="AU324" s="174" t="s">
        <v>81</v>
      </c>
      <c r="AY324" s="17" t="s">
        <v>159</v>
      </c>
      <c r="BE324" s="102">
        <f>IF(N324="základná",J324,0)</f>
        <v>0</v>
      </c>
      <c r="BF324" s="102">
        <f>IF(N324="znížená",J324,0)</f>
        <v>0</v>
      </c>
      <c r="BG324" s="102">
        <f>IF(N324="zákl. prenesená",J324,0)</f>
        <v>0</v>
      </c>
      <c r="BH324" s="102">
        <f>IF(N324="zníž. prenesená",J324,0)</f>
        <v>0</v>
      </c>
      <c r="BI324" s="102">
        <f>IF(N324="nulová",J324,0)</f>
        <v>0</v>
      </c>
      <c r="BJ324" s="17" t="s">
        <v>81</v>
      </c>
      <c r="BK324" s="102">
        <f>ROUND(I324*H324,2)</f>
        <v>0</v>
      </c>
      <c r="BL324" s="17" t="s">
        <v>165</v>
      </c>
      <c r="BM324" s="174" t="s">
        <v>1744</v>
      </c>
    </row>
    <row r="325" spans="2:65" s="12" customFormat="1" x14ac:dyDescent="0.2">
      <c r="B325" s="175"/>
      <c r="D325" s="176" t="s">
        <v>167</v>
      </c>
      <c r="E325" s="177" t="s">
        <v>1</v>
      </c>
      <c r="F325" s="178" t="s">
        <v>1745</v>
      </c>
      <c r="H325" s="179">
        <v>36</v>
      </c>
      <c r="I325" s="180"/>
      <c r="L325" s="175"/>
      <c r="M325" s="181"/>
      <c r="T325" s="182"/>
      <c r="AT325" s="177" t="s">
        <v>167</v>
      </c>
      <c r="AU325" s="177" t="s">
        <v>81</v>
      </c>
      <c r="AV325" s="12" t="s">
        <v>81</v>
      </c>
      <c r="AW325" s="12" t="s">
        <v>26</v>
      </c>
      <c r="AX325" s="12" t="s">
        <v>76</v>
      </c>
      <c r="AY325" s="177" t="s">
        <v>159</v>
      </c>
    </row>
    <row r="326" spans="2:65" s="1" customFormat="1" ht="33" customHeight="1" x14ac:dyDescent="0.2">
      <c r="B326" s="136"/>
      <c r="C326" s="206" t="s">
        <v>992</v>
      </c>
      <c r="D326" s="206" t="s">
        <v>387</v>
      </c>
      <c r="E326" s="207" t="s">
        <v>1746</v>
      </c>
      <c r="F326" s="208" t="s">
        <v>1747</v>
      </c>
      <c r="G326" s="209" t="s">
        <v>488</v>
      </c>
      <c r="H326" s="210">
        <v>27</v>
      </c>
      <c r="I326" s="211"/>
      <c r="J326" s="212">
        <f>ROUND(I326*H326,2)</f>
        <v>0</v>
      </c>
      <c r="K326" s="213"/>
      <c r="L326" s="214"/>
      <c r="M326" s="215" t="s">
        <v>1</v>
      </c>
      <c r="N326" s="216" t="s">
        <v>37</v>
      </c>
      <c r="P326" s="172">
        <f>O326*H326</f>
        <v>0</v>
      </c>
      <c r="Q326" s="172">
        <v>0</v>
      </c>
      <c r="R326" s="172">
        <f>Q326*H326</f>
        <v>0</v>
      </c>
      <c r="S326" s="172">
        <v>0</v>
      </c>
      <c r="T326" s="173">
        <f>S326*H326</f>
        <v>0</v>
      </c>
      <c r="AR326" s="174" t="s">
        <v>198</v>
      </c>
      <c r="AT326" s="174" t="s">
        <v>387</v>
      </c>
      <c r="AU326" s="174" t="s">
        <v>81</v>
      </c>
      <c r="AY326" s="17" t="s">
        <v>159</v>
      </c>
      <c r="BE326" s="102">
        <f>IF(N326="základná",J326,0)</f>
        <v>0</v>
      </c>
      <c r="BF326" s="102">
        <f>IF(N326="znížená",J326,0)</f>
        <v>0</v>
      </c>
      <c r="BG326" s="102">
        <f>IF(N326="zákl. prenesená",J326,0)</f>
        <v>0</v>
      </c>
      <c r="BH326" s="102">
        <f>IF(N326="zníž. prenesená",J326,0)</f>
        <v>0</v>
      </c>
      <c r="BI326" s="102">
        <f>IF(N326="nulová",J326,0)</f>
        <v>0</v>
      </c>
      <c r="BJ326" s="17" t="s">
        <v>81</v>
      </c>
      <c r="BK326" s="102">
        <f>ROUND(I326*H326,2)</f>
        <v>0</v>
      </c>
      <c r="BL326" s="17" t="s">
        <v>165</v>
      </c>
      <c r="BM326" s="174" t="s">
        <v>1748</v>
      </c>
    </row>
    <row r="327" spans="2:65" s="14" customFormat="1" x14ac:dyDescent="0.2">
      <c r="B327" s="190"/>
      <c r="D327" s="176" t="s">
        <v>167</v>
      </c>
      <c r="E327" s="191" t="s">
        <v>1</v>
      </c>
      <c r="F327" s="192" t="s">
        <v>1749</v>
      </c>
      <c r="H327" s="191" t="s">
        <v>1</v>
      </c>
      <c r="I327" s="193"/>
      <c r="L327" s="190"/>
      <c r="M327" s="194"/>
      <c r="T327" s="195"/>
      <c r="AT327" s="191" t="s">
        <v>167</v>
      </c>
      <c r="AU327" s="191" t="s">
        <v>81</v>
      </c>
      <c r="AV327" s="14" t="s">
        <v>76</v>
      </c>
      <c r="AW327" s="14" t="s">
        <v>26</v>
      </c>
      <c r="AX327" s="14" t="s">
        <v>71</v>
      </c>
      <c r="AY327" s="191" t="s">
        <v>159</v>
      </c>
    </row>
    <row r="328" spans="2:65" s="12" customFormat="1" x14ac:dyDescent="0.2">
      <c r="B328" s="175"/>
      <c r="D328" s="176" t="s">
        <v>167</v>
      </c>
      <c r="E328" s="177" t="s">
        <v>1</v>
      </c>
      <c r="F328" s="178" t="s">
        <v>379</v>
      </c>
      <c r="H328" s="179">
        <v>27</v>
      </c>
      <c r="I328" s="180"/>
      <c r="L328" s="175"/>
      <c r="M328" s="181"/>
      <c r="T328" s="182"/>
      <c r="AT328" s="177" t="s">
        <v>167</v>
      </c>
      <c r="AU328" s="177" t="s">
        <v>81</v>
      </c>
      <c r="AV328" s="12" t="s">
        <v>81</v>
      </c>
      <c r="AW328" s="12" t="s">
        <v>26</v>
      </c>
      <c r="AX328" s="12" t="s">
        <v>71</v>
      </c>
      <c r="AY328" s="177" t="s">
        <v>159</v>
      </c>
    </row>
    <row r="329" spans="2:65" s="13" customFormat="1" x14ac:dyDescent="0.2">
      <c r="B329" s="183"/>
      <c r="D329" s="176" t="s">
        <v>167</v>
      </c>
      <c r="E329" s="184" t="s">
        <v>1</v>
      </c>
      <c r="F329" s="185" t="s">
        <v>169</v>
      </c>
      <c r="H329" s="186">
        <v>27</v>
      </c>
      <c r="I329" s="187"/>
      <c r="L329" s="183"/>
      <c r="M329" s="188"/>
      <c r="T329" s="189"/>
      <c r="AT329" s="184" t="s">
        <v>167</v>
      </c>
      <c r="AU329" s="184" t="s">
        <v>81</v>
      </c>
      <c r="AV329" s="13" t="s">
        <v>165</v>
      </c>
      <c r="AW329" s="13" t="s">
        <v>26</v>
      </c>
      <c r="AX329" s="13" t="s">
        <v>76</v>
      </c>
      <c r="AY329" s="184" t="s">
        <v>159</v>
      </c>
    </row>
    <row r="330" spans="2:65" s="1" customFormat="1" ht="33" customHeight="1" x14ac:dyDescent="0.2">
      <c r="B330" s="136"/>
      <c r="C330" s="206" t="s">
        <v>1750</v>
      </c>
      <c r="D330" s="206" t="s">
        <v>387</v>
      </c>
      <c r="E330" s="207" t="s">
        <v>1751</v>
      </c>
      <c r="F330" s="208" t="s">
        <v>1752</v>
      </c>
      <c r="G330" s="209" t="s">
        <v>488</v>
      </c>
      <c r="H330" s="210">
        <v>81</v>
      </c>
      <c r="I330" s="211"/>
      <c r="J330" s="212">
        <f>ROUND(I330*H330,2)</f>
        <v>0</v>
      </c>
      <c r="K330" s="213"/>
      <c r="L330" s="214"/>
      <c r="M330" s="215" t="s">
        <v>1</v>
      </c>
      <c r="N330" s="216" t="s">
        <v>37</v>
      </c>
      <c r="P330" s="172">
        <f>O330*H330</f>
        <v>0</v>
      </c>
      <c r="Q330" s="172">
        <v>0</v>
      </c>
      <c r="R330" s="172">
        <f>Q330*H330</f>
        <v>0</v>
      </c>
      <c r="S330" s="172">
        <v>0</v>
      </c>
      <c r="T330" s="173">
        <f>S330*H330</f>
        <v>0</v>
      </c>
      <c r="AR330" s="174" t="s">
        <v>198</v>
      </c>
      <c r="AT330" s="174" t="s">
        <v>387</v>
      </c>
      <c r="AU330" s="174" t="s">
        <v>81</v>
      </c>
      <c r="AY330" s="17" t="s">
        <v>159</v>
      </c>
      <c r="BE330" s="102">
        <f>IF(N330="základná",J330,0)</f>
        <v>0</v>
      </c>
      <c r="BF330" s="102">
        <f>IF(N330="znížená",J330,0)</f>
        <v>0</v>
      </c>
      <c r="BG330" s="102">
        <f>IF(N330="zákl. prenesená",J330,0)</f>
        <v>0</v>
      </c>
      <c r="BH330" s="102">
        <f>IF(N330="zníž. prenesená",J330,0)</f>
        <v>0</v>
      </c>
      <c r="BI330" s="102">
        <f>IF(N330="nulová",J330,0)</f>
        <v>0</v>
      </c>
      <c r="BJ330" s="17" t="s">
        <v>81</v>
      </c>
      <c r="BK330" s="102">
        <f>ROUND(I330*H330,2)</f>
        <v>0</v>
      </c>
      <c r="BL330" s="17" t="s">
        <v>165</v>
      </c>
      <c r="BM330" s="174" t="s">
        <v>1753</v>
      </c>
    </row>
    <row r="331" spans="2:65" s="14" customFormat="1" x14ac:dyDescent="0.2">
      <c r="B331" s="190"/>
      <c r="D331" s="176" t="s">
        <v>167</v>
      </c>
      <c r="E331" s="191" t="s">
        <v>1</v>
      </c>
      <c r="F331" s="192" t="s">
        <v>1754</v>
      </c>
      <c r="H331" s="191" t="s">
        <v>1</v>
      </c>
      <c r="I331" s="193"/>
      <c r="L331" s="190"/>
      <c r="M331" s="194"/>
      <c r="T331" s="195"/>
      <c r="AT331" s="191" t="s">
        <v>167</v>
      </c>
      <c r="AU331" s="191" t="s">
        <v>81</v>
      </c>
      <c r="AV331" s="14" t="s">
        <v>76</v>
      </c>
      <c r="AW331" s="14" t="s">
        <v>26</v>
      </c>
      <c r="AX331" s="14" t="s">
        <v>71</v>
      </c>
      <c r="AY331" s="191" t="s">
        <v>159</v>
      </c>
    </row>
    <row r="332" spans="2:65" s="12" customFormat="1" x14ac:dyDescent="0.2">
      <c r="B332" s="175"/>
      <c r="D332" s="176" t="s">
        <v>167</v>
      </c>
      <c r="E332" s="177" t="s">
        <v>1</v>
      </c>
      <c r="F332" s="178" t="s">
        <v>379</v>
      </c>
      <c r="H332" s="179">
        <v>27</v>
      </c>
      <c r="I332" s="180"/>
      <c r="L332" s="175"/>
      <c r="M332" s="181"/>
      <c r="T332" s="182"/>
      <c r="AT332" s="177" t="s">
        <v>167</v>
      </c>
      <c r="AU332" s="177" t="s">
        <v>81</v>
      </c>
      <c r="AV332" s="12" t="s">
        <v>81</v>
      </c>
      <c r="AW332" s="12" t="s">
        <v>26</v>
      </c>
      <c r="AX332" s="12" t="s">
        <v>71</v>
      </c>
      <c r="AY332" s="177" t="s">
        <v>159</v>
      </c>
    </row>
    <row r="333" spans="2:65" s="14" customFormat="1" x14ac:dyDescent="0.2">
      <c r="B333" s="190"/>
      <c r="D333" s="176" t="s">
        <v>167</v>
      </c>
      <c r="E333" s="191" t="s">
        <v>1</v>
      </c>
      <c r="F333" s="192" t="s">
        <v>1755</v>
      </c>
      <c r="H333" s="191" t="s">
        <v>1</v>
      </c>
      <c r="I333" s="193"/>
      <c r="L333" s="190"/>
      <c r="M333" s="194"/>
      <c r="T333" s="195"/>
      <c r="AT333" s="191" t="s">
        <v>167</v>
      </c>
      <c r="AU333" s="191" t="s">
        <v>81</v>
      </c>
      <c r="AV333" s="14" t="s">
        <v>76</v>
      </c>
      <c r="AW333" s="14" t="s">
        <v>26</v>
      </c>
      <c r="AX333" s="14" t="s">
        <v>71</v>
      </c>
      <c r="AY333" s="191" t="s">
        <v>159</v>
      </c>
    </row>
    <row r="334" spans="2:65" s="12" customFormat="1" x14ac:dyDescent="0.2">
      <c r="B334" s="175"/>
      <c r="D334" s="176" t="s">
        <v>167</v>
      </c>
      <c r="E334" s="177" t="s">
        <v>1</v>
      </c>
      <c r="F334" s="178" t="s">
        <v>398</v>
      </c>
      <c r="H334" s="179">
        <v>30</v>
      </c>
      <c r="I334" s="180"/>
      <c r="L334" s="175"/>
      <c r="M334" s="181"/>
      <c r="T334" s="182"/>
      <c r="AT334" s="177" t="s">
        <v>167</v>
      </c>
      <c r="AU334" s="177" t="s">
        <v>81</v>
      </c>
      <c r="AV334" s="12" t="s">
        <v>81</v>
      </c>
      <c r="AW334" s="12" t="s">
        <v>26</v>
      </c>
      <c r="AX334" s="12" t="s">
        <v>71</v>
      </c>
      <c r="AY334" s="177" t="s">
        <v>159</v>
      </c>
    </row>
    <row r="335" spans="2:65" s="14" customFormat="1" x14ac:dyDescent="0.2">
      <c r="B335" s="190"/>
      <c r="D335" s="176" t="s">
        <v>167</v>
      </c>
      <c r="E335" s="191" t="s">
        <v>1</v>
      </c>
      <c r="F335" s="192" t="s">
        <v>1749</v>
      </c>
      <c r="H335" s="191" t="s">
        <v>1</v>
      </c>
      <c r="I335" s="193"/>
      <c r="L335" s="190"/>
      <c r="M335" s="194"/>
      <c r="T335" s="195"/>
      <c r="AT335" s="191" t="s">
        <v>167</v>
      </c>
      <c r="AU335" s="191" t="s">
        <v>81</v>
      </c>
      <c r="AV335" s="14" t="s">
        <v>76</v>
      </c>
      <c r="AW335" s="14" t="s">
        <v>26</v>
      </c>
      <c r="AX335" s="14" t="s">
        <v>71</v>
      </c>
      <c r="AY335" s="191" t="s">
        <v>159</v>
      </c>
    </row>
    <row r="336" spans="2:65" s="12" customFormat="1" x14ac:dyDescent="0.2">
      <c r="B336" s="175"/>
      <c r="D336" s="176" t="s">
        <v>167</v>
      </c>
      <c r="E336" s="177" t="s">
        <v>1</v>
      </c>
      <c r="F336" s="178" t="s">
        <v>358</v>
      </c>
      <c r="H336" s="179">
        <v>24</v>
      </c>
      <c r="I336" s="180"/>
      <c r="L336" s="175"/>
      <c r="M336" s="181"/>
      <c r="T336" s="182"/>
      <c r="AT336" s="177" t="s">
        <v>167</v>
      </c>
      <c r="AU336" s="177" t="s">
        <v>81</v>
      </c>
      <c r="AV336" s="12" t="s">
        <v>81</v>
      </c>
      <c r="AW336" s="12" t="s">
        <v>26</v>
      </c>
      <c r="AX336" s="12" t="s">
        <v>71</v>
      </c>
      <c r="AY336" s="177" t="s">
        <v>159</v>
      </c>
    </row>
    <row r="337" spans="2:65" s="13" customFormat="1" x14ac:dyDescent="0.2">
      <c r="B337" s="183"/>
      <c r="D337" s="176" t="s">
        <v>167</v>
      </c>
      <c r="E337" s="184" t="s">
        <v>1</v>
      </c>
      <c r="F337" s="185" t="s">
        <v>169</v>
      </c>
      <c r="H337" s="186">
        <v>81</v>
      </c>
      <c r="I337" s="187"/>
      <c r="L337" s="183"/>
      <c r="M337" s="188"/>
      <c r="T337" s="189"/>
      <c r="AT337" s="184" t="s">
        <v>167</v>
      </c>
      <c r="AU337" s="184" t="s">
        <v>81</v>
      </c>
      <c r="AV337" s="13" t="s">
        <v>165</v>
      </c>
      <c r="AW337" s="13" t="s">
        <v>26</v>
      </c>
      <c r="AX337" s="13" t="s">
        <v>76</v>
      </c>
      <c r="AY337" s="184" t="s">
        <v>159</v>
      </c>
    </row>
    <row r="338" spans="2:65" s="1" customFormat="1" ht="24.15" customHeight="1" x14ac:dyDescent="0.2">
      <c r="B338" s="136"/>
      <c r="C338" s="206" t="s">
        <v>995</v>
      </c>
      <c r="D338" s="206" t="s">
        <v>387</v>
      </c>
      <c r="E338" s="207" t="s">
        <v>1756</v>
      </c>
      <c r="F338" s="208" t="s">
        <v>1757</v>
      </c>
      <c r="G338" s="209" t="s">
        <v>488</v>
      </c>
      <c r="H338" s="210">
        <v>114</v>
      </c>
      <c r="I338" s="211"/>
      <c r="J338" s="212">
        <f>ROUND(I338*H338,2)</f>
        <v>0</v>
      </c>
      <c r="K338" s="213"/>
      <c r="L338" s="214"/>
      <c r="M338" s="215" t="s">
        <v>1</v>
      </c>
      <c r="N338" s="216" t="s">
        <v>37</v>
      </c>
      <c r="P338" s="172">
        <f>O338*H338</f>
        <v>0</v>
      </c>
      <c r="Q338" s="172">
        <v>0</v>
      </c>
      <c r="R338" s="172">
        <f>Q338*H338</f>
        <v>0</v>
      </c>
      <c r="S338" s="172">
        <v>0</v>
      </c>
      <c r="T338" s="173">
        <f>S338*H338</f>
        <v>0</v>
      </c>
      <c r="AR338" s="174" t="s">
        <v>198</v>
      </c>
      <c r="AT338" s="174" t="s">
        <v>387</v>
      </c>
      <c r="AU338" s="174" t="s">
        <v>81</v>
      </c>
      <c r="AY338" s="17" t="s">
        <v>159</v>
      </c>
      <c r="BE338" s="102">
        <f>IF(N338="základná",J338,0)</f>
        <v>0</v>
      </c>
      <c r="BF338" s="102">
        <f>IF(N338="znížená",J338,0)</f>
        <v>0</v>
      </c>
      <c r="BG338" s="102">
        <f>IF(N338="zákl. prenesená",J338,0)</f>
        <v>0</v>
      </c>
      <c r="BH338" s="102">
        <f>IF(N338="zníž. prenesená",J338,0)</f>
        <v>0</v>
      </c>
      <c r="BI338" s="102">
        <f>IF(N338="nulová",J338,0)</f>
        <v>0</v>
      </c>
      <c r="BJ338" s="17" t="s">
        <v>81</v>
      </c>
      <c r="BK338" s="102">
        <f>ROUND(I338*H338,2)</f>
        <v>0</v>
      </c>
      <c r="BL338" s="17" t="s">
        <v>165</v>
      </c>
      <c r="BM338" s="174" t="s">
        <v>1758</v>
      </c>
    </row>
    <row r="339" spans="2:65" s="14" customFormat="1" x14ac:dyDescent="0.2">
      <c r="B339" s="190"/>
      <c r="D339" s="176" t="s">
        <v>167</v>
      </c>
      <c r="E339" s="191" t="s">
        <v>1</v>
      </c>
      <c r="F339" s="192" t="s">
        <v>1754</v>
      </c>
      <c r="H339" s="191" t="s">
        <v>1</v>
      </c>
      <c r="I339" s="193"/>
      <c r="L339" s="190"/>
      <c r="M339" s="194"/>
      <c r="T339" s="195"/>
      <c r="AT339" s="191" t="s">
        <v>167</v>
      </c>
      <c r="AU339" s="191" t="s">
        <v>81</v>
      </c>
      <c r="AV339" s="14" t="s">
        <v>76</v>
      </c>
      <c r="AW339" s="14" t="s">
        <v>26</v>
      </c>
      <c r="AX339" s="14" t="s">
        <v>71</v>
      </c>
      <c r="AY339" s="191" t="s">
        <v>159</v>
      </c>
    </row>
    <row r="340" spans="2:65" s="12" customFormat="1" x14ac:dyDescent="0.2">
      <c r="B340" s="175"/>
      <c r="D340" s="176" t="s">
        <v>167</v>
      </c>
      <c r="E340" s="177" t="s">
        <v>1</v>
      </c>
      <c r="F340" s="178" t="s">
        <v>531</v>
      </c>
      <c r="H340" s="179">
        <v>54</v>
      </c>
      <c r="I340" s="180"/>
      <c r="L340" s="175"/>
      <c r="M340" s="181"/>
      <c r="T340" s="182"/>
      <c r="AT340" s="177" t="s">
        <v>167</v>
      </c>
      <c r="AU340" s="177" t="s">
        <v>81</v>
      </c>
      <c r="AV340" s="12" t="s">
        <v>81</v>
      </c>
      <c r="AW340" s="12" t="s">
        <v>26</v>
      </c>
      <c r="AX340" s="12" t="s">
        <v>71</v>
      </c>
      <c r="AY340" s="177" t="s">
        <v>159</v>
      </c>
    </row>
    <row r="341" spans="2:65" s="14" customFormat="1" x14ac:dyDescent="0.2">
      <c r="B341" s="190"/>
      <c r="D341" s="176" t="s">
        <v>167</v>
      </c>
      <c r="E341" s="191" t="s">
        <v>1</v>
      </c>
      <c r="F341" s="192" t="s">
        <v>1755</v>
      </c>
      <c r="H341" s="191" t="s">
        <v>1</v>
      </c>
      <c r="I341" s="193"/>
      <c r="L341" s="190"/>
      <c r="M341" s="194"/>
      <c r="T341" s="195"/>
      <c r="AT341" s="191" t="s">
        <v>167</v>
      </c>
      <c r="AU341" s="191" t="s">
        <v>81</v>
      </c>
      <c r="AV341" s="14" t="s">
        <v>76</v>
      </c>
      <c r="AW341" s="14" t="s">
        <v>26</v>
      </c>
      <c r="AX341" s="14" t="s">
        <v>71</v>
      </c>
      <c r="AY341" s="191" t="s">
        <v>159</v>
      </c>
    </row>
    <row r="342" spans="2:65" s="12" customFormat="1" x14ac:dyDescent="0.2">
      <c r="B342" s="175"/>
      <c r="D342" s="176" t="s">
        <v>167</v>
      </c>
      <c r="E342" s="177" t="s">
        <v>1</v>
      </c>
      <c r="F342" s="178" t="s">
        <v>558</v>
      </c>
      <c r="H342" s="179">
        <v>60</v>
      </c>
      <c r="I342" s="180"/>
      <c r="L342" s="175"/>
      <c r="M342" s="181"/>
      <c r="T342" s="182"/>
      <c r="AT342" s="177" t="s">
        <v>167</v>
      </c>
      <c r="AU342" s="177" t="s">
        <v>81</v>
      </c>
      <c r="AV342" s="12" t="s">
        <v>81</v>
      </c>
      <c r="AW342" s="12" t="s">
        <v>26</v>
      </c>
      <c r="AX342" s="12" t="s">
        <v>71</v>
      </c>
      <c r="AY342" s="177" t="s">
        <v>159</v>
      </c>
    </row>
    <row r="343" spans="2:65" s="13" customFormat="1" x14ac:dyDescent="0.2">
      <c r="B343" s="183"/>
      <c r="D343" s="176" t="s">
        <v>167</v>
      </c>
      <c r="E343" s="184" t="s">
        <v>1</v>
      </c>
      <c r="F343" s="185" t="s">
        <v>169</v>
      </c>
      <c r="H343" s="186">
        <v>114</v>
      </c>
      <c r="I343" s="187"/>
      <c r="L343" s="183"/>
      <c r="M343" s="188"/>
      <c r="T343" s="189"/>
      <c r="AT343" s="184" t="s">
        <v>167</v>
      </c>
      <c r="AU343" s="184" t="s">
        <v>81</v>
      </c>
      <c r="AV343" s="13" t="s">
        <v>165</v>
      </c>
      <c r="AW343" s="13" t="s">
        <v>26</v>
      </c>
      <c r="AX343" s="13" t="s">
        <v>76</v>
      </c>
      <c r="AY343" s="184" t="s">
        <v>159</v>
      </c>
    </row>
    <row r="344" spans="2:65" s="1" customFormat="1" ht="24.15" customHeight="1" x14ac:dyDescent="0.2">
      <c r="B344" s="136"/>
      <c r="C344" s="206" t="s">
        <v>1759</v>
      </c>
      <c r="D344" s="206" t="s">
        <v>387</v>
      </c>
      <c r="E344" s="207" t="s">
        <v>1760</v>
      </c>
      <c r="F344" s="208" t="s">
        <v>1761</v>
      </c>
      <c r="G344" s="209" t="s">
        <v>488</v>
      </c>
      <c r="H344" s="210">
        <v>102</v>
      </c>
      <c r="I344" s="211"/>
      <c r="J344" s="212">
        <f>ROUND(I344*H344,2)</f>
        <v>0</v>
      </c>
      <c r="K344" s="213"/>
      <c r="L344" s="214"/>
      <c r="M344" s="215" t="s">
        <v>1</v>
      </c>
      <c r="N344" s="216" t="s">
        <v>37</v>
      </c>
      <c r="P344" s="172">
        <f>O344*H344</f>
        <v>0</v>
      </c>
      <c r="Q344" s="172">
        <v>0</v>
      </c>
      <c r="R344" s="172">
        <f>Q344*H344</f>
        <v>0</v>
      </c>
      <c r="S344" s="172">
        <v>0</v>
      </c>
      <c r="T344" s="173">
        <f>S344*H344</f>
        <v>0</v>
      </c>
      <c r="AR344" s="174" t="s">
        <v>198</v>
      </c>
      <c r="AT344" s="174" t="s">
        <v>387</v>
      </c>
      <c r="AU344" s="174" t="s">
        <v>81</v>
      </c>
      <c r="AY344" s="17" t="s">
        <v>159</v>
      </c>
      <c r="BE344" s="102">
        <f>IF(N344="základná",J344,0)</f>
        <v>0</v>
      </c>
      <c r="BF344" s="102">
        <f>IF(N344="znížená",J344,0)</f>
        <v>0</v>
      </c>
      <c r="BG344" s="102">
        <f>IF(N344="zákl. prenesená",J344,0)</f>
        <v>0</v>
      </c>
      <c r="BH344" s="102">
        <f>IF(N344="zníž. prenesená",J344,0)</f>
        <v>0</v>
      </c>
      <c r="BI344" s="102">
        <f>IF(N344="nulová",J344,0)</f>
        <v>0</v>
      </c>
      <c r="BJ344" s="17" t="s">
        <v>81</v>
      </c>
      <c r="BK344" s="102">
        <f>ROUND(I344*H344,2)</f>
        <v>0</v>
      </c>
      <c r="BL344" s="17" t="s">
        <v>165</v>
      </c>
      <c r="BM344" s="174" t="s">
        <v>1762</v>
      </c>
    </row>
    <row r="345" spans="2:65" s="14" customFormat="1" x14ac:dyDescent="0.2">
      <c r="B345" s="190"/>
      <c r="D345" s="176" t="s">
        <v>167</v>
      </c>
      <c r="E345" s="191" t="s">
        <v>1</v>
      </c>
      <c r="F345" s="192" t="s">
        <v>1749</v>
      </c>
      <c r="H345" s="191" t="s">
        <v>1</v>
      </c>
      <c r="I345" s="193"/>
      <c r="L345" s="190"/>
      <c r="M345" s="194"/>
      <c r="T345" s="195"/>
      <c r="AT345" s="191" t="s">
        <v>167</v>
      </c>
      <c r="AU345" s="191" t="s">
        <v>81</v>
      </c>
      <c r="AV345" s="14" t="s">
        <v>76</v>
      </c>
      <c r="AW345" s="14" t="s">
        <v>26</v>
      </c>
      <c r="AX345" s="14" t="s">
        <v>71</v>
      </c>
      <c r="AY345" s="191" t="s">
        <v>159</v>
      </c>
    </row>
    <row r="346" spans="2:65" s="12" customFormat="1" x14ac:dyDescent="0.2">
      <c r="B346" s="175"/>
      <c r="D346" s="176" t="s">
        <v>167</v>
      </c>
      <c r="E346" s="177" t="s">
        <v>1</v>
      </c>
      <c r="F346" s="178" t="s">
        <v>1013</v>
      </c>
      <c r="H346" s="179">
        <v>102</v>
      </c>
      <c r="I346" s="180"/>
      <c r="L346" s="175"/>
      <c r="M346" s="181"/>
      <c r="T346" s="182"/>
      <c r="AT346" s="177" t="s">
        <v>167</v>
      </c>
      <c r="AU346" s="177" t="s">
        <v>81</v>
      </c>
      <c r="AV346" s="12" t="s">
        <v>81</v>
      </c>
      <c r="AW346" s="12" t="s">
        <v>26</v>
      </c>
      <c r="AX346" s="12" t="s">
        <v>71</v>
      </c>
      <c r="AY346" s="177" t="s">
        <v>159</v>
      </c>
    </row>
    <row r="347" spans="2:65" s="13" customFormat="1" x14ac:dyDescent="0.2">
      <c r="B347" s="183"/>
      <c r="D347" s="176" t="s">
        <v>167</v>
      </c>
      <c r="E347" s="184" t="s">
        <v>1</v>
      </c>
      <c r="F347" s="185" t="s">
        <v>169</v>
      </c>
      <c r="H347" s="186">
        <v>102</v>
      </c>
      <c r="I347" s="187"/>
      <c r="L347" s="183"/>
      <c r="M347" s="188"/>
      <c r="T347" s="189"/>
      <c r="AT347" s="184" t="s">
        <v>167</v>
      </c>
      <c r="AU347" s="184" t="s">
        <v>81</v>
      </c>
      <c r="AV347" s="13" t="s">
        <v>165</v>
      </c>
      <c r="AW347" s="13" t="s">
        <v>26</v>
      </c>
      <c r="AX347" s="13" t="s">
        <v>76</v>
      </c>
      <c r="AY347" s="184" t="s">
        <v>159</v>
      </c>
    </row>
    <row r="348" spans="2:65" s="1" customFormat="1" ht="24.15" customHeight="1" x14ac:dyDescent="0.2">
      <c r="B348" s="136"/>
      <c r="C348" s="206" t="s">
        <v>998</v>
      </c>
      <c r="D348" s="206" t="s">
        <v>387</v>
      </c>
      <c r="E348" s="207" t="s">
        <v>1763</v>
      </c>
      <c r="F348" s="208" t="s">
        <v>1764</v>
      </c>
      <c r="G348" s="209" t="s">
        <v>493</v>
      </c>
      <c r="H348" s="210">
        <v>360</v>
      </c>
      <c r="I348" s="211"/>
      <c r="J348" s="212">
        <f>ROUND(I348*H348,2)</f>
        <v>0</v>
      </c>
      <c r="K348" s="213"/>
      <c r="L348" s="214"/>
      <c r="M348" s="215" t="s">
        <v>1</v>
      </c>
      <c r="N348" s="216" t="s">
        <v>37</v>
      </c>
      <c r="P348" s="172">
        <f>O348*H348</f>
        <v>0</v>
      </c>
      <c r="Q348" s="172">
        <v>0</v>
      </c>
      <c r="R348" s="172">
        <f>Q348*H348</f>
        <v>0</v>
      </c>
      <c r="S348" s="172">
        <v>0</v>
      </c>
      <c r="T348" s="173">
        <f>S348*H348</f>
        <v>0</v>
      </c>
      <c r="AR348" s="174" t="s">
        <v>198</v>
      </c>
      <c r="AT348" s="174" t="s">
        <v>387</v>
      </c>
      <c r="AU348" s="174" t="s">
        <v>81</v>
      </c>
      <c r="AY348" s="17" t="s">
        <v>159</v>
      </c>
      <c r="BE348" s="102">
        <f>IF(N348="základná",J348,0)</f>
        <v>0</v>
      </c>
      <c r="BF348" s="102">
        <f>IF(N348="znížená",J348,0)</f>
        <v>0</v>
      </c>
      <c r="BG348" s="102">
        <f>IF(N348="zákl. prenesená",J348,0)</f>
        <v>0</v>
      </c>
      <c r="BH348" s="102">
        <f>IF(N348="zníž. prenesená",J348,0)</f>
        <v>0</v>
      </c>
      <c r="BI348" s="102">
        <f>IF(N348="nulová",J348,0)</f>
        <v>0</v>
      </c>
      <c r="BJ348" s="17" t="s">
        <v>81</v>
      </c>
      <c r="BK348" s="102">
        <f>ROUND(I348*H348,2)</f>
        <v>0</v>
      </c>
      <c r="BL348" s="17" t="s">
        <v>165</v>
      </c>
      <c r="BM348" s="174" t="s">
        <v>1765</v>
      </c>
    </row>
    <row r="349" spans="2:65" s="14" customFormat="1" x14ac:dyDescent="0.2">
      <c r="B349" s="190"/>
      <c r="D349" s="176" t="s">
        <v>167</v>
      </c>
      <c r="E349" s="191" t="s">
        <v>1</v>
      </c>
      <c r="F349" s="192" t="s">
        <v>1754</v>
      </c>
      <c r="H349" s="191" t="s">
        <v>1</v>
      </c>
      <c r="I349" s="193"/>
      <c r="L349" s="190"/>
      <c r="M349" s="194"/>
      <c r="T349" s="195"/>
      <c r="AT349" s="191" t="s">
        <v>167</v>
      </c>
      <c r="AU349" s="191" t="s">
        <v>81</v>
      </c>
      <c r="AV349" s="14" t="s">
        <v>76</v>
      </c>
      <c r="AW349" s="14" t="s">
        <v>26</v>
      </c>
      <c r="AX349" s="14" t="s">
        <v>71</v>
      </c>
      <c r="AY349" s="191" t="s">
        <v>159</v>
      </c>
    </row>
    <row r="350" spans="2:65" s="12" customFormat="1" x14ac:dyDescent="0.2">
      <c r="B350" s="175"/>
      <c r="D350" s="176" t="s">
        <v>167</v>
      </c>
      <c r="E350" s="177" t="s">
        <v>1</v>
      </c>
      <c r="F350" s="178" t="s">
        <v>995</v>
      </c>
      <c r="H350" s="179">
        <v>90</v>
      </c>
      <c r="I350" s="180"/>
      <c r="L350" s="175"/>
      <c r="M350" s="181"/>
      <c r="T350" s="182"/>
      <c r="AT350" s="177" t="s">
        <v>167</v>
      </c>
      <c r="AU350" s="177" t="s">
        <v>81</v>
      </c>
      <c r="AV350" s="12" t="s">
        <v>81</v>
      </c>
      <c r="AW350" s="12" t="s">
        <v>26</v>
      </c>
      <c r="AX350" s="12" t="s">
        <v>71</v>
      </c>
      <c r="AY350" s="177" t="s">
        <v>159</v>
      </c>
    </row>
    <row r="351" spans="2:65" s="14" customFormat="1" x14ac:dyDescent="0.2">
      <c r="B351" s="190"/>
      <c r="D351" s="176" t="s">
        <v>167</v>
      </c>
      <c r="E351" s="191" t="s">
        <v>1</v>
      </c>
      <c r="F351" s="192" t="s">
        <v>1766</v>
      </c>
      <c r="H351" s="191" t="s">
        <v>1</v>
      </c>
      <c r="I351" s="193"/>
      <c r="L351" s="190"/>
      <c r="M351" s="194"/>
      <c r="T351" s="195"/>
      <c r="AT351" s="191" t="s">
        <v>167</v>
      </c>
      <c r="AU351" s="191" t="s">
        <v>81</v>
      </c>
      <c r="AV351" s="14" t="s">
        <v>76</v>
      </c>
      <c r="AW351" s="14" t="s">
        <v>26</v>
      </c>
      <c r="AX351" s="14" t="s">
        <v>71</v>
      </c>
      <c r="AY351" s="191" t="s">
        <v>159</v>
      </c>
    </row>
    <row r="352" spans="2:65" s="12" customFormat="1" x14ac:dyDescent="0.2">
      <c r="B352" s="175"/>
      <c r="D352" s="176" t="s">
        <v>167</v>
      </c>
      <c r="E352" s="177" t="s">
        <v>1</v>
      </c>
      <c r="F352" s="178" t="s">
        <v>1010</v>
      </c>
      <c r="H352" s="179">
        <v>100</v>
      </c>
      <c r="I352" s="180"/>
      <c r="L352" s="175"/>
      <c r="M352" s="181"/>
      <c r="T352" s="182"/>
      <c r="AT352" s="177" t="s">
        <v>167</v>
      </c>
      <c r="AU352" s="177" t="s">
        <v>81</v>
      </c>
      <c r="AV352" s="12" t="s">
        <v>81</v>
      </c>
      <c r="AW352" s="12" t="s">
        <v>26</v>
      </c>
      <c r="AX352" s="12" t="s">
        <v>71</v>
      </c>
      <c r="AY352" s="177" t="s">
        <v>159</v>
      </c>
    </row>
    <row r="353" spans="2:65" s="14" customFormat="1" x14ac:dyDescent="0.2">
      <c r="B353" s="190"/>
      <c r="D353" s="176" t="s">
        <v>167</v>
      </c>
      <c r="E353" s="191" t="s">
        <v>1</v>
      </c>
      <c r="F353" s="192" t="s">
        <v>1749</v>
      </c>
      <c r="H353" s="191" t="s">
        <v>1</v>
      </c>
      <c r="I353" s="193"/>
      <c r="L353" s="190"/>
      <c r="M353" s="194"/>
      <c r="T353" s="195"/>
      <c r="AT353" s="191" t="s">
        <v>167</v>
      </c>
      <c r="AU353" s="191" t="s">
        <v>81</v>
      </c>
      <c r="AV353" s="14" t="s">
        <v>76</v>
      </c>
      <c r="AW353" s="14" t="s">
        <v>26</v>
      </c>
      <c r="AX353" s="14" t="s">
        <v>71</v>
      </c>
      <c r="AY353" s="191" t="s">
        <v>159</v>
      </c>
    </row>
    <row r="354" spans="2:65" s="12" customFormat="1" x14ac:dyDescent="0.2">
      <c r="B354" s="175"/>
      <c r="D354" s="176" t="s">
        <v>167</v>
      </c>
      <c r="E354" s="177" t="s">
        <v>1</v>
      </c>
      <c r="F354" s="178" t="s">
        <v>1767</v>
      </c>
      <c r="H354" s="179">
        <v>170</v>
      </c>
      <c r="I354" s="180"/>
      <c r="L354" s="175"/>
      <c r="M354" s="181"/>
      <c r="T354" s="182"/>
      <c r="AT354" s="177" t="s">
        <v>167</v>
      </c>
      <c r="AU354" s="177" t="s">
        <v>81</v>
      </c>
      <c r="AV354" s="12" t="s">
        <v>81</v>
      </c>
      <c r="AW354" s="12" t="s">
        <v>26</v>
      </c>
      <c r="AX354" s="12" t="s">
        <v>71</v>
      </c>
      <c r="AY354" s="177" t="s">
        <v>159</v>
      </c>
    </row>
    <row r="355" spans="2:65" s="13" customFormat="1" x14ac:dyDescent="0.2">
      <c r="B355" s="183"/>
      <c r="D355" s="176" t="s">
        <v>167</v>
      </c>
      <c r="E355" s="184" t="s">
        <v>1</v>
      </c>
      <c r="F355" s="185" t="s">
        <v>169</v>
      </c>
      <c r="H355" s="186">
        <v>360</v>
      </c>
      <c r="I355" s="187"/>
      <c r="L355" s="183"/>
      <c r="M355" s="188"/>
      <c r="T355" s="189"/>
      <c r="AT355" s="184" t="s">
        <v>167</v>
      </c>
      <c r="AU355" s="184" t="s">
        <v>81</v>
      </c>
      <c r="AV355" s="13" t="s">
        <v>165</v>
      </c>
      <c r="AW355" s="13" t="s">
        <v>26</v>
      </c>
      <c r="AX355" s="13" t="s">
        <v>76</v>
      </c>
      <c r="AY355" s="184" t="s">
        <v>159</v>
      </c>
    </row>
    <row r="356" spans="2:65" s="1" customFormat="1" ht="33" customHeight="1" x14ac:dyDescent="0.2">
      <c r="B356" s="136"/>
      <c r="C356" s="163" t="s">
        <v>1768</v>
      </c>
      <c r="D356" s="163" t="s">
        <v>161</v>
      </c>
      <c r="E356" s="164" t="s">
        <v>1769</v>
      </c>
      <c r="F356" s="165" t="s">
        <v>1770</v>
      </c>
      <c r="G356" s="166" t="s">
        <v>488</v>
      </c>
      <c r="H356" s="167">
        <v>32</v>
      </c>
      <c r="I356" s="168"/>
      <c r="J356" s="169">
        <f>ROUND(I356*H356,2)</f>
        <v>0</v>
      </c>
      <c r="K356" s="170"/>
      <c r="L356" s="34"/>
      <c r="M356" s="171" t="s">
        <v>1</v>
      </c>
      <c r="N356" s="135" t="s">
        <v>37</v>
      </c>
      <c r="P356" s="172">
        <f>O356*H356</f>
        <v>0</v>
      </c>
      <c r="Q356" s="172">
        <v>1.6000000000000001E-4</v>
      </c>
      <c r="R356" s="172">
        <f>Q356*H356</f>
        <v>5.1200000000000004E-3</v>
      </c>
      <c r="S356" s="172">
        <v>0</v>
      </c>
      <c r="T356" s="173">
        <f>S356*H356</f>
        <v>0</v>
      </c>
      <c r="AR356" s="174" t="s">
        <v>165</v>
      </c>
      <c r="AT356" s="174" t="s">
        <v>161</v>
      </c>
      <c r="AU356" s="174" t="s">
        <v>81</v>
      </c>
      <c r="AY356" s="17" t="s">
        <v>159</v>
      </c>
      <c r="BE356" s="102">
        <f>IF(N356="základná",J356,0)</f>
        <v>0</v>
      </c>
      <c r="BF356" s="102">
        <f>IF(N356="znížená",J356,0)</f>
        <v>0</v>
      </c>
      <c r="BG356" s="102">
        <f>IF(N356="zákl. prenesená",J356,0)</f>
        <v>0</v>
      </c>
      <c r="BH356" s="102">
        <f>IF(N356="zníž. prenesená",J356,0)</f>
        <v>0</v>
      </c>
      <c r="BI356" s="102">
        <f>IF(N356="nulová",J356,0)</f>
        <v>0</v>
      </c>
      <c r="BJ356" s="17" t="s">
        <v>81</v>
      </c>
      <c r="BK356" s="102">
        <f>ROUND(I356*H356,2)</f>
        <v>0</v>
      </c>
      <c r="BL356" s="17" t="s">
        <v>165</v>
      </c>
      <c r="BM356" s="174" t="s">
        <v>1771</v>
      </c>
    </row>
    <row r="357" spans="2:65" s="12" customFormat="1" x14ac:dyDescent="0.2">
      <c r="B357" s="175"/>
      <c r="D357" s="176" t="s">
        <v>167</v>
      </c>
      <c r="E357" s="177" t="s">
        <v>1</v>
      </c>
      <c r="F357" s="178" t="s">
        <v>390</v>
      </c>
      <c r="H357" s="179">
        <v>32</v>
      </c>
      <c r="I357" s="180"/>
      <c r="L357" s="175"/>
      <c r="M357" s="181"/>
      <c r="T357" s="182"/>
      <c r="AT357" s="177" t="s">
        <v>167</v>
      </c>
      <c r="AU357" s="177" t="s">
        <v>81</v>
      </c>
      <c r="AV357" s="12" t="s">
        <v>81</v>
      </c>
      <c r="AW357" s="12" t="s">
        <v>26</v>
      </c>
      <c r="AX357" s="12" t="s">
        <v>76</v>
      </c>
      <c r="AY357" s="177" t="s">
        <v>159</v>
      </c>
    </row>
    <row r="358" spans="2:65" s="1" customFormat="1" ht="44.25" customHeight="1" x14ac:dyDescent="0.2">
      <c r="B358" s="136"/>
      <c r="C358" s="163" t="s">
        <v>1001</v>
      </c>
      <c r="D358" s="163" t="s">
        <v>161</v>
      </c>
      <c r="E358" s="164" t="s">
        <v>1772</v>
      </c>
      <c r="F358" s="165" t="s">
        <v>1773</v>
      </c>
      <c r="G358" s="166" t="s">
        <v>488</v>
      </c>
      <c r="H358" s="167">
        <v>220</v>
      </c>
      <c r="I358" s="168"/>
      <c r="J358" s="169">
        <f>ROUND(I358*H358,2)</f>
        <v>0</v>
      </c>
      <c r="K358" s="170"/>
      <c r="L358" s="34"/>
      <c r="M358" s="171" t="s">
        <v>1</v>
      </c>
      <c r="N358" s="135" t="s">
        <v>37</v>
      </c>
      <c r="P358" s="172">
        <f>O358*H358</f>
        <v>0</v>
      </c>
      <c r="Q358" s="172">
        <v>9.6000000000000002E-4</v>
      </c>
      <c r="R358" s="172">
        <f>Q358*H358</f>
        <v>0.2112</v>
      </c>
      <c r="S358" s="172">
        <v>0</v>
      </c>
      <c r="T358" s="173">
        <f>S358*H358</f>
        <v>0</v>
      </c>
      <c r="AR358" s="174" t="s">
        <v>165</v>
      </c>
      <c r="AT358" s="174" t="s">
        <v>161</v>
      </c>
      <c r="AU358" s="174" t="s">
        <v>81</v>
      </c>
      <c r="AY358" s="17" t="s">
        <v>159</v>
      </c>
      <c r="BE358" s="102">
        <f>IF(N358="základná",J358,0)</f>
        <v>0</v>
      </c>
      <c r="BF358" s="102">
        <f>IF(N358="znížená",J358,0)</f>
        <v>0</v>
      </c>
      <c r="BG358" s="102">
        <f>IF(N358="zákl. prenesená",J358,0)</f>
        <v>0</v>
      </c>
      <c r="BH358" s="102">
        <f>IF(N358="zníž. prenesená",J358,0)</f>
        <v>0</v>
      </c>
      <c r="BI358" s="102">
        <f>IF(N358="nulová",J358,0)</f>
        <v>0</v>
      </c>
      <c r="BJ358" s="17" t="s">
        <v>81</v>
      </c>
      <c r="BK358" s="102">
        <f>ROUND(I358*H358,2)</f>
        <v>0</v>
      </c>
      <c r="BL358" s="17" t="s">
        <v>165</v>
      </c>
      <c r="BM358" s="174" t="s">
        <v>1774</v>
      </c>
    </row>
    <row r="359" spans="2:65" s="1" customFormat="1" ht="24.15" customHeight="1" x14ac:dyDescent="0.2">
      <c r="B359" s="136"/>
      <c r="C359" s="163" t="s">
        <v>1775</v>
      </c>
      <c r="D359" s="163" t="s">
        <v>161</v>
      </c>
      <c r="E359" s="164" t="s">
        <v>1776</v>
      </c>
      <c r="F359" s="165" t="s">
        <v>1777</v>
      </c>
      <c r="G359" s="166" t="s">
        <v>488</v>
      </c>
      <c r="H359" s="167">
        <v>32</v>
      </c>
      <c r="I359" s="168"/>
      <c r="J359" s="169">
        <f>ROUND(I359*H359,2)</f>
        <v>0</v>
      </c>
      <c r="K359" s="170"/>
      <c r="L359" s="34"/>
      <c r="M359" s="171" t="s">
        <v>1</v>
      </c>
      <c r="N359" s="135" t="s">
        <v>37</v>
      </c>
      <c r="P359" s="172">
        <f>O359*H359</f>
        <v>0</v>
      </c>
      <c r="Q359" s="172">
        <v>0</v>
      </c>
      <c r="R359" s="172">
        <f>Q359*H359</f>
        <v>0</v>
      </c>
      <c r="S359" s="172">
        <v>0</v>
      </c>
      <c r="T359" s="173">
        <f>S359*H359</f>
        <v>0</v>
      </c>
      <c r="AR359" s="174" t="s">
        <v>165</v>
      </c>
      <c r="AT359" s="174" t="s">
        <v>161</v>
      </c>
      <c r="AU359" s="174" t="s">
        <v>81</v>
      </c>
      <c r="AY359" s="17" t="s">
        <v>159</v>
      </c>
      <c r="BE359" s="102">
        <f>IF(N359="základná",J359,0)</f>
        <v>0</v>
      </c>
      <c r="BF359" s="102">
        <f>IF(N359="znížená",J359,0)</f>
        <v>0</v>
      </c>
      <c r="BG359" s="102">
        <f>IF(N359="zákl. prenesená",J359,0)</f>
        <v>0</v>
      </c>
      <c r="BH359" s="102">
        <f>IF(N359="zníž. prenesená",J359,0)</f>
        <v>0</v>
      </c>
      <c r="BI359" s="102">
        <f>IF(N359="nulová",J359,0)</f>
        <v>0</v>
      </c>
      <c r="BJ359" s="17" t="s">
        <v>81</v>
      </c>
      <c r="BK359" s="102">
        <f>ROUND(I359*H359,2)</f>
        <v>0</v>
      </c>
      <c r="BL359" s="17" t="s">
        <v>165</v>
      </c>
      <c r="BM359" s="174" t="s">
        <v>1778</v>
      </c>
    </row>
    <row r="360" spans="2:65" s="12" customFormat="1" x14ac:dyDescent="0.2">
      <c r="B360" s="175"/>
      <c r="D360" s="176" t="s">
        <v>167</v>
      </c>
      <c r="E360" s="177" t="s">
        <v>1</v>
      </c>
      <c r="F360" s="178" t="s">
        <v>390</v>
      </c>
      <c r="H360" s="179">
        <v>32</v>
      </c>
      <c r="I360" s="180"/>
      <c r="L360" s="175"/>
      <c r="M360" s="181"/>
      <c r="T360" s="182"/>
      <c r="AT360" s="177" t="s">
        <v>167</v>
      </c>
      <c r="AU360" s="177" t="s">
        <v>81</v>
      </c>
      <c r="AV360" s="12" t="s">
        <v>81</v>
      </c>
      <c r="AW360" s="12" t="s">
        <v>26</v>
      </c>
      <c r="AX360" s="12" t="s">
        <v>76</v>
      </c>
      <c r="AY360" s="177" t="s">
        <v>159</v>
      </c>
    </row>
    <row r="361" spans="2:65" s="1" customFormat="1" ht="16.5" customHeight="1" x14ac:dyDescent="0.2">
      <c r="B361" s="136"/>
      <c r="C361" s="206" t="s">
        <v>1004</v>
      </c>
      <c r="D361" s="206" t="s">
        <v>387</v>
      </c>
      <c r="E361" s="207" t="s">
        <v>1779</v>
      </c>
      <c r="F361" s="208" t="s">
        <v>1780</v>
      </c>
      <c r="G361" s="209" t="s">
        <v>1781</v>
      </c>
      <c r="H361" s="210">
        <v>24000</v>
      </c>
      <c r="I361" s="211"/>
      <c r="J361" s="212">
        <f>ROUND(I361*H361,2)</f>
        <v>0</v>
      </c>
      <c r="K361" s="213"/>
      <c r="L361" s="214"/>
      <c r="M361" s="215" t="s">
        <v>1</v>
      </c>
      <c r="N361" s="216" t="s">
        <v>37</v>
      </c>
      <c r="P361" s="172">
        <f>O361*H361</f>
        <v>0</v>
      </c>
      <c r="Q361" s="172">
        <v>0</v>
      </c>
      <c r="R361" s="172">
        <f>Q361*H361</f>
        <v>0</v>
      </c>
      <c r="S361" s="172">
        <v>0</v>
      </c>
      <c r="T361" s="173">
        <f>S361*H361</f>
        <v>0</v>
      </c>
      <c r="AR361" s="174" t="s">
        <v>198</v>
      </c>
      <c r="AT361" s="174" t="s">
        <v>387</v>
      </c>
      <c r="AU361" s="174" t="s">
        <v>81</v>
      </c>
      <c r="AY361" s="17" t="s">
        <v>159</v>
      </c>
      <c r="BE361" s="102">
        <f>IF(N361="základná",J361,0)</f>
        <v>0</v>
      </c>
      <c r="BF361" s="102">
        <f>IF(N361="znížená",J361,0)</f>
        <v>0</v>
      </c>
      <c r="BG361" s="102">
        <f>IF(N361="zákl. prenesená",J361,0)</f>
        <v>0</v>
      </c>
      <c r="BH361" s="102">
        <f>IF(N361="zníž. prenesená",J361,0)</f>
        <v>0</v>
      </c>
      <c r="BI361" s="102">
        <f>IF(N361="nulová",J361,0)</f>
        <v>0</v>
      </c>
      <c r="BJ361" s="17" t="s">
        <v>81</v>
      </c>
      <c r="BK361" s="102">
        <f>ROUND(I361*H361,2)</f>
        <v>0</v>
      </c>
      <c r="BL361" s="17" t="s">
        <v>165</v>
      </c>
      <c r="BM361" s="174" t="s">
        <v>1782</v>
      </c>
    </row>
    <row r="362" spans="2:65" s="14" customFormat="1" x14ac:dyDescent="0.2">
      <c r="B362" s="190"/>
      <c r="D362" s="176" t="s">
        <v>167</v>
      </c>
      <c r="E362" s="191" t="s">
        <v>1</v>
      </c>
      <c r="F362" s="192" t="s">
        <v>1783</v>
      </c>
      <c r="H362" s="191" t="s">
        <v>1</v>
      </c>
      <c r="I362" s="193"/>
      <c r="L362" s="190"/>
      <c r="M362" s="194"/>
      <c r="T362" s="195"/>
      <c r="AT362" s="191" t="s">
        <v>167</v>
      </c>
      <c r="AU362" s="191" t="s">
        <v>81</v>
      </c>
      <c r="AV362" s="14" t="s">
        <v>76</v>
      </c>
      <c r="AW362" s="14" t="s">
        <v>26</v>
      </c>
      <c r="AX362" s="14" t="s">
        <v>71</v>
      </c>
      <c r="AY362" s="191" t="s">
        <v>159</v>
      </c>
    </row>
    <row r="363" spans="2:65" s="12" customFormat="1" x14ac:dyDescent="0.2">
      <c r="B363" s="175"/>
      <c r="D363" s="176" t="s">
        <v>167</v>
      </c>
      <c r="E363" s="177" t="s">
        <v>1</v>
      </c>
      <c r="F363" s="178" t="s">
        <v>1784</v>
      </c>
      <c r="H363" s="179">
        <v>24000</v>
      </c>
      <c r="I363" s="180"/>
      <c r="L363" s="175"/>
      <c r="M363" s="181"/>
      <c r="T363" s="182"/>
      <c r="AT363" s="177" t="s">
        <v>167</v>
      </c>
      <c r="AU363" s="177" t="s">
        <v>81</v>
      </c>
      <c r="AV363" s="12" t="s">
        <v>81</v>
      </c>
      <c r="AW363" s="12" t="s">
        <v>26</v>
      </c>
      <c r="AX363" s="12" t="s">
        <v>76</v>
      </c>
      <c r="AY363" s="177" t="s">
        <v>159</v>
      </c>
    </row>
    <row r="364" spans="2:65" s="1" customFormat="1" ht="16.5" customHeight="1" x14ac:dyDescent="0.2">
      <c r="B364" s="136"/>
      <c r="C364" s="163" t="s">
        <v>1785</v>
      </c>
      <c r="D364" s="163" t="s">
        <v>161</v>
      </c>
      <c r="E364" s="164" t="s">
        <v>1786</v>
      </c>
      <c r="F364" s="165" t="s">
        <v>1787</v>
      </c>
      <c r="G364" s="166" t="s">
        <v>409</v>
      </c>
      <c r="H364" s="167">
        <v>8.5</v>
      </c>
      <c r="I364" s="168"/>
      <c r="J364" s="169">
        <f>ROUND(I364*H364,2)</f>
        <v>0</v>
      </c>
      <c r="K364" s="170"/>
      <c r="L364" s="34"/>
      <c r="M364" s="171" t="s">
        <v>1</v>
      </c>
      <c r="N364" s="135" t="s">
        <v>37</v>
      </c>
      <c r="P364" s="172">
        <f>O364*H364</f>
        <v>0</v>
      </c>
      <c r="Q364" s="172">
        <v>0</v>
      </c>
      <c r="R364" s="172">
        <f>Q364*H364</f>
        <v>0</v>
      </c>
      <c r="S364" s="172">
        <v>0</v>
      </c>
      <c r="T364" s="173">
        <f>S364*H364</f>
        <v>0</v>
      </c>
      <c r="AR364" s="174" t="s">
        <v>165</v>
      </c>
      <c r="AT364" s="174" t="s">
        <v>161</v>
      </c>
      <c r="AU364" s="174" t="s">
        <v>81</v>
      </c>
      <c r="AY364" s="17" t="s">
        <v>159</v>
      </c>
      <c r="BE364" s="102">
        <f>IF(N364="základná",J364,0)</f>
        <v>0</v>
      </c>
      <c r="BF364" s="102">
        <f>IF(N364="znížená",J364,0)</f>
        <v>0</v>
      </c>
      <c r="BG364" s="102">
        <f>IF(N364="zákl. prenesená",J364,0)</f>
        <v>0</v>
      </c>
      <c r="BH364" s="102">
        <f>IF(N364="zníž. prenesená",J364,0)</f>
        <v>0</v>
      </c>
      <c r="BI364" s="102">
        <f>IF(N364="nulová",J364,0)</f>
        <v>0</v>
      </c>
      <c r="BJ364" s="17" t="s">
        <v>81</v>
      </c>
      <c r="BK364" s="102">
        <f>ROUND(I364*H364,2)</f>
        <v>0</v>
      </c>
      <c r="BL364" s="17" t="s">
        <v>165</v>
      </c>
      <c r="BM364" s="174" t="s">
        <v>1788</v>
      </c>
    </row>
    <row r="365" spans="2:65" s="14" customFormat="1" x14ac:dyDescent="0.2">
      <c r="B365" s="190"/>
      <c r="D365" s="176" t="s">
        <v>167</v>
      </c>
      <c r="E365" s="191" t="s">
        <v>1</v>
      </c>
      <c r="F365" s="192" t="s">
        <v>1754</v>
      </c>
      <c r="H365" s="191" t="s">
        <v>1</v>
      </c>
      <c r="I365" s="193"/>
      <c r="L365" s="190"/>
      <c r="M365" s="194"/>
      <c r="T365" s="195"/>
      <c r="AT365" s="191" t="s">
        <v>167</v>
      </c>
      <c r="AU365" s="191" t="s">
        <v>81</v>
      </c>
      <c r="AV365" s="14" t="s">
        <v>76</v>
      </c>
      <c r="AW365" s="14" t="s">
        <v>26</v>
      </c>
      <c r="AX365" s="14" t="s">
        <v>71</v>
      </c>
      <c r="AY365" s="191" t="s">
        <v>159</v>
      </c>
    </row>
    <row r="366" spans="2:65" s="12" customFormat="1" x14ac:dyDescent="0.2">
      <c r="B366" s="175"/>
      <c r="D366" s="176" t="s">
        <v>167</v>
      </c>
      <c r="E366" s="177" t="s">
        <v>1</v>
      </c>
      <c r="F366" s="178" t="s">
        <v>81</v>
      </c>
      <c r="H366" s="179">
        <v>2</v>
      </c>
      <c r="I366" s="180"/>
      <c r="L366" s="175"/>
      <c r="M366" s="181"/>
      <c r="T366" s="182"/>
      <c r="AT366" s="177" t="s">
        <v>167</v>
      </c>
      <c r="AU366" s="177" t="s">
        <v>81</v>
      </c>
      <c r="AV366" s="12" t="s">
        <v>81</v>
      </c>
      <c r="AW366" s="12" t="s">
        <v>26</v>
      </c>
      <c r="AX366" s="12" t="s">
        <v>71</v>
      </c>
      <c r="AY366" s="177" t="s">
        <v>159</v>
      </c>
    </row>
    <row r="367" spans="2:65" s="14" customFormat="1" x14ac:dyDescent="0.2">
      <c r="B367" s="190"/>
      <c r="D367" s="176" t="s">
        <v>167</v>
      </c>
      <c r="E367" s="191" t="s">
        <v>1</v>
      </c>
      <c r="F367" s="192" t="s">
        <v>1766</v>
      </c>
      <c r="H367" s="191" t="s">
        <v>1</v>
      </c>
      <c r="I367" s="193"/>
      <c r="L367" s="190"/>
      <c r="M367" s="194"/>
      <c r="T367" s="195"/>
      <c r="AT367" s="191" t="s">
        <v>167</v>
      </c>
      <c r="AU367" s="191" t="s">
        <v>81</v>
      </c>
      <c r="AV367" s="14" t="s">
        <v>76</v>
      </c>
      <c r="AW367" s="14" t="s">
        <v>26</v>
      </c>
      <c r="AX367" s="14" t="s">
        <v>71</v>
      </c>
      <c r="AY367" s="191" t="s">
        <v>159</v>
      </c>
    </row>
    <row r="368" spans="2:65" s="12" customFormat="1" x14ac:dyDescent="0.2">
      <c r="B368" s="175"/>
      <c r="D368" s="176" t="s">
        <v>167</v>
      </c>
      <c r="E368" s="177" t="s">
        <v>1</v>
      </c>
      <c r="F368" s="178" t="s">
        <v>81</v>
      </c>
      <c r="H368" s="179">
        <v>2</v>
      </c>
      <c r="I368" s="180"/>
      <c r="L368" s="175"/>
      <c r="M368" s="181"/>
      <c r="T368" s="182"/>
      <c r="AT368" s="177" t="s">
        <v>167</v>
      </c>
      <c r="AU368" s="177" t="s">
        <v>81</v>
      </c>
      <c r="AV368" s="12" t="s">
        <v>81</v>
      </c>
      <c r="AW368" s="12" t="s">
        <v>26</v>
      </c>
      <c r="AX368" s="12" t="s">
        <v>71</v>
      </c>
      <c r="AY368" s="177" t="s">
        <v>159</v>
      </c>
    </row>
    <row r="369" spans="2:65" s="14" customFormat="1" x14ac:dyDescent="0.2">
      <c r="B369" s="190"/>
      <c r="D369" s="176" t="s">
        <v>167</v>
      </c>
      <c r="E369" s="191" t="s">
        <v>1</v>
      </c>
      <c r="F369" s="192" t="s">
        <v>1749</v>
      </c>
      <c r="H369" s="191" t="s">
        <v>1</v>
      </c>
      <c r="I369" s="193"/>
      <c r="L369" s="190"/>
      <c r="M369" s="194"/>
      <c r="T369" s="195"/>
      <c r="AT369" s="191" t="s">
        <v>167</v>
      </c>
      <c r="AU369" s="191" t="s">
        <v>81</v>
      </c>
      <c r="AV369" s="14" t="s">
        <v>76</v>
      </c>
      <c r="AW369" s="14" t="s">
        <v>26</v>
      </c>
      <c r="AX369" s="14" t="s">
        <v>71</v>
      </c>
      <c r="AY369" s="191" t="s">
        <v>159</v>
      </c>
    </row>
    <row r="370" spans="2:65" s="12" customFormat="1" x14ac:dyDescent="0.2">
      <c r="B370" s="175"/>
      <c r="D370" s="176" t="s">
        <v>167</v>
      </c>
      <c r="E370" s="177" t="s">
        <v>1</v>
      </c>
      <c r="F370" s="178" t="s">
        <v>1789</v>
      </c>
      <c r="H370" s="179">
        <v>4.5</v>
      </c>
      <c r="I370" s="180"/>
      <c r="L370" s="175"/>
      <c r="M370" s="181"/>
      <c r="T370" s="182"/>
      <c r="AT370" s="177" t="s">
        <v>167</v>
      </c>
      <c r="AU370" s="177" t="s">
        <v>81</v>
      </c>
      <c r="AV370" s="12" t="s">
        <v>81</v>
      </c>
      <c r="AW370" s="12" t="s">
        <v>26</v>
      </c>
      <c r="AX370" s="12" t="s">
        <v>71</v>
      </c>
      <c r="AY370" s="177" t="s">
        <v>159</v>
      </c>
    </row>
    <row r="371" spans="2:65" s="13" customFormat="1" x14ac:dyDescent="0.2">
      <c r="B371" s="183"/>
      <c r="D371" s="176" t="s">
        <v>167</v>
      </c>
      <c r="E371" s="184" t="s">
        <v>1</v>
      </c>
      <c r="F371" s="185" t="s">
        <v>169</v>
      </c>
      <c r="H371" s="186">
        <v>8.5</v>
      </c>
      <c r="I371" s="187"/>
      <c r="L371" s="183"/>
      <c r="M371" s="188"/>
      <c r="T371" s="189"/>
      <c r="AT371" s="184" t="s">
        <v>167</v>
      </c>
      <c r="AU371" s="184" t="s">
        <v>81</v>
      </c>
      <c r="AV371" s="13" t="s">
        <v>165</v>
      </c>
      <c r="AW371" s="13" t="s">
        <v>26</v>
      </c>
      <c r="AX371" s="13" t="s">
        <v>76</v>
      </c>
      <c r="AY371" s="184" t="s">
        <v>159</v>
      </c>
    </row>
    <row r="372" spans="2:65" s="1" customFormat="1" ht="33" customHeight="1" x14ac:dyDescent="0.2">
      <c r="B372" s="136"/>
      <c r="C372" s="163" t="s">
        <v>1007</v>
      </c>
      <c r="D372" s="163" t="s">
        <v>161</v>
      </c>
      <c r="E372" s="164" t="s">
        <v>1790</v>
      </c>
      <c r="F372" s="165" t="s">
        <v>1791</v>
      </c>
      <c r="G372" s="166" t="s">
        <v>281</v>
      </c>
      <c r="H372" s="167">
        <v>2261.8000000000002</v>
      </c>
      <c r="I372" s="168"/>
      <c r="J372" s="169">
        <f>ROUND(I372*H372,2)</f>
        <v>0</v>
      </c>
      <c r="K372" s="170"/>
      <c r="L372" s="34"/>
      <c r="M372" s="171" t="s">
        <v>1</v>
      </c>
      <c r="N372" s="135" t="s">
        <v>37</v>
      </c>
      <c r="P372" s="172">
        <f>O372*H372</f>
        <v>0</v>
      </c>
      <c r="Q372" s="172">
        <v>0</v>
      </c>
      <c r="R372" s="172">
        <f>Q372*H372</f>
        <v>0</v>
      </c>
      <c r="S372" s="172">
        <v>0</v>
      </c>
      <c r="T372" s="173">
        <f>S372*H372</f>
        <v>0</v>
      </c>
      <c r="AR372" s="174" t="s">
        <v>165</v>
      </c>
      <c r="AT372" s="174" t="s">
        <v>161</v>
      </c>
      <c r="AU372" s="174" t="s">
        <v>81</v>
      </c>
      <c r="AY372" s="17" t="s">
        <v>159</v>
      </c>
      <c r="BE372" s="102">
        <f>IF(N372="základná",J372,0)</f>
        <v>0</v>
      </c>
      <c r="BF372" s="102">
        <f>IF(N372="znížená",J372,0)</f>
        <v>0</v>
      </c>
      <c r="BG372" s="102">
        <f>IF(N372="zákl. prenesená",J372,0)</f>
        <v>0</v>
      </c>
      <c r="BH372" s="102">
        <f>IF(N372="zníž. prenesená",J372,0)</f>
        <v>0</v>
      </c>
      <c r="BI372" s="102">
        <f>IF(N372="nulová",J372,0)</f>
        <v>0</v>
      </c>
      <c r="BJ372" s="17" t="s">
        <v>81</v>
      </c>
      <c r="BK372" s="102">
        <f>ROUND(I372*H372,2)</f>
        <v>0</v>
      </c>
      <c r="BL372" s="17" t="s">
        <v>165</v>
      </c>
      <c r="BM372" s="174" t="s">
        <v>1792</v>
      </c>
    </row>
    <row r="373" spans="2:65" s="14" customFormat="1" x14ac:dyDescent="0.2">
      <c r="B373" s="190"/>
      <c r="D373" s="176" t="s">
        <v>167</v>
      </c>
      <c r="E373" s="191" t="s">
        <v>1</v>
      </c>
      <c r="F373" s="192" t="s">
        <v>1793</v>
      </c>
      <c r="H373" s="191" t="s">
        <v>1</v>
      </c>
      <c r="I373" s="193"/>
      <c r="L373" s="190"/>
      <c r="M373" s="194"/>
      <c r="T373" s="195"/>
      <c r="AT373" s="191" t="s">
        <v>167</v>
      </c>
      <c r="AU373" s="191" t="s">
        <v>81</v>
      </c>
      <c r="AV373" s="14" t="s">
        <v>76</v>
      </c>
      <c r="AW373" s="14" t="s">
        <v>26</v>
      </c>
      <c r="AX373" s="14" t="s">
        <v>71</v>
      </c>
      <c r="AY373" s="191" t="s">
        <v>159</v>
      </c>
    </row>
    <row r="374" spans="2:65" s="12" customFormat="1" x14ac:dyDescent="0.2">
      <c r="B374" s="175"/>
      <c r="D374" s="176" t="s">
        <v>167</v>
      </c>
      <c r="E374" s="177" t="s">
        <v>1</v>
      </c>
      <c r="F374" s="178" t="s">
        <v>1794</v>
      </c>
      <c r="H374" s="179">
        <v>1270</v>
      </c>
      <c r="I374" s="180"/>
      <c r="L374" s="175"/>
      <c r="M374" s="181"/>
      <c r="T374" s="182"/>
      <c r="AT374" s="177" t="s">
        <v>167</v>
      </c>
      <c r="AU374" s="177" t="s">
        <v>81</v>
      </c>
      <c r="AV374" s="12" t="s">
        <v>81</v>
      </c>
      <c r="AW374" s="12" t="s">
        <v>26</v>
      </c>
      <c r="AX374" s="12" t="s">
        <v>71</v>
      </c>
      <c r="AY374" s="177" t="s">
        <v>159</v>
      </c>
    </row>
    <row r="375" spans="2:65" s="14" customFormat="1" x14ac:dyDescent="0.2">
      <c r="B375" s="190"/>
      <c r="D375" s="176" t="s">
        <v>167</v>
      </c>
      <c r="E375" s="191" t="s">
        <v>1</v>
      </c>
      <c r="F375" s="192" t="s">
        <v>1754</v>
      </c>
      <c r="H375" s="191" t="s">
        <v>1</v>
      </c>
      <c r="I375" s="193"/>
      <c r="L375" s="190"/>
      <c r="M375" s="194"/>
      <c r="T375" s="195"/>
      <c r="AT375" s="191" t="s">
        <v>167</v>
      </c>
      <c r="AU375" s="191" t="s">
        <v>81</v>
      </c>
      <c r="AV375" s="14" t="s">
        <v>76</v>
      </c>
      <c r="AW375" s="14" t="s">
        <v>26</v>
      </c>
      <c r="AX375" s="14" t="s">
        <v>71</v>
      </c>
      <c r="AY375" s="191" t="s">
        <v>159</v>
      </c>
    </row>
    <row r="376" spans="2:65" s="12" customFormat="1" x14ac:dyDescent="0.2">
      <c r="B376" s="175"/>
      <c r="D376" s="176" t="s">
        <v>167</v>
      </c>
      <c r="E376" s="177" t="s">
        <v>1</v>
      </c>
      <c r="F376" s="178" t="s">
        <v>566</v>
      </c>
      <c r="H376" s="179">
        <v>62</v>
      </c>
      <c r="I376" s="180"/>
      <c r="L376" s="175"/>
      <c r="M376" s="181"/>
      <c r="T376" s="182"/>
      <c r="AT376" s="177" t="s">
        <v>167</v>
      </c>
      <c r="AU376" s="177" t="s">
        <v>81</v>
      </c>
      <c r="AV376" s="12" t="s">
        <v>81</v>
      </c>
      <c r="AW376" s="12" t="s">
        <v>26</v>
      </c>
      <c r="AX376" s="12" t="s">
        <v>71</v>
      </c>
      <c r="AY376" s="177" t="s">
        <v>159</v>
      </c>
    </row>
    <row r="377" spans="2:65" s="14" customFormat="1" x14ac:dyDescent="0.2">
      <c r="B377" s="190"/>
      <c r="D377" s="176" t="s">
        <v>167</v>
      </c>
      <c r="E377" s="191" t="s">
        <v>1</v>
      </c>
      <c r="F377" s="192" t="s">
        <v>1749</v>
      </c>
      <c r="H377" s="191" t="s">
        <v>1</v>
      </c>
      <c r="I377" s="193"/>
      <c r="L377" s="190"/>
      <c r="M377" s="194"/>
      <c r="T377" s="195"/>
      <c r="AT377" s="191" t="s">
        <v>167</v>
      </c>
      <c r="AU377" s="191" t="s">
        <v>81</v>
      </c>
      <c r="AV377" s="14" t="s">
        <v>76</v>
      </c>
      <c r="AW377" s="14" t="s">
        <v>26</v>
      </c>
      <c r="AX377" s="14" t="s">
        <v>71</v>
      </c>
      <c r="AY377" s="191" t="s">
        <v>159</v>
      </c>
    </row>
    <row r="378" spans="2:65" s="12" customFormat="1" x14ac:dyDescent="0.2">
      <c r="B378" s="175"/>
      <c r="D378" s="176" t="s">
        <v>167</v>
      </c>
      <c r="E378" s="177" t="s">
        <v>1</v>
      </c>
      <c r="F378" s="178" t="s">
        <v>1795</v>
      </c>
      <c r="H378" s="179">
        <v>733.6</v>
      </c>
      <c r="I378" s="180"/>
      <c r="L378" s="175"/>
      <c r="M378" s="181"/>
      <c r="T378" s="182"/>
      <c r="AT378" s="177" t="s">
        <v>167</v>
      </c>
      <c r="AU378" s="177" t="s">
        <v>81</v>
      </c>
      <c r="AV378" s="12" t="s">
        <v>81</v>
      </c>
      <c r="AW378" s="12" t="s">
        <v>26</v>
      </c>
      <c r="AX378" s="12" t="s">
        <v>71</v>
      </c>
      <c r="AY378" s="177" t="s">
        <v>159</v>
      </c>
    </row>
    <row r="379" spans="2:65" s="14" customFormat="1" x14ac:dyDescent="0.2">
      <c r="B379" s="190"/>
      <c r="D379" s="176" t="s">
        <v>167</v>
      </c>
      <c r="E379" s="191" t="s">
        <v>1</v>
      </c>
      <c r="F379" s="192" t="s">
        <v>1796</v>
      </c>
      <c r="H379" s="191" t="s">
        <v>1</v>
      </c>
      <c r="I379" s="193"/>
      <c r="L379" s="190"/>
      <c r="M379" s="194"/>
      <c r="T379" s="195"/>
      <c r="AT379" s="191" t="s">
        <v>167</v>
      </c>
      <c r="AU379" s="191" t="s">
        <v>81</v>
      </c>
      <c r="AV379" s="14" t="s">
        <v>76</v>
      </c>
      <c r="AW379" s="14" t="s">
        <v>26</v>
      </c>
      <c r="AX379" s="14" t="s">
        <v>71</v>
      </c>
      <c r="AY379" s="191" t="s">
        <v>159</v>
      </c>
    </row>
    <row r="380" spans="2:65" s="12" customFormat="1" x14ac:dyDescent="0.2">
      <c r="B380" s="175"/>
      <c r="D380" s="176" t="s">
        <v>167</v>
      </c>
      <c r="E380" s="177" t="s">
        <v>1</v>
      </c>
      <c r="F380" s="178" t="s">
        <v>1797</v>
      </c>
      <c r="H380" s="179">
        <v>196.2</v>
      </c>
      <c r="I380" s="180"/>
      <c r="L380" s="175"/>
      <c r="M380" s="181"/>
      <c r="T380" s="182"/>
      <c r="AT380" s="177" t="s">
        <v>167</v>
      </c>
      <c r="AU380" s="177" t="s">
        <v>81</v>
      </c>
      <c r="AV380" s="12" t="s">
        <v>81</v>
      </c>
      <c r="AW380" s="12" t="s">
        <v>26</v>
      </c>
      <c r="AX380" s="12" t="s">
        <v>71</v>
      </c>
      <c r="AY380" s="177" t="s">
        <v>159</v>
      </c>
    </row>
    <row r="381" spans="2:65" s="13" customFormat="1" x14ac:dyDescent="0.2">
      <c r="B381" s="183"/>
      <c r="D381" s="176" t="s">
        <v>167</v>
      </c>
      <c r="E381" s="184" t="s">
        <v>1</v>
      </c>
      <c r="F381" s="185" t="s">
        <v>169</v>
      </c>
      <c r="H381" s="186">
        <v>2261.8000000000002</v>
      </c>
      <c r="I381" s="187"/>
      <c r="L381" s="183"/>
      <c r="M381" s="188"/>
      <c r="T381" s="189"/>
      <c r="AT381" s="184" t="s">
        <v>167</v>
      </c>
      <c r="AU381" s="184" t="s">
        <v>81</v>
      </c>
      <c r="AV381" s="13" t="s">
        <v>165</v>
      </c>
      <c r="AW381" s="13" t="s">
        <v>26</v>
      </c>
      <c r="AX381" s="13" t="s">
        <v>76</v>
      </c>
      <c r="AY381" s="184" t="s">
        <v>159</v>
      </c>
    </row>
    <row r="382" spans="2:65" s="1" customFormat="1" ht="16.5" customHeight="1" x14ac:dyDescent="0.2">
      <c r="B382" s="136"/>
      <c r="C382" s="206" t="s">
        <v>363</v>
      </c>
      <c r="D382" s="206" t="s">
        <v>387</v>
      </c>
      <c r="E382" s="207" t="s">
        <v>1798</v>
      </c>
      <c r="F382" s="208" t="s">
        <v>1799</v>
      </c>
      <c r="G382" s="209" t="s">
        <v>281</v>
      </c>
      <c r="H382" s="210">
        <v>2374.89</v>
      </c>
      <c r="I382" s="211"/>
      <c r="J382" s="212">
        <f>ROUND(I382*H382,2)</f>
        <v>0</v>
      </c>
      <c r="K382" s="213"/>
      <c r="L382" s="214"/>
      <c r="M382" s="215" t="s">
        <v>1</v>
      </c>
      <c r="N382" s="216" t="s">
        <v>37</v>
      </c>
      <c r="P382" s="172">
        <f>O382*H382</f>
        <v>0</v>
      </c>
      <c r="Q382" s="172">
        <v>4.0000000000000002E-4</v>
      </c>
      <c r="R382" s="172">
        <f>Q382*H382</f>
        <v>0.94995600000000002</v>
      </c>
      <c r="S382" s="172">
        <v>0</v>
      </c>
      <c r="T382" s="173">
        <f>S382*H382</f>
        <v>0</v>
      </c>
      <c r="AR382" s="174" t="s">
        <v>198</v>
      </c>
      <c r="AT382" s="174" t="s">
        <v>387</v>
      </c>
      <c r="AU382" s="174" t="s">
        <v>81</v>
      </c>
      <c r="AY382" s="17" t="s">
        <v>159</v>
      </c>
      <c r="BE382" s="102">
        <f>IF(N382="základná",J382,0)</f>
        <v>0</v>
      </c>
      <c r="BF382" s="102">
        <f>IF(N382="znížená",J382,0)</f>
        <v>0</v>
      </c>
      <c r="BG382" s="102">
        <f>IF(N382="zákl. prenesená",J382,0)</f>
        <v>0</v>
      </c>
      <c r="BH382" s="102">
        <f>IF(N382="zníž. prenesená",J382,0)</f>
        <v>0</v>
      </c>
      <c r="BI382" s="102">
        <f>IF(N382="nulová",J382,0)</f>
        <v>0</v>
      </c>
      <c r="BJ382" s="17" t="s">
        <v>81</v>
      </c>
      <c r="BK382" s="102">
        <f>ROUND(I382*H382,2)</f>
        <v>0</v>
      </c>
      <c r="BL382" s="17" t="s">
        <v>165</v>
      </c>
      <c r="BM382" s="174" t="s">
        <v>1800</v>
      </c>
    </row>
    <row r="383" spans="2:65" s="12" customFormat="1" x14ac:dyDescent="0.2">
      <c r="B383" s="175"/>
      <c r="D383" s="176" t="s">
        <v>167</v>
      </c>
      <c r="E383" s="177" t="s">
        <v>1</v>
      </c>
      <c r="F383" s="178" t="s">
        <v>1801</v>
      </c>
      <c r="H383" s="179">
        <v>2374.89</v>
      </c>
      <c r="I383" s="180"/>
      <c r="L383" s="175"/>
      <c r="M383" s="181"/>
      <c r="T383" s="182"/>
      <c r="AT383" s="177" t="s">
        <v>167</v>
      </c>
      <c r="AU383" s="177" t="s">
        <v>81</v>
      </c>
      <c r="AV383" s="12" t="s">
        <v>81</v>
      </c>
      <c r="AW383" s="12" t="s">
        <v>26</v>
      </c>
      <c r="AX383" s="12" t="s">
        <v>76</v>
      </c>
      <c r="AY383" s="177" t="s">
        <v>159</v>
      </c>
    </row>
    <row r="384" spans="2:65" s="1" customFormat="1" ht="37.75" customHeight="1" x14ac:dyDescent="0.2">
      <c r="B384" s="136"/>
      <c r="C384" s="163" t="s">
        <v>1010</v>
      </c>
      <c r="D384" s="163" t="s">
        <v>161</v>
      </c>
      <c r="E384" s="164" t="s">
        <v>1802</v>
      </c>
      <c r="F384" s="165" t="s">
        <v>1803</v>
      </c>
      <c r="G384" s="166" t="s">
        <v>281</v>
      </c>
      <c r="H384" s="167">
        <v>792.8</v>
      </c>
      <c r="I384" s="168"/>
      <c r="J384" s="169">
        <f>ROUND(I384*H384,2)</f>
        <v>0</v>
      </c>
      <c r="K384" s="170"/>
      <c r="L384" s="34"/>
      <c r="M384" s="171" t="s">
        <v>1</v>
      </c>
      <c r="N384" s="135" t="s">
        <v>37</v>
      </c>
      <c r="P384" s="172">
        <f>O384*H384</f>
        <v>0</v>
      </c>
      <c r="Q384" s="172">
        <v>0</v>
      </c>
      <c r="R384" s="172">
        <f>Q384*H384</f>
        <v>0</v>
      </c>
      <c r="S384" s="172">
        <v>0</v>
      </c>
      <c r="T384" s="173">
        <f>S384*H384</f>
        <v>0</v>
      </c>
      <c r="AR384" s="174" t="s">
        <v>165</v>
      </c>
      <c r="AT384" s="174" t="s">
        <v>161</v>
      </c>
      <c r="AU384" s="174" t="s">
        <v>81</v>
      </c>
      <c r="AY384" s="17" t="s">
        <v>159</v>
      </c>
      <c r="BE384" s="102">
        <f>IF(N384="základná",J384,0)</f>
        <v>0</v>
      </c>
      <c r="BF384" s="102">
        <f>IF(N384="znížená",J384,0)</f>
        <v>0</v>
      </c>
      <c r="BG384" s="102">
        <f>IF(N384="zákl. prenesená",J384,0)</f>
        <v>0</v>
      </c>
      <c r="BH384" s="102">
        <f>IF(N384="zníž. prenesená",J384,0)</f>
        <v>0</v>
      </c>
      <c r="BI384" s="102">
        <f>IF(N384="nulová",J384,0)</f>
        <v>0</v>
      </c>
      <c r="BJ384" s="17" t="s">
        <v>81</v>
      </c>
      <c r="BK384" s="102">
        <f>ROUND(I384*H384,2)</f>
        <v>0</v>
      </c>
      <c r="BL384" s="17" t="s">
        <v>165</v>
      </c>
      <c r="BM384" s="174" t="s">
        <v>1804</v>
      </c>
    </row>
    <row r="385" spans="2:65" s="14" customFormat="1" x14ac:dyDescent="0.2">
      <c r="B385" s="190"/>
      <c r="D385" s="176" t="s">
        <v>167</v>
      </c>
      <c r="E385" s="191" t="s">
        <v>1</v>
      </c>
      <c r="F385" s="192" t="s">
        <v>1754</v>
      </c>
      <c r="H385" s="191" t="s">
        <v>1</v>
      </c>
      <c r="I385" s="193"/>
      <c r="L385" s="190"/>
      <c r="M385" s="194"/>
      <c r="T385" s="195"/>
      <c r="AT385" s="191" t="s">
        <v>167</v>
      </c>
      <c r="AU385" s="191" t="s">
        <v>81</v>
      </c>
      <c r="AV385" s="14" t="s">
        <v>76</v>
      </c>
      <c r="AW385" s="14" t="s">
        <v>26</v>
      </c>
      <c r="AX385" s="14" t="s">
        <v>71</v>
      </c>
      <c r="AY385" s="191" t="s">
        <v>159</v>
      </c>
    </row>
    <row r="386" spans="2:65" s="12" customFormat="1" x14ac:dyDescent="0.2">
      <c r="B386" s="175"/>
      <c r="D386" s="176" t="s">
        <v>167</v>
      </c>
      <c r="E386" s="177" t="s">
        <v>1</v>
      </c>
      <c r="F386" s="178" t="s">
        <v>1805</v>
      </c>
      <c r="H386" s="179">
        <v>316</v>
      </c>
      <c r="I386" s="180"/>
      <c r="L386" s="175"/>
      <c r="M386" s="181"/>
      <c r="T386" s="182"/>
      <c r="AT386" s="177" t="s">
        <v>167</v>
      </c>
      <c r="AU386" s="177" t="s">
        <v>81</v>
      </c>
      <c r="AV386" s="12" t="s">
        <v>81</v>
      </c>
      <c r="AW386" s="12" t="s">
        <v>26</v>
      </c>
      <c r="AX386" s="12" t="s">
        <v>71</v>
      </c>
      <c r="AY386" s="177" t="s">
        <v>159</v>
      </c>
    </row>
    <row r="387" spans="2:65" s="14" customFormat="1" x14ac:dyDescent="0.2">
      <c r="B387" s="190"/>
      <c r="D387" s="176" t="s">
        <v>167</v>
      </c>
      <c r="E387" s="191" t="s">
        <v>1</v>
      </c>
      <c r="F387" s="192" t="s">
        <v>1766</v>
      </c>
      <c r="H387" s="191" t="s">
        <v>1</v>
      </c>
      <c r="I387" s="193"/>
      <c r="L387" s="190"/>
      <c r="M387" s="194"/>
      <c r="T387" s="195"/>
      <c r="AT387" s="191" t="s">
        <v>167</v>
      </c>
      <c r="AU387" s="191" t="s">
        <v>81</v>
      </c>
      <c r="AV387" s="14" t="s">
        <v>76</v>
      </c>
      <c r="AW387" s="14" t="s">
        <v>26</v>
      </c>
      <c r="AX387" s="14" t="s">
        <v>71</v>
      </c>
      <c r="AY387" s="191" t="s">
        <v>159</v>
      </c>
    </row>
    <row r="388" spans="2:65" s="12" customFormat="1" x14ac:dyDescent="0.2">
      <c r="B388" s="175"/>
      <c r="D388" s="176" t="s">
        <v>167</v>
      </c>
      <c r="E388" s="177" t="s">
        <v>1</v>
      </c>
      <c r="F388" s="178" t="s">
        <v>1806</v>
      </c>
      <c r="H388" s="179">
        <v>107.5</v>
      </c>
      <c r="I388" s="180"/>
      <c r="L388" s="175"/>
      <c r="M388" s="181"/>
      <c r="T388" s="182"/>
      <c r="AT388" s="177" t="s">
        <v>167</v>
      </c>
      <c r="AU388" s="177" t="s">
        <v>81</v>
      </c>
      <c r="AV388" s="12" t="s">
        <v>81</v>
      </c>
      <c r="AW388" s="12" t="s">
        <v>26</v>
      </c>
      <c r="AX388" s="12" t="s">
        <v>71</v>
      </c>
      <c r="AY388" s="177" t="s">
        <v>159</v>
      </c>
    </row>
    <row r="389" spans="2:65" s="14" customFormat="1" x14ac:dyDescent="0.2">
      <c r="B389" s="190"/>
      <c r="D389" s="176" t="s">
        <v>167</v>
      </c>
      <c r="E389" s="191" t="s">
        <v>1</v>
      </c>
      <c r="F389" s="192" t="s">
        <v>1749</v>
      </c>
      <c r="H389" s="191" t="s">
        <v>1</v>
      </c>
      <c r="I389" s="193"/>
      <c r="L389" s="190"/>
      <c r="M389" s="194"/>
      <c r="T389" s="195"/>
      <c r="AT389" s="191" t="s">
        <v>167</v>
      </c>
      <c r="AU389" s="191" t="s">
        <v>81</v>
      </c>
      <c r="AV389" s="14" t="s">
        <v>76</v>
      </c>
      <c r="AW389" s="14" t="s">
        <v>26</v>
      </c>
      <c r="AX389" s="14" t="s">
        <v>71</v>
      </c>
      <c r="AY389" s="191" t="s">
        <v>159</v>
      </c>
    </row>
    <row r="390" spans="2:65" s="12" customFormat="1" x14ac:dyDescent="0.2">
      <c r="B390" s="175"/>
      <c r="D390" s="176" t="s">
        <v>167</v>
      </c>
      <c r="E390" s="177" t="s">
        <v>1</v>
      </c>
      <c r="F390" s="178" t="s">
        <v>1807</v>
      </c>
      <c r="H390" s="179">
        <v>175.6</v>
      </c>
      <c r="I390" s="180"/>
      <c r="L390" s="175"/>
      <c r="M390" s="181"/>
      <c r="T390" s="182"/>
      <c r="AT390" s="177" t="s">
        <v>167</v>
      </c>
      <c r="AU390" s="177" t="s">
        <v>81</v>
      </c>
      <c r="AV390" s="12" t="s">
        <v>81</v>
      </c>
      <c r="AW390" s="12" t="s">
        <v>26</v>
      </c>
      <c r="AX390" s="12" t="s">
        <v>71</v>
      </c>
      <c r="AY390" s="177" t="s">
        <v>159</v>
      </c>
    </row>
    <row r="391" spans="2:65" s="14" customFormat="1" x14ac:dyDescent="0.2">
      <c r="B391" s="190"/>
      <c r="D391" s="176" t="s">
        <v>167</v>
      </c>
      <c r="E391" s="191" t="s">
        <v>1</v>
      </c>
      <c r="F391" s="192" t="s">
        <v>1796</v>
      </c>
      <c r="H391" s="191" t="s">
        <v>1</v>
      </c>
      <c r="I391" s="193"/>
      <c r="L391" s="190"/>
      <c r="M391" s="194"/>
      <c r="T391" s="195"/>
      <c r="AT391" s="191" t="s">
        <v>167</v>
      </c>
      <c r="AU391" s="191" t="s">
        <v>81</v>
      </c>
      <c r="AV391" s="14" t="s">
        <v>76</v>
      </c>
      <c r="AW391" s="14" t="s">
        <v>26</v>
      </c>
      <c r="AX391" s="14" t="s">
        <v>71</v>
      </c>
      <c r="AY391" s="191" t="s">
        <v>159</v>
      </c>
    </row>
    <row r="392" spans="2:65" s="12" customFormat="1" x14ac:dyDescent="0.2">
      <c r="B392" s="175"/>
      <c r="D392" s="176" t="s">
        <v>167</v>
      </c>
      <c r="E392" s="177" t="s">
        <v>1</v>
      </c>
      <c r="F392" s="178" t="s">
        <v>1808</v>
      </c>
      <c r="H392" s="179">
        <v>193.7</v>
      </c>
      <c r="I392" s="180"/>
      <c r="L392" s="175"/>
      <c r="M392" s="181"/>
      <c r="T392" s="182"/>
      <c r="AT392" s="177" t="s">
        <v>167</v>
      </c>
      <c r="AU392" s="177" t="s">
        <v>81</v>
      </c>
      <c r="AV392" s="12" t="s">
        <v>81</v>
      </c>
      <c r="AW392" s="12" t="s">
        <v>26</v>
      </c>
      <c r="AX392" s="12" t="s">
        <v>71</v>
      </c>
      <c r="AY392" s="177" t="s">
        <v>159</v>
      </c>
    </row>
    <row r="393" spans="2:65" s="13" customFormat="1" x14ac:dyDescent="0.2">
      <c r="B393" s="183"/>
      <c r="D393" s="176" t="s">
        <v>167</v>
      </c>
      <c r="E393" s="184" t="s">
        <v>1</v>
      </c>
      <c r="F393" s="185" t="s">
        <v>169</v>
      </c>
      <c r="H393" s="186">
        <v>792.8</v>
      </c>
      <c r="I393" s="187"/>
      <c r="L393" s="183"/>
      <c r="M393" s="188"/>
      <c r="T393" s="189"/>
      <c r="AT393" s="184" t="s">
        <v>167</v>
      </c>
      <c r="AU393" s="184" t="s">
        <v>81</v>
      </c>
      <c r="AV393" s="13" t="s">
        <v>165</v>
      </c>
      <c r="AW393" s="13" t="s">
        <v>26</v>
      </c>
      <c r="AX393" s="13" t="s">
        <v>76</v>
      </c>
      <c r="AY393" s="184" t="s">
        <v>159</v>
      </c>
    </row>
    <row r="394" spans="2:65" s="1" customFormat="1" ht="24.15" customHeight="1" x14ac:dyDescent="0.2">
      <c r="B394" s="136"/>
      <c r="C394" s="163" t="s">
        <v>1809</v>
      </c>
      <c r="D394" s="163" t="s">
        <v>161</v>
      </c>
      <c r="E394" s="164" t="s">
        <v>1810</v>
      </c>
      <c r="F394" s="165" t="s">
        <v>1811</v>
      </c>
      <c r="G394" s="166" t="s">
        <v>281</v>
      </c>
      <c r="H394" s="167">
        <v>1356.9</v>
      </c>
      <c r="I394" s="168"/>
      <c r="J394" s="169">
        <f>ROUND(I394*H394,2)</f>
        <v>0</v>
      </c>
      <c r="K394" s="170"/>
      <c r="L394" s="34"/>
      <c r="M394" s="171" t="s">
        <v>1</v>
      </c>
      <c r="N394" s="135" t="s">
        <v>37</v>
      </c>
      <c r="P394" s="172">
        <f>O394*H394</f>
        <v>0</v>
      </c>
      <c r="Q394" s="172">
        <v>0</v>
      </c>
      <c r="R394" s="172">
        <f>Q394*H394</f>
        <v>0</v>
      </c>
      <c r="S394" s="172">
        <v>0</v>
      </c>
      <c r="T394" s="173">
        <f>S394*H394</f>
        <v>0</v>
      </c>
      <c r="AR394" s="174" t="s">
        <v>165</v>
      </c>
      <c r="AT394" s="174" t="s">
        <v>161</v>
      </c>
      <c r="AU394" s="174" t="s">
        <v>81</v>
      </c>
      <c r="AY394" s="17" t="s">
        <v>159</v>
      </c>
      <c r="BE394" s="102">
        <f>IF(N394="základná",J394,0)</f>
        <v>0</v>
      </c>
      <c r="BF394" s="102">
        <f>IF(N394="znížená",J394,0)</f>
        <v>0</v>
      </c>
      <c r="BG394" s="102">
        <f>IF(N394="zákl. prenesená",J394,0)</f>
        <v>0</v>
      </c>
      <c r="BH394" s="102">
        <f>IF(N394="zníž. prenesená",J394,0)</f>
        <v>0</v>
      </c>
      <c r="BI394" s="102">
        <f>IF(N394="nulová",J394,0)</f>
        <v>0</v>
      </c>
      <c r="BJ394" s="17" t="s">
        <v>81</v>
      </c>
      <c r="BK394" s="102">
        <f>ROUND(I394*H394,2)</f>
        <v>0</v>
      </c>
      <c r="BL394" s="17" t="s">
        <v>165</v>
      </c>
      <c r="BM394" s="174" t="s">
        <v>1812</v>
      </c>
    </row>
    <row r="395" spans="2:65" s="14" customFormat="1" ht="20" x14ac:dyDescent="0.2">
      <c r="B395" s="190"/>
      <c r="D395" s="176" t="s">
        <v>167</v>
      </c>
      <c r="E395" s="191" t="s">
        <v>1</v>
      </c>
      <c r="F395" s="192" t="s">
        <v>1813</v>
      </c>
      <c r="H395" s="191" t="s">
        <v>1</v>
      </c>
      <c r="I395" s="193"/>
      <c r="L395" s="190"/>
      <c r="M395" s="194"/>
      <c r="T395" s="195"/>
      <c r="AT395" s="191" t="s">
        <v>167</v>
      </c>
      <c r="AU395" s="191" t="s">
        <v>81</v>
      </c>
      <c r="AV395" s="14" t="s">
        <v>76</v>
      </c>
      <c r="AW395" s="14" t="s">
        <v>26</v>
      </c>
      <c r="AX395" s="14" t="s">
        <v>71</v>
      </c>
      <c r="AY395" s="191" t="s">
        <v>159</v>
      </c>
    </row>
    <row r="396" spans="2:65" s="12" customFormat="1" x14ac:dyDescent="0.2">
      <c r="B396" s="175"/>
      <c r="D396" s="176" t="s">
        <v>167</v>
      </c>
      <c r="E396" s="177" t="s">
        <v>1</v>
      </c>
      <c r="F396" s="178" t="s">
        <v>1814</v>
      </c>
      <c r="H396" s="179">
        <v>292.39999999999998</v>
      </c>
      <c r="I396" s="180"/>
      <c r="L396" s="175"/>
      <c r="M396" s="181"/>
      <c r="T396" s="182"/>
      <c r="AT396" s="177" t="s">
        <v>167</v>
      </c>
      <c r="AU396" s="177" t="s">
        <v>81</v>
      </c>
      <c r="AV396" s="12" t="s">
        <v>81</v>
      </c>
      <c r="AW396" s="12" t="s">
        <v>26</v>
      </c>
      <c r="AX396" s="12" t="s">
        <v>71</v>
      </c>
      <c r="AY396" s="177" t="s">
        <v>159</v>
      </c>
    </row>
    <row r="397" spans="2:65" s="14" customFormat="1" x14ac:dyDescent="0.2">
      <c r="B397" s="190"/>
      <c r="D397" s="176" t="s">
        <v>167</v>
      </c>
      <c r="E397" s="191" t="s">
        <v>1</v>
      </c>
      <c r="F397" s="192" t="s">
        <v>1754</v>
      </c>
      <c r="H397" s="191" t="s">
        <v>1</v>
      </c>
      <c r="I397" s="193"/>
      <c r="L397" s="190"/>
      <c r="M397" s="194"/>
      <c r="T397" s="195"/>
      <c r="AT397" s="191" t="s">
        <v>167</v>
      </c>
      <c r="AU397" s="191" t="s">
        <v>81</v>
      </c>
      <c r="AV397" s="14" t="s">
        <v>76</v>
      </c>
      <c r="AW397" s="14" t="s">
        <v>26</v>
      </c>
      <c r="AX397" s="14" t="s">
        <v>71</v>
      </c>
      <c r="AY397" s="191" t="s">
        <v>159</v>
      </c>
    </row>
    <row r="398" spans="2:65" s="12" customFormat="1" x14ac:dyDescent="0.2">
      <c r="B398" s="175"/>
      <c r="D398" s="176" t="s">
        <v>167</v>
      </c>
      <c r="E398" s="177" t="s">
        <v>1</v>
      </c>
      <c r="F398" s="178" t="s">
        <v>1815</v>
      </c>
      <c r="H398" s="179">
        <v>55.3</v>
      </c>
      <c r="I398" s="180"/>
      <c r="L398" s="175"/>
      <c r="M398" s="181"/>
      <c r="T398" s="182"/>
      <c r="AT398" s="177" t="s">
        <v>167</v>
      </c>
      <c r="AU398" s="177" t="s">
        <v>81</v>
      </c>
      <c r="AV398" s="12" t="s">
        <v>81</v>
      </c>
      <c r="AW398" s="12" t="s">
        <v>26</v>
      </c>
      <c r="AX398" s="12" t="s">
        <v>71</v>
      </c>
      <c r="AY398" s="177" t="s">
        <v>159</v>
      </c>
    </row>
    <row r="399" spans="2:65" s="14" customFormat="1" x14ac:dyDescent="0.2">
      <c r="B399" s="190"/>
      <c r="D399" s="176" t="s">
        <v>167</v>
      </c>
      <c r="E399" s="191" t="s">
        <v>1</v>
      </c>
      <c r="F399" s="192" t="s">
        <v>1766</v>
      </c>
      <c r="H399" s="191" t="s">
        <v>1</v>
      </c>
      <c r="I399" s="193"/>
      <c r="L399" s="190"/>
      <c r="M399" s="194"/>
      <c r="T399" s="195"/>
      <c r="AT399" s="191" t="s">
        <v>167</v>
      </c>
      <c r="AU399" s="191" t="s">
        <v>81</v>
      </c>
      <c r="AV399" s="14" t="s">
        <v>76</v>
      </c>
      <c r="AW399" s="14" t="s">
        <v>26</v>
      </c>
      <c r="AX399" s="14" t="s">
        <v>71</v>
      </c>
      <c r="AY399" s="191" t="s">
        <v>159</v>
      </c>
    </row>
    <row r="400" spans="2:65" s="12" customFormat="1" x14ac:dyDescent="0.2">
      <c r="B400" s="175"/>
      <c r="D400" s="176" t="s">
        <v>167</v>
      </c>
      <c r="E400" s="177" t="s">
        <v>1</v>
      </c>
      <c r="F400" s="178" t="s">
        <v>1816</v>
      </c>
      <c r="H400" s="179">
        <v>511.3</v>
      </c>
      <c r="I400" s="180"/>
      <c r="L400" s="175"/>
      <c r="M400" s="181"/>
      <c r="T400" s="182"/>
      <c r="AT400" s="177" t="s">
        <v>167</v>
      </c>
      <c r="AU400" s="177" t="s">
        <v>81</v>
      </c>
      <c r="AV400" s="12" t="s">
        <v>81</v>
      </c>
      <c r="AW400" s="12" t="s">
        <v>26</v>
      </c>
      <c r="AX400" s="12" t="s">
        <v>71</v>
      </c>
      <c r="AY400" s="177" t="s">
        <v>159</v>
      </c>
    </row>
    <row r="401" spans="2:65" s="14" customFormat="1" x14ac:dyDescent="0.2">
      <c r="B401" s="190"/>
      <c r="D401" s="176" t="s">
        <v>167</v>
      </c>
      <c r="E401" s="191" t="s">
        <v>1</v>
      </c>
      <c r="F401" s="192" t="s">
        <v>1749</v>
      </c>
      <c r="H401" s="191" t="s">
        <v>1</v>
      </c>
      <c r="I401" s="193"/>
      <c r="L401" s="190"/>
      <c r="M401" s="194"/>
      <c r="T401" s="195"/>
      <c r="AT401" s="191" t="s">
        <v>167</v>
      </c>
      <c r="AU401" s="191" t="s">
        <v>81</v>
      </c>
      <c r="AV401" s="14" t="s">
        <v>76</v>
      </c>
      <c r="AW401" s="14" t="s">
        <v>26</v>
      </c>
      <c r="AX401" s="14" t="s">
        <v>71</v>
      </c>
      <c r="AY401" s="191" t="s">
        <v>159</v>
      </c>
    </row>
    <row r="402" spans="2:65" s="12" customFormat="1" x14ac:dyDescent="0.2">
      <c r="B402" s="175"/>
      <c r="D402" s="176" t="s">
        <v>167</v>
      </c>
      <c r="E402" s="177" t="s">
        <v>1</v>
      </c>
      <c r="F402" s="178" t="s">
        <v>1817</v>
      </c>
      <c r="H402" s="179">
        <v>445.4</v>
      </c>
      <c r="I402" s="180"/>
      <c r="L402" s="175"/>
      <c r="M402" s="181"/>
      <c r="T402" s="182"/>
      <c r="AT402" s="177" t="s">
        <v>167</v>
      </c>
      <c r="AU402" s="177" t="s">
        <v>81</v>
      </c>
      <c r="AV402" s="12" t="s">
        <v>81</v>
      </c>
      <c r="AW402" s="12" t="s">
        <v>26</v>
      </c>
      <c r="AX402" s="12" t="s">
        <v>71</v>
      </c>
      <c r="AY402" s="177" t="s">
        <v>159</v>
      </c>
    </row>
    <row r="403" spans="2:65" s="14" customFormat="1" x14ac:dyDescent="0.2">
      <c r="B403" s="190"/>
      <c r="D403" s="176" t="s">
        <v>167</v>
      </c>
      <c r="E403" s="191" t="s">
        <v>1</v>
      </c>
      <c r="F403" s="192" t="s">
        <v>1796</v>
      </c>
      <c r="H403" s="191" t="s">
        <v>1</v>
      </c>
      <c r="I403" s="193"/>
      <c r="L403" s="190"/>
      <c r="M403" s="194"/>
      <c r="T403" s="195"/>
      <c r="AT403" s="191" t="s">
        <v>167</v>
      </c>
      <c r="AU403" s="191" t="s">
        <v>81</v>
      </c>
      <c r="AV403" s="14" t="s">
        <v>76</v>
      </c>
      <c r="AW403" s="14" t="s">
        <v>26</v>
      </c>
      <c r="AX403" s="14" t="s">
        <v>71</v>
      </c>
      <c r="AY403" s="191" t="s">
        <v>159</v>
      </c>
    </row>
    <row r="404" spans="2:65" s="12" customFormat="1" x14ac:dyDescent="0.2">
      <c r="B404" s="175"/>
      <c r="D404" s="176" t="s">
        <v>167</v>
      </c>
      <c r="E404" s="177" t="s">
        <v>1</v>
      </c>
      <c r="F404" s="178" t="s">
        <v>1818</v>
      </c>
      <c r="H404" s="179">
        <v>52.5</v>
      </c>
      <c r="I404" s="180"/>
      <c r="L404" s="175"/>
      <c r="M404" s="181"/>
      <c r="T404" s="182"/>
      <c r="AT404" s="177" t="s">
        <v>167</v>
      </c>
      <c r="AU404" s="177" t="s">
        <v>81</v>
      </c>
      <c r="AV404" s="12" t="s">
        <v>81</v>
      </c>
      <c r="AW404" s="12" t="s">
        <v>26</v>
      </c>
      <c r="AX404" s="12" t="s">
        <v>71</v>
      </c>
      <c r="AY404" s="177" t="s">
        <v>159</v>
      </c>
    </row>
    <row r="405" spans="2:65" s="13" customFormat="1" x14ac:dyDescent="0.2">
      <c r="B405" s="183"/>
      <c r="D405" s="176" t="s">
        <v>167</v>
      </c>
      <c r="E405" s="184" t="s">
        <v>1</v>
      </c>
      <c r="F405" s="185" t="s">
        <v>169</v>
      </c>
      <c r="H405" s="186">
        <v>1356.9</v>
      </c>
      <c r="I405" s="187"/>
      <c r="L405" s="183"/>
      <c r="M405" s="188"/>
      <c r="T405" s="189"/>
      <c r="AT405" s="184" t="s">
        <v>167</v>
      </c>
      <c r="AU405" s="184" t="s">
        <v>81</v>
      </c>
      <c r="AV405" s="13" t="s">
        <v>165</v>
      </c>
      <c r="AW405" s="13" t="s">
        <v>26</v>
      </c>
      <c r="AX405" s="13" t="s">
        <v>76</v>
      </c>
      <c r="AY405" s="184" t="s">
        <v>159</v>
      </c>
    </row>
    <row r="406" spans="2:65" s="1" customFormat="1" ht="24.15" customHeight="1" x14ac:dyDescent="0.2">
      <c r="B406" s="136"/>
      <c r="C406" s="206" t="s">
        <v>1013</v>
      </c>
      <c r="D406" s="206" t="s">
        <v>387</v>
      </c>
      <c r="E406" s="207" t="s">
        <v>1819</v>
      </c>
      <c r="F406" s="208" t="s">
        <v>1820</v>
      </c>
      <c r="G406" s="209" t="s">
        <v>164</v>
      </c>
      <c r="H406" s="210">
        <v>42.58</v>
      </c>
      <c r="I406" s="211"/>
      <c r="J406" s="212">
        <f>ROUND(I406*H406,2)</f>
        <v>0</v>
      </c>
      <c r="K406" s="213"/>
      <c r="L406" s="214"/>
      <c r="M406" s="215" t="s">
        <v>1</v>
      </c>
      <c r="N406" s="216" t="s">
        <v>37</v>
      </c>
      <c r="P406" s="172">
        <f>O406*H406</f>
        <v>0</v>
      </c>
      <c r="Q406" s="172">
        <v>0.8</v>
      </c>
      <c r="R406" s="172">
        <f>Q406*H406</f>
        <v>34.064</v>
      </c>
      <c r="S406" s="172">
        <v>0</v>
      </c>
      <c r="T406" s="173">
        <f>S406*H406</f>
        <v>0</v>
      </c>
      <c r="AR406" s="174" t="s">
        <v>198</v>
      </c>
      <c r="AT406" s="174" t="s">
        <v>387</v>
      </c>
      <c r="AU406" s="174" t="s">
        <v>81</v>
      </c>
      <c r="AY406" s="17" t="s">
        <v>159</v>
      </c>
      <c r="BE406" s="102">
        <f>IF(N406="základná",J406,0)</f>
        <v>0</v>
      </c>
      <c r="BF406" s="102">
        <f>IF(N406="znížená",J406,0)</f>
        <v>0</v>
      </c>
      <c r="BG406" s="102">
        <f>IF(N406="zákl. prenesená",J406,0)</f>
        <v>0</v>
      </c>
      <c r="BH406" s="102">
        <f>IF(N406="zníž. prenesená",J406,0)</f>
        <v>0</v>
      </c>
      <c r="BI406" s="102">
        <f>IF(N406="nulová",J406,0)</f>
        <v>0</v>
      </c>
      <c r="BJ406" s="17" t="s">
        <v>81</v>
      </c>
      <c r="BK406" s="102">
        <f>ROUND(I406*H406,2)</f>
        <v>0</v>
      </c>
      <c r="BL406" s="17" t="s">
        <v>165</v>
      </c>
      <c r="BM406" s="174" t="s">
        <v>1821</v>
      </c>
    </row>
    <row r="407" spans="2:65" s="14" customFormat="1" ht="20" x14ac:dyDescent="0.2">
      <c r="B407" s="190"/>
      <c r="D407" s="176" t="s">
        <v>167</v>
      </c>
      <c r="E407" s="191" t="s">
        <v>1</v>
      </c>
      <c r="F407" s="192" t="s">
        <v>1822</v>
      </c>
      <c r="H407" s="191" t="s">
        <v>1</v>
      </c>
      <c r="I407" s="193"/>
      <c r="L407" s="190"/>
      <c r="M407" s="194"/>
      <c r="T407" s="195"/>
      <c r="AT407" s="191" t="s">
        <v>167</v>
      </c>
      <c r="AU407" s="191" t="s">
        <v>81</v>
      </c>
      <c r="AV407" s="14" t="s">
        <v>76</v>
      </c>
      <c r="AW407" s="14" t="s">
        <v>26</v>
      </c>
      <c r="AX407" s="14" t="s">
        <v>71</v>
      </c>
      <c r="AY407" s="191" t="s">
        <v>159</v>
      </c>
    </row>
    <row r="408" spans="2:65" s="14" customFormat="1" x14ac:dyDescent="0.2">
      <c r="B408" s="190"/>
      <c r="D408" s="176" t="s">
        <v>167</v>
      </c>
      <c r="E408" s="191" t="s">
        <v>1</v>
      </c>
      <c r="F408" s="192" t="s">
        <v>1754</v>
      </c>
      <c r="H408" s="191" t="s">
        <v>1</v>
      </c>
      <c r="I408" s="193"/>
      <c r="L408" s="190"/>
      <c r="M408" s="194"/>
      <c r="T408" s="195"/>
      <c r="AT408" s="191" t="s">
        <v>167</v>
      </c>
      <c r="AU408" s="191" t="s">
        <v>81</v>
      </c>
      <c r="AV408" s="14" t="s">
        <v>76</v>
      </c>
      <c r="AW408" s="14" t="s">
        <v>26</v>
      </c>
      <c r="AX408" s="14" t="s">
        <v>71</v>
      </c>
      <c r="AY408" s="191" t="s">
        <v>159</v>
      </c>
    </row>
    <row r="409" spans="2:65" s="12" customFormat="1" x14ac:dyDescent="0.2">
      <c r="B409" s="175"/>
      <c r="D409" s="176" t="s">
        <v>167</v>
      </c>
      <c r="E409" s="177" t="s">
        <v>1</v>
      </c>
      <c r="F409" s="178" t="s">
        <v>1823</v>
      </c>
      <c r="H409" s="179">
        <v>2.2120000000000002</v>
      </c>
      <c r="I409" s="180"/>
      <c r="L409" s="175"/>
      <c r="M409" s="181"/>
      <c r="T409" s="182"/>
      <c r="AT409" s="177" t="s">
        <v>167</v>
      </c>
      <c r="AU409" s="177" t="s">
        <v>81</v>
      </c>
      <c r="AV409" s="12" t="s">
        <v>81</v>
      </c>
      <c r="AW409" s="12" t="s">
        <v>26</v>
      </c>
      <c r="AX409" s="12" t="s">
        <v>71</v>
      </c>
      <c r="AY409" s="177" t="s">
        <v>159</v>
      </c>
    </row>
    <row r="410" spans="2:65" s="14" customFormat="1" x14ac:dyDescent="0.2">
      <c r="B410" s="190"/>
      <c r="D410" s="176" t="s">
        <v>167</v>
      </c>
      <c r="E410" s="191" t="s">
        <v>1</v>
      </c>
      <c r="F410" s="192" t="s">
        <v>1766</v>
      </c>
      <c r="H410" s="191" t="s">
        <v>1</v>
      </c>
      <c r="I410" s="193"/>
      <c r="L410" s="190"/>
      <c r="M410" s="194"/>
      <c r="T410" s="195"/>
      <c r="AT410" s="191" t="s">
        <v>167</v>
      </c>
      <c r="AU410" s="191" t="s">
        <v>81</v>
      </c>
      <c r="AV410" s="14" t="s">
        <v>76</v>
      </c>
      <c r="AW410" s="14" t="s">
        <v>26</v>
      </c>
      <c r="AX410" s="14" t="s">
        <v>71</v>
      </c>
      <c r="AY410" s="191" t="s">
        <v>159</v>
      </c>
    </row>
    <row r="411" spans="2:65" s="12" customFormat="1" x14ac:dyDescent="0.2">
      <c r="B411" s="175"/>
      <c r="D411" s="176" t="s">
        <v>167</v>
      </c>
      <c r="E411" s="177" t="s">
        <v>1</v>
      </c>
      <c r="F411" s="178" t="s">
        <v>1824</v>
      </c>
      <c r="H411" s="179">
        <v>20.452000000000002</v>
      </c>
      <c r="I411" s="180"/>
      <c r="L411" s="175"/>
      <c r="M411" s="181"/>
      <c r="T411" s="182"/>
      <c r="AT411" s="177" t="s">
        <v>167</v>
      </c>
      <c r="AU411" s="177" t="s">
        <v>81</v>
      </c>
      <c r="AV411" s="12" t="s">
        <v>81</v>
      </c>
      <c r="AW411" s="12" t="s">
        <v>26</v>
      </c>
      <c r="AX411" s="12" t="s">
        <v>71</v>
      </c>
      <c r="AY411" s="177" t="s">
        <v>159</v>
      </c>
    </row>
    <row r="412" spans="2:65" s="14" customFormat="1" x14ac:dyDescent="0.2">
      <c r="B412" s="190"/>
      <c r="D412" s="176" t="s">
        <v>167</v>
      </c>
      <c r="E412" s="191" t="s">
        <v>1</v>
      </c>
      <c r="F412" s="192" t="s">
        <v>1749</v>
      </c>
      <c r="H412" s="191" t="s">
        <v>1</v>
      </c>
      <c r="I412" s="193"/>
      <c r="L412" s="190"/>
      <c r="M412" s="194"/>
      <c r="T412" s="195"/>
      <c r="AT412" s="191" t="s">
        <v>167</v>
      </c>
      <c r="AU412" s="191" t="s">
        <v>81</v>
      </c>
      <c r="AV412" s="14" t="s">
        <v>76</v>
      </c>
      <c r="AW412" s="14" t="s">
        <v>26</v>
      </c>
      <c r="AX412" s="14" t="s">
        <v>71</v>
      </c>
      <c r="AY412" s="191" t="s">
        <v>159</v>
      </c>
    </row>
    <row r="413" spans="2:65" s="12" customFormat="1" x14ac:dyDescent="0.2">
      <c r="B413" s="175"/>
      <c r="D413" s="176" t="s">
        <v>167</v>
      </c>
      <c r="E413" s="177" t="s">
        <v>1</v>
      </c>
      <c r="F413" s="178" t="s">
        <v>1825</v>
      </c>
      <c r="H413" s="179">
        <v>17.815999999999999</v>
      </c>
      <c r="I413" s="180"/>
      <c r="L413" s="175"/>
      <c r="M413" s="181"/>
      <c r="T413" s="182"/>
      <c r="AT413" s="177" t="s">
        <v>167</v>
      </c>
      <c r="AU413" s="177" t="s">
        <v>81</v>
      </c>
      <c r="AV413" s="12" t="s">
        <v>81</v>
      </c>
      <c r="AW413" s="12" t="s">
        <v>26</v>
      </c>
      <c r="AX413" s="12" t="s">
        <v>71</v>
      </c>
      <c r="AY413" s="177" t="s">
        <v>159</v>
      </c>
    </row>
    <row r="414" spans="2:65" s="14" customFormat="1" x14ac:dyDescent="0.2">
      <c r="B414" s="190"/>
      <c r="D414" s="176" t="s">
        <v>167</v>
      </c>
      <c r="E414" s="191" t="s">
        <v>1</v>
      </c>
      <c r="F414" s="192" t="s">
        <v>1796</v>
      </c>
      <c r="H414" s="191" t="s">
        <v>1</v>
      </c>
      <c r="I414" s="193"/>
      <c r="L414" s="190"/>
      <c r="M414" s="194"/>
      <c r="T414" s="195"/>
      <c r="AT414" s="191" t="s">
        <v>167</v>
      </c>
      <c r="AU414" s="191" t="s">
        <v>81</v>
      </c>
      <c r="AV414" s="14" t="s">
        <v>76</v>
      </c>
      <c r="AW414" s="14" t="s">
        <v>26</v>
      </c>
      <c r="AX414" s="14" t="s">
        <v>71</v>
      </c>
      <c r="AY414" s="191" t="s">
        <v>159</v>
      </c>
    </row>
    <row r="415" spans="2:65" s="12" customFormat="1" x14ac:dyDescent="0.2">
      <c r="B415" s="175"/>
      <c r="D415" s="176" t="s">
        <v>167</v>
      </c>
      <c r="E415" s="177" t="s">
        <v>1</v>
      </c>
      <c r="F415" s="178" t="s">
        <v>1826</v>
      </c>
      <c r="H415" s="179">
        <v>2.1</v>
      </c>
      <c r="I415" s="180"/>
      <c r="L415" s="175"/>
      <c r="M415" s="181"/>
      <c r="T415" s="182"/>
      <c r="AT415" s="177" t="s">
        <v>167</v>
      </c>
      <c r="AU415" s="177" t="s">
        <v>81</v>
      </c>
      <c r="AV415" s="12" t="s">
        <v>81</v>
      </c>
      <c r="AW415" s="12" t="s">
        <v>26</v>
      </c>
      <c r="AX415" s="12" t="s">
        <v>71</v>
      </c>
      <c r="AY415" s="177" t="s">
        <v>159</v>
      </c>
    </row>
    <row r="416" spans="2:65" s="13" customFormat="1" x14ac:dyDescent="0.2">
      <c r="B416" s="183"/>
      <c r="D416" s="176" t="s">
        <v>167</v>
      </c>
      <c r="E416" s="184" t="s">
        <v>1</v>
      </c>
      <c r="F416" s="185" t="s">
        <v>169</v>
      </c>
      <c r="H416" s="186">
        <v>42.58</v>
      </c>
      <c r="I416" s="187"/>
      <c r="L416" s="183"/>
      <c r="M416" s="188"/>
      <c r="T416" s="189"/>
      <c r="AT416" s="184" t="s">
        <v>167</v>
      </c>
      <c r="AU416" s="184" t="s">
        <v>81</v>
      </c>
      <c r="AV416" s="13" t="s">
        <v>165</v>
      </c>
      <c r="AW416" s="13" t="s">
        <v>26</v>
      </c>
      <c r="AX416" s="13" t="s">
        <v>76</v>
      </c>
      <c r="AY416" s="184" t="s">
        <v>159</v>
      </c>
    </row>
    <row r="417" spans="2:65" s="1" customFormat="1" ht="24.15" customHeight="1" x14ac:dyDescent="0.2">
      <c r="B417" s="136"/>
      <c r="C417" s="163" t="s">
        <v>1827</v>
      </c>
      <c r="D417" s="163" t="s">
        <v>161</v>
      </c>
      <c r="E417" s="164" t="s">
        <v>1828</v>
      </c>
      <c r="F417" s="165" t="s">
        <v>1829</v>
      </c>
      <c r="G417" s="166" t="s">
        <v>281</v>
      </c>
      <c r="H417" s="167">
        <v>2261.8000000000002</v>
      </c>
      <c r="I417" s="168"/>
      <c r="J417" s="169">
        <f>ROUND(I417*H417,2)</f>
        <v>0</v>
      </c>
      <c r="K417" s="170"/>
      <c r="L417" s="34"/>
      <c r="M417" s="171" t="s">
        <v>1</v>
      </c>
      <c r="N417" s="135" t="s">
        <v>37</v>
      </c>
      <c r="P417" s="172">
        <f>O417*H417</f>
        <v>0</v>
      </c>
      <c r="Q417" s="172">
        <v>0</v>
      </c>
      <c r="R417" s="172">
        <f>Q417*H417</f>
        <v>0</v>
      </c>
      <c r="S417" s="172">
        <v>0</v>
      </c>
      <c r="T417" s="173">
        <f>S417*H417</f>
        <v>0</v>
      </c>
      <c r="AR417" s="174" t="s">
        <v>165</v>
      </c>
      <c r="AT417" s="174" t="s">
        <v>161</v>
      </c>
      <c r="AU417" s="174" t="s">
        <v>81</v>
      </c>
      <c r="AY417" s="17" t="s">
        <v>159</v>
      </c>
      <c r="BE417" s="102">
        <f>IF(N417="základná",J417,0)</f>
        <v>0</v>
      </c>
      <c r="BF417" s="102">
        <f>IF(N417="znížená",J417,0)</f>
        <v>0</v>
      </c>
      <c r="BG417" s="102">
        <f>IF(N417="zákl. prenesená",J417,0)</f>
        <v>0</v>
      </c>
      <c r="BH417" s="102">
        <f>IF(N417="zníž. prenesená",J417,0)</f>
        <v>0</v>
      </c>
      <c r="BI417" s="102">
        <f>IF(N417="nulová",J417,0)</f>
        <v>0</v>
      </c>
      <c r="BJ417" s="17" t="s">
        <v>81</v>
      </c>
      <c r="BK417" s="102">
        <f>ROUND(I417*H417,2)</f>
        <v>0</v>
      </c>
      <c r="BL417" s="17" t="s">
        <v>165</v>
      </c>
      <c r="BM417" s="174" t="s">
        <v>1830</v>
      </c>
    </row>
    <row r="418" spans="2:65" s="12" customFormat="1" x14ac:dyDescent="0.2">
      <c r="B418" s="175"/>
      <c r="D418" s="176" t="s">
        <v>167</v>
      </c>
      <c r="E418" s="177" t="s">
        <v>1</v>
      </c>
      <c r="F418" s="178" t="s">
        <v>1429</v>
      </c>
      <c r="H418" s="179">
        <v>2261.8000000000002</v>
      </c>
      <c r="I418" s="180"/>
      <c r="L418" s="175"/>
      <c r="M418" s="181"/>
      <c r="T418" s="182"/>
      <c r="AT418" s="177" t="s">
        <v>167</v>
      </c>
      <c r="AU418" s="177" t="s">
        <v>81</v>
      </c>
      <c r="AV418" s="12" t="s">
        <v>81</v>
      </c>
      <c r="AW418" s="12" t="s">
        <v>26</v>
      </c>
      <c r="AX418" s="12" t="s">
        <v>71</v>
      </c>
      <c r="AY418" s="177" t="s">
        <v>159</v>
      </c>
    </row>
    <row r="419" spans="2:65" s="13" customFormat="1" x14ac:dyDescent="0.2">
      <c r="B419" s="183"/>
      <c r="D419" s="176" t="s">
        <v>167</v>
      </c>
      <c r="E419" s="184" t="s">
        <v>1</v>
      </c>
      <c r="F419" s="185" t="s">
        <v>169</v>
      </c>
      <c r="H419" s="186">
        <v>2261.8000000000002</v>
      </c>
      <c r="I419" s="187"/>
      <c r="L419" s="183"/>
      <c r="M419" s="188"/>
      <c r="T419" s="189"/>
      <c r="AT419" s="184" t="s">
        <v>167</v>
      </c>
      <c r="AU419" s="184" t="s">
        <v>81</v>
      </c>
      <c r="AV419" s="13" t="s">
        <v>165</v>
      </c>
      <c r="AW419" s="13" t="s">
        <v>26</v>
      </c>
      <c r="AX419" s="13" t="s">
        <v>76</v>
      </c>
      <c r="AY419" s="184" t="s">
        <v>159</v>
      </c>
    </row>
    <row r="420" spans="2:65" s="1" customFormat="1" ht="21.75" customHeight="1" x14ac:dyDescent="0.2">
      <c r="B420" s="136"/>
      <c r="C420" s="163" t="s">
        <v>1016</v>
      </c>
      <c r="D420" s="163" t="s">
        <v>161</v>
      </c>
      <c r="E420" s="164" t="s">
        <v>1831</v>
      </c>
      <c r="F420" s="165" t="s">
        <v>1832</v>
      </c>
      <c r="G420" s="166" t="s">
        <v>281</v>
      </c>
      <c r="H420" s="167">
        <v>2261.8000000000002</v>
      </c>
      <c r="I420" s="168"/>
      <c r="J420" s="169">
        <f>ROUND(I420*H420,2)</f>
        <v>0</v>
      </c>
      <c r="K420" s="170"/>
      <c r="L420" s="34"/>
      <c r="M420" s="171" t="s">
        <v>1</v>
      </c>
      <c r="N420" s="135" t="s">
        <v>37</v>
      </c>
      <c r="P420" s="172">
        <f>O420*H420</f>
        <v>0</v>
      </c>
      <c r="Q420" s="172">
        <v>0</v>
      </c>
      <c r="R420" s="172">
        <f>Q420*H420</f>
        <v>0</v>
      </c>
      <c r="S420" s="172">
        <v>0</v>
      </c>
      <c r="T420" s="173">
        <f>S420*H420</f>
        <v>0</v>
      </c>
      <c r="AR420" s="174" t="s">
        <v>165</v>
      </c>
      <c r="AT420" s="174" t="s">
        <v>161</v>
      </c>
      <c r="AU420" s="174" t="s">
        <v>81</v>
      </c>
      <c r="AY420" s="17" t="s">
        <v>159</v>
      </c>
      <c r="BE420" s="102">
        <f>IF(N420="základná",J420,0)</f>
        <v>0</v>
      </c>
      <c r="BF420" s="102">
        <f>IF(N420="znížená",J420,0)</f>
        <v>0</v>
      </c>
      <c r="BG420" s="102">
        <f>IF(N420="zákl. prenesená",J420,0)</f>
        <v>0</v>
      </c>
      <c r="BH420" s="102">
        <f>IF(N420="zníž. prenesená",J420,0)</f>
        <v>0</v>
      </c>
      <c r="BI420" s="102">
        <f>IF(N420="nulová",J420,0)</f>
        <v>0</v>
      </c>
      <c r="BJ420" s="17" t="s">
        <v>81</v>
      </c>
      <c r="BK420" s="102">
        <f>ROUND(I420*H420,2)</f>
        <v>0</v>
      </c>
      <c r="BL420" s="17" t="s">
        <v>165</v>
      </c>
      <c r="BM420" s="174" t="s">
        <v>1833</v>
      </c>
    </row>
    <row r="421" spans="2:65" s="12" customFormat="1" x14ac:dyDescent="0.2">
      <c r="B421" s="175"/>
      <c r="D421" s="176" t="s">
        <v>167</v>
      </c>
      <c r="E421" s="177" t="s">
        <v>1</v>
      </c>
      <c r="F421" s="178" t="s">
        <v>1429</v>
      </c>
      <c r="H421" s="179">
        <v>2261.8000000000002</v>
      </c>
      <c r="I421" s="180"/>
      <c r="L421" s="175"/>
      <c r="M421" s="181"/>
      <c r="T421" s="182"/>
      <c r="AT421" s="177" t="s">
        <v>167</v>
      </c>
      <c r="AU421" s="177" t="s">
        <v>81</v>
      </c>
      <c r="AV421" s="12" t="s">
        <v>81</v>
      </c>
      <c r="AW421" s="12" t="s">
        <v>26</v>
      </c>
      <c r="AX421" s="12" t="s">
        <v>71</v>
      </c>
      <c r="AY421" s="177" t="s">
        <v>159</v>
      </c>
    </row>
    <row r="422" spans="2:65" s="13" customFormat="1" x14ac:dyDescent="0.2">
      <c r="B422" s="183"/>
      <c r="D422" s="176" t="s">
        <v>167</v>
      </c>
      <c r="E422" s="184" t="s">
        <v>1</v>
      </c>
      <c r="F422" s="185" t="s">
        <v>169</v>
      </c>
      <c r="H422" s="186">
        <v>2261.8000000000002</v>
      </c>
      <c r="I422" s="187"/>
      <c r="L422" s="183"/>
      <c r="M422" s="188"/>
      <c r="T422" s="189"/>
      <c r="AT422" s="184" t="s">
        <v>167</v>
      </c>
      <c r="AU422" s="184" t="s">
        <v>81</v>
      </c>
      <c r="AV422" s="13" t="s">
        <v>165</v>
      </c>
      <c r="AW422" s="13" t="s">
        <v>26</v>
      </c>
      <c r="AX422" s="13" t="s">
        <v>76</v>
      </c>
      <c r="AY422" s="184" t="s">
        <v>159</v>
      </c>
    </row>
    <row r="423" spans="2:65" s="1" customFormat="1" ht="49" customHeight="1" x14ac:dyDescent="0.2">
      <c r="B423" s="136"/>
      <c r="C423" s="163" t="s">
        <v>1834</v>
      </c>
      <c r="D423" s="163" t="s">
        <v>161</v>
      </c>
      <c r="E423" s="164" t="s">
        <v>1835</v>
      </c>
      <c r="F423" s="165" t="s">
        <v>1836</v>
      </c>
      <c r="G423" s="166" t="s">
        <v>281</v>
      </c>
      <c r="H423" s="167">
        <v>1018.9</v>
      </c>
      <c r="I423" s="168"/>
      <c r="J423" s="169">
        <f>ROUND(I423*H423,2)</f>
        <v>0</v>
      </c>
      <c r="K423" s="170"/>
      <c r="L423" s="34"/>
      <c r="M423" s="171" t="s">
        <v>1</v>
      </c>
      <c r="N423" s="135" t="s">
        <v>37</v>
      </c>
      <c r="P423" s="172">
        <f>O423*H423</f>
        <v>0</v>
      </c>
      <c r="Q423" s="172">
        <v>0</v>
      </c>
      <c r="R423" s="172">
        <f>Q423*H423</f>
        <v>0</v>
      </c>
      <c r="S423" s="172">
        <v>0</v>
      </c>
      <c r="T423" s="173">
        <f>S423*H423</f>
        <v>0</v>
      </c>
      <c r="AR423" s="174" t="s">
        <v>165</v>
      </c>
      <c r="AT423" s="174" t="s">
        <v>161</v>
      </c>
      <c r="AU423" s="174" t="s">
        <v>81</v>
      </c>
      <c r="AY423" s="17" t="s">
        <v>159</v>
      </c>
      <c r="BE423" s="102">
        <f>IF(N423="základná",J423,0)</f>
        <v>0</v>
      </c>
      <c r="BF423" s="102">
        <f>IF(N423="znížená",J423,0)</f>
        <v>0</v>
      </c>
      <c r="BG423" s="102">
        <f>IF(N423="zákl. prenesená",J423,0)</f>
        <v>0</v>
      </c>
      <c r="BH423" s="102">
        <f>IF(N423="zníž. prenesená",J423,0)</f>
        <v>0</v>
      </c>
      <c r="BI423" s="102">
        <f>IF(N423="nulová",J423,0)</f>
        <v>0</v>
      </c>
      <c r="BJ423" s="17" t="s">
        <v>81</v>
      </c>
      <c r="BK423" s="102">
        <f>ROUND(I423*H423,2)</f>
        <v>0</v>
      </c>
      <c r="BL423" s="17" t="s">
        <v>165</v>
      </c>
      <c r="BM423" s="174" t="s">
        <v>1837</v>
      </c>
    </row>
    <row r="424" spans="2:65" s="14" customFormat="1" x14ac:dyDescent="0.2">
      <c r="B424" s="190"/>
      <c r="D424" s="176" t="s">
        <v>167</v>
      </c>
      <c r="E424" s="191" t="s">
        <v>1</v>
      </c>
      <c r="F424" s="192" t="s">
        <v>1466</v>
      </c>
      <c r="H424" s="191" t="s">
        <v>1</v>
      </c>
      <c r="I424" s="193"/>
      <c r="L424" s="190"/>
      <c r="M424" s="194"/>
      <c r="T424" s="195"/>
      <c r="AT424" s="191" t="s">
        <v>167</v>
      </c>
      <c r="AU424" s="191" t="s">
        <v>81</v>
      </c>
      <c r="AV424" s="14" t="s">
        <v>76</v>
      </c>
      <c r="AW424" s="14" t="s">
        <v>26</v>
      </c>
      <c r="AX424" s="14" t="s">
        <v>71</v>
      </c>
      <c r="AY424" s="191" t="s">
        <v>159</v>
      </c>
    </row>
    <row r="425" spans="2:65" s="12" customFormat="1" x14ac:dyDescent="0.2">
      <c r="B425" s="175"/>
      <c r="D425" s="176" t="s">
        <v>167</v>
      </c>
      <c r="E425" s="177" t="s">
        <v>1</v>
      </c>
      <c r="F425" s="178" t="s">
        <v>1595</v>
      </c>
      <c r="H425" s="179">
        <v>1018.9</v>
      </c>
      <c r="I425" s="180"/>
      <c r="L425" s="175"/>
      <c r="M425" s="181"/>
      <c r="T425" s="182"/>
      <c r="AT425" s="177" t="s">
        <v>167</v>
      </c>
      <c r="AU425" s="177" t="s">
        <v>81</v>
      </c>
      <c r="AV425" s="12" t="s">
        <v>81</v>
      </c>
      <c r="AW425" s="12" t="s">
        <v>26</v>
      </c>
      <c r="AX425" s="12" t="s">
        <v>71</v>
      </c>
      <c r="AY425" s="177" t="s">
        <v>159</v>
      </c>
    </row>
    <row r="426" spans="2:65" s="13" customFormat="1" x14ac:dyDescent="0.2">
      <c r="B426" s="183"/>
      <c r="D426" s="176" t="s">
        <v>167</v>
      </c>
      <c r="E426" s="184" t="s">
        <v>1</v>
      </c>
      <c r="F426" s="185" t="s">
        <v>169</v>
      </c>
      <c r="H426" s="186">
        <v>1018.9</v>
      </c>
      <c r="I426" s="187"/>
      <c r="L426" s="183"/>
      <c r="M426" s="188"/>
      <c r="T426" s="189"/>
      <c r="AT426" s="184" t="s">
        <v>167</v>
      </c>
      <c r="AU426" s="184" t="s">
        <v>81</v>
      </c>
      <c r="AV426" s="13" t="s">
        <v>165</v>
      </c>
      <c r="AW426" s="13" t="s">
        <v>26</v>
      </c>
      <c r="AX426" s="13" t="s">
        <v>76</v>
      </c>
      <c r="AY426" s="184" t="s">
        <v>159</v>
      </c>
    </row>
    <row r="427" spans="2:65" s="1" customFormat="1" ht="44.25" customHeight="1" x14ac:dyDescent="0.2">
      <c r="B427" s="136"/>
      <c r="C427" s="163" t="s">
        <v>1019</v>
      </c>
      <c r="D427" s="163" t="s">
        <v>161</v>
      </c>
      <c r="E427" s="164" t="s">
        <v>1838</v>
      </c>
      <c r="F427" s="165" t="s">
        <v>1839</v>
      </c>
      <c r="G427" s="166" t="s">
        <v>1840</v>
      </c>
      <c r="H427" s="167">
        <v>32</v>
      </c>
      <c r="I427" s="168"/>
      <c r="J427" s="169">
        <f>ROUND(I427*H427,2)</f>
        <v>0</v>
      </c>
      <c r="K427" s="170"/>
      <c r="L427" s="34"/>
      <c r="M427" s="171" t="s">
        <v>1</v>
      </c>
      <c r="N427" s="135" t="s">
        <v>37</v>
      </c>
      <c r="P427" s="172">
        <f>O427*H427</f>
        <v>0</v>
      </c>
      <c r="Q427" s="172">
        <v>0</v>
      </c>
      <c r="R427" s="172">
        <f>Q427*H427</f>
        <v>0</v>
      </c>
      <c r="S427" s="172">
        <v>0</v>
      </c>
      <c r="T427" s="173">
        <f>S427*H427</f>
        <v>0</v>
      </c>
      <c r="AR427" s="174" t="s">
        <v>165</v>
      </c>
      <c r="AT427" s="174" t="s">
        <v>161</v>
      </c>
      <c r="AU427" s="174" t="s">
        <v>81</v>
      </c>
      <c r="AY427" s="17" t="s">
        <v>159</v>
      </c>
      <c r="BE427" s="102">
        <f>IF(N427="základná",J427,0)</f>
        <v>0</v>
      </c>
      <c r="BF427" s="102">
        <f>IF(N427="znížená",J427,0)</f>
        <v>0</v>
      </c>
      <c r="BG427" s="102">
        <f>IF(N427="zákl. prenesená",J427,0)</f>
        <v>0</v>
      </c>
      <c r="BH427" s="102">
        <f>IF(N427="zníž. prenesená",J427,0)</f>
        <v>0</v>
      </c>
      <c r="BI427" s="102">
        <f>IF(N427="nulová",J427,0)</f>
        <v>0</v>
      </c>
      <c r="BJ427" s="17" t="s">
        <v>81</v>
      </c>
      <c r="BK427" s="102">
        <f>ROUND(I427*H427,2)</f>
        <v>0</v>
      </c>
      <c r="BL427" s="17" t="s">
        <v>165</v>
      </c>
      <c r="BM427" s="174" t="s">
        <v>1841</v>
      </c>
    </row>
    <row r="428" spans="2:65" s="1" customFormat="1" ht="24.15" customHeight="1" x14ac:dyDescent="0.2">
      <c r="B428" s="136"/>
      <c r="C428" s="163" t="s">
        <v>1842</v>
      </c>
      <c r="D428" s="163" t="s">
        <v>161</v>
      </c>
      <c r="E428" s="164" t="s">
        <v>1843</v>
      </c>
      <c r="F428" s="165" t="s">
        <v>1844</v>
      </c>
      <c r="G428" s="166" t="s">
        <v>1840</v>
      </c>
      <c r="H428" s="167">
        <v>993</v>
      </c>
      <c r="I428" s="168"/>
      <c r="J428" s="169">
        <f>ROUND(I428*H428,2)</f>
        <v>0</v>
      </c>
      <c r="K428" s="170"/>
      <c r="L428" s="34"/>
      <c r="M428" s="171" t="s">
        <v>1</v>
      </c>
      <c r="N428" s="135" t="s">
        <v>37</v>
      </c>
      <c r="P428" s="172">
        <f>O428*H428</f>
        <v>0</v>
      </c>
      <c r="Q428" s="172">
        <v>0</v>
      </c>
      <c r="R428" s="172">
        <f>Q428*H428</f>
        <v>0</v>
      </c>
      <c r="S428" s="172">
        <v>0</v>
      </c>
      <c r="T428" s="173">
        <f>S428*H428</f>
        <v>0</v>
      </c>
      <c r="AR428" s="174" t="s">
        <v>165</v>
      </c>
      <c r="AT428" s="174" t="s">
        <v>161</v>
      </c>
      <c r="AU428" s="174" t="s">
        <v>81</v>
      </c>
      <c r="AY428" s="17" t="s">
        <v>159</v>
      </c>
      <c r="BE428" s="102">
        <f>IF(N428="základná",J428,0)</f>
        <v>0</v>
      </c>
      <c r="BF428" s="102">
        <f>IF(N428="znížená",J428,0)</f>
        <v>0</v>
      </c>
      <c r="BG428" s="102">
        <f>IF(N428="zákl. prenesená",J428,0)</f>
        <v>0</v>
      </c>
      <c r="BH428" s="102">
        <f>IF(N428="zníž. prenesená",J428,0)</f>
        <v>0</v>
      </c>
      <c r="BI428" s="102">
        <f>IF(N428="nulová",J428,0)</f>
        <v>0</v>
      </c>
      <c r="BJ428" s="17" t="s">
        <v>81</v>
      </c>
      <c r="BK428" s="102">
        <f>ROUND(I428*H428,2)</f>
        <v>0</v>
      </c>
      <c r="BL428" s="17" t="s">
        <v>165</v>
      </c>
      <c r="BM428" s="174" t="s">
        <v>1845</v>
      </c>
    </row>
    <row r="429" spans="2:65" s="14" customFormat="1" x14ac:dyDescent="0.2">
      <c r="B429" s="190"/>
      <c r="D429" s="176" t="s">
        <v>167</v>
      </c>
      <c r="E429" s="191" t="s">
        <v>1</v>
      </c>
      <c r="F429" s="192" t="s">
        <v>1846</v>
      </c>
      <c r="H429" s="191" t="s">
        <v>1</v>
      </c>
      <c r="I429" s="193"/>
      <c r="L429" s="190"/>
      <c r="M429" s="194"/>
      <c r="T429" s="195"/>
      <c r="AT429" s="191" t="s">
        <v>167</v>
      </c>
      <c r="AU429" s="191" t="s">
        <v>81</v>
      </c>
      <c r="AV429" s="14" t="s">
        <v>76</v>
      </c>
      <c r="AW429" s="14" t="s">
        <v>26</v>
      </c>
      <c r="AX429" s="14" t="s">
        <v>71</v>
      </c>
      <c r="AY429" s="191" t="s">
        <v>159</v>
      </c>
    </row>
    <row r="430" spans="2:65" s="12" customFormat="1" x14ac:dyDescent="0.2">
      <c r="B430" s="175"/>
      <c r="D430" s="176" t="s">
        <v>167</v>
      </c>
      <c r="E430" s="177" t="s">
        <v>1</v>
      </c>
      <c r="F430" s="178" t="s">
        <v>1847</v>
      </c>
      <c r="H430" s="179">
        <v>993</v>
      </c>
      <c r="I430" s="180"/>
      <c r="L430" s="175"/>
      <c r="M430" s="181"/>
      <c r="T430" s="182"/>
      <c r="AT430" s="177" t="s">
        <v>167</v>
      </c>
      <c r="AU430" s="177" t="s">
        <v>81</v>
      </c>
      <c r="AV430" s="12" t="s">
        <v>81</v>
      </c>
      <c r="AW430" s="12" t="s">
        <v>26</v>
      </c>
      <c r="AX430" s="12" t="s">
        <v>71</v>
      </c>
      <c r="AY430" s="177" t="s">
        <v>159</v>
      </c>
    </row>
    <row r="431" spans="2:65" s="13" customFormat="1" x14ac:dyDescent="0.2">
      <c r="B431" s="183"/>
      <c r="D431" s="176" t="s">
        <v>167</v>
      </c>
      <c r="E431" s="184" t="s">
        <v>1</v>
      </c>
      <c r="F431" s="185" t="s">
        <v>169</v>
      </c>
      <c r="H431" s="186">
        <v>993</v>
      </c>
      <c r="I431" s="187"/>
      <c r="L431" s="183"/>
      <c r="M431" s="188"/>
      <c r="T431" s="189"/>
      <c r="AT431" s="184" t="s">
        <v>167</v>
      </c>
      <c r="AU431" s="184" t="s">
        <v>81</v>
      </c>
      <c r="AV431" s="13" t="s">
        <v>165</v>
      </c>
      <c r="AW431" s="13" t="s">
        <v>26</v>
      </c>
      <c r="AX431" s="13" t="s">
        <v>76</v>
      </c>
      <c r="AY431" s="184" t="s">
        <v>159</v>
      </c>
    </row>
    <row r="432" spans="2:65" s="1" customFormat="1" ht="21.75" customHeight="1" x14ac:dyDescent="0.2">
      <c r="B432" s="136"/>
      <c r="C432" s="163" t="s">
        <v>1022</v>
      </c>
      <c r="D432" s="163" t="s">
        <v>161</v>
      </c>
      <c r="E432" s="164" t="s">
        <v>1848</v>
      </c>
      <c r="F432" s="165" t="s">
        <v>1849</v>
      </c>
      <c r="G432" s="166" t="s">
        <v>164</v>
      </c>
      <c r="H432" s="167">
        <v>12.49</v>
      </c>
      <c r="I432" s="168"/>
      <c r="J432" s="169">
        <f>ROUND(I432*H432,2)</f>
        <v>0</v>
      </c>
      <c r="K432" s="170"/>
      <c r="L432" s="34"/>
      <c r="M432" s="171" t="s">
        <v>1</v>
      </c>
      <c r="N432" s="135" t="s">
        <v>37</v>
      </c>
      <c r="P432" s="172">
        <f>O432*H432</f>
        <v>0</v>
      </c>
      <c r="Q432" s="172">
        <v>0</v>
      </c>
      <c r="R432" s="172">
        <f>Q432*H432</f>
        <v>0</v>
      </c>
      <c r="S432" s="172">
        <v>0</v>
      </c>
      <c r="T432" s="173">
        <f>S432*H432</f>
        <v>0</v>
      </c>
      <c r="AR432" s="174" t="s">
        <v>165</v>
      </c>
      <c r="AT432" s="174" t="s">
        <v>161</v>
      </c>
      <c r="AU432" s="174" t="s">
        <v>81</v>
      </c>
      <c r="AY432" s="17" t="s">
        <v>159</v>
      </c>
      <c r="BE432" s="102">
        <f>IF(N432="základná",J432,0)</f>
        <v>0</v>
      </c>
      <c r="BF432" s="102">
        <f>IF(N432="znížená",J432,0)</f>
        <v>0</v>
      </c>
      <c r="BG432" s="102">
        <f>IF(N432="zákl. prenesená",J432,0)</f>
        <v>0</v>
      </c>
      <c r="BH432" s="102">
        <f>IF(N432="zníž. prenesená",J432,0)</f>
        <v>0</v>
      </c>
      <c r="BI432" s="102">
        <f>IF(N432="nulová",J432,0)</f>
        <v>0</v>
      </c>
      <c r="BJ432" s="17" t="s">
        <v>81</v>
      </c>
      <c r="BK432" s="102">
        <f>ROUND(I432*H432,2)</f>
        <v>0</v>
      </c>
      <c r="BL432" s="17" t="s">
        <v>165</v>
      </c>
      <c r="BM432" s="174" t="s">
        <v>1850</v>
      </c>
    </row>
    <row r="433" spans="2:65" s="14" customFormat="1" x14ac:dyDescent="0.2">
      <c r="B433" s="190"/>
      <c r="D433" s="176" t="s">
        <v>167</v>
      </c>
      <c r="E433" s="191" t="s">
        <v>1</v>
      </c>
      <c r="F433" s="192" t="s">
        <v>1497</v>
      </c>
      <c r="H433" s="191" t="s">
        <v>1</v>
      </c>
      <c r="I433" s="193"/>
      <c r="L433" s="190"/>
      <c r="M433" s="194"/>
      <c r="T433" s="195"/>
      <c r="AT433" s="191" t="s">
        <v>167</v>
      </c>
      <c r="AU433" s="191" t="s">
        <v>81</v>
      </c>
      <c r="AV433" s="14" t="s">
        <v>76</v>
      </c>
      <c r="AW433" s="14" t="s">
        <v>26</v>
      </c>
      <c r="AX433" s="14" t="s">
        <v>71</v>
      </c>
      <c r="AY433" s="191" t="s">
        <v>159</v>
      </c>
    </row>
    <row r="434" spans="2:65" s="12" customFormat="1" x14ac:dyDescent="0.2">
      <c r="B434" s="175"/>
      <c r="D434" s="176" t="s">
        <v>167</v>
      </c>
      <c r="E434" s="177" t="s">
        <v>1</v>
      </c>
      <c r="F434" s="178" t="s">
        <v>1851</v>
      </c>
      <c r="H434" s="179">
        <v>2.56</v>
      </c>
      <c r="I434" s="180"/>
      <c r="L434" s="175"/>
      <c r="M434" s="181"/>
      <c r="T434" s="182"/>
      <c r="AT434" s="177" t="s">
        <v>167</v>
      </c>
      <c r="AU434" s="177" t="s">
        <v>81</v>
      </c>
      <c r="AV434" s="12" t="s">
        <v>81</v>
      </c>
      <c r="AW434" s="12" t="s">
        <v>26</v>
      </c>
      <c r="AX434" s="12" t="s">
        <v>71</v>
      </c>
      <c r="AY434" s="177" t="s">
        <v>159</v>
      </c>
    </row>
    <row r="435" spans="2:65" s="14" customFormat="1" x14ac:dyDescent="0.2">
      <c r="B435" s="190"/>
      <c r="D435" s="176" t="s">
        <v>167</v>
      </c>
      <c r="E435" s="191" t="s">
        <v>1</v>
      </c>
      <c r="F435" s="192" t="s">
        <v>1846</v>
      </c>
      <c r="H435" s="191" t="s">
        <v>1</v>
      </c>
      <c r="I435" s="193"/>
      <c r="L435" s="190"/>
      <c r="M435" s="194"/>
      <c r="T435" s="195"/>
      <c r="AT435" s="191" t="s">
        <v>167</v>
      </c>
      <c r="AU435" s="191" t="s">
        <v>81</v>
      </c>
      <c r="AV435" s="14" t="s">
        <v>76</v>
      </c>
      <c r="AW435" s="14" t="s">
        <v>26</v>
      </c>
      <c r="AX435" s="14" t="s">
        <v>71</v>
      </c>
      <c r="AY435" s="191" t="s">
        <v>159</v>
      </c>
    </row>
    <row r="436" spans="2:65" s="12" customFormat="1" x14ac:dyDescent="0.2">
      <c r="B436" s="175"/>
      <c r="D436" s="176" t="s">
        <v>167</v>
      </c>
      <c r="E436" s="177" t="s">
        <v>1</v>
      </c>
      <c r="F436" s="178" t="s">
        <v>1852</v>
      </c>
      <c r="H436" s="179">
        <v>9.93</v>
      </c>
      <c r="I436" s="180"/>
      <c r="L436" s="175"/>
      <c r="M436" s="181"/>
      <c r="T436" s="182"/>
      <c r="AT436" s="177" t="s">
        <v>167</v>
      </c>
      <c r="AU436" s="177" t="s">
        <v>81</v>
      </c>
      <c r="AV436" s="12" t="s">
        <v>81</v>
      </c>
      <c r="AW436" s="12" t="s">
        <v>26</v>
      </c>
      <c r="AX436" s="12" t="s">
        <v>71</v>
      </c>
      <c r="AY436" s="177" t="s">
        <v>159</v>
      </c>
    </row>
    <row r="437" spans="2:65" s="13" customFormat="1" x14ac:dyDescent="0.2">
      <c r="B437" s="183"/>
      <c r="D437" s="176" t="s">
        <v>167</v>
      </c>
      <c r="E437" s="184" t="s">
        <v>1</v>
      </c>
      <c r="F437" s="185" t="s">
        <v>169</v>
      </c>
      <c r="H437" s="186">
        <v>12.49</v>
      </c>
      <c r="I437" s="187"/>
      <c r="L437" s="183"/>
      <c r="M437" s="188"/>
      <c r="T437" s="189"/>
      <c r="AT437" s="184" t="s">
        <v>167</v>
      </c>
      <c r="AU437" s="184" t="s">
        <v>81</v>
      </c>
      <c r="AV437" s="13" t="s">
        <v>165</v>
      </c>
      <c r="AW437" s="13" t="s">
        <v>26</v>
      </c>
      <c r="AX437" s="13" t="s">
        <v>76</v>
      </c>
      <c r="AY437" s="184" t="s">
        <v>159</v>
      </c>
    </row>
    <row r="438" spans="2:65" s="1" customFormat="1" ht="21.75" customHeight="1" x14ac:dyDescent="0.2">
      <c r="B438" s="136"/>
      <c r="C438" s="163" t="s">
        <v>1853</v>
      </c>
      <c r="D438" s="163" t="s">
        <v>161</v>
      </c>
      <c r="E438" s="164" t="s">
        <v>1854</v>
      </c>
      <c r="F438" s="165" t="s">
        <v>1855</v>
      </c>
      <c r="G438" s="166" t="s">
        <v>164</v>
      </c>
      <c r="H438" s="167">
        <v>32.807000000000002</v>
      </c>
      <c r="I438" s="168"/>
      <c r="J438" s="169">
        <f>ROUND(I438*H438,2)</f>
        <v>0</v>
      </c>
      <c r="K438" s="170"/>
      <c r="L438" s="34"/>
      <c r="M438" s="171" t="s">
        <v>1</v>
      </c>
      <c r="N438" s="135" t="s">
        <v>37</v>
      </c>
      <c r="P438" s="172">
        <f>O438*H438</f>
        <v>0</v>
      </c>
      <c r="Q438" s="172">
        <v>0</v>
      </c>
      <c r="R438" s="172">
        <f>Q438*H438</f>
        <v>0</v>
      </c>
      <c r="S438" s="172">
        <v>0</v>
      </c>
      <c r="T438" s="173">
        <f>S438*H438</f>
        <v>0</v>
      </c>
      <c r="AR438" s="174" t="s">
        <v>165</v>
      </c>
      <c r="AT438" s="174" t="s">
        <v>161</v>
      </c>
      <c r="AU438" s="174" t="s">
        <v>81</v>
      </c>
      <c r="AY438" s="17" t="s">
        <v>159</v>
      </c>
      <c r="BE438" s="102">
        <f>IF(N438="základná",J438,0)</f>
        <v>0</v>
      </c>
      <c r="BF438" s="102">
        <f>IF(N438="znížená",J438,0)</f>
        <v>0</v>
      </c>
      <c r="BG438" s="102">
        <f>IF(N438="zákl. prenesená",J438,0)</f>
        <v>0</v>
      </c>
      <c r="BH438" s="102">
        <f>IF(N438="zníž. prenesená",J438,0)</f>
        <v>0</v>
      </c>
      <c r="BI438" s="102">
        <f>IF(N438="nulová",J438,0)</f>
        <v>0</v>
      </c>
      <c r="BJ438" s="17" t="s">
        <v>81</v>
      </c>
      <c r="BK438" s="102">
        <f>ROUND(I438*H438,2)</f>
        <v>0</v>
      </c>
      <c r="BL438" s="17" t="s">
        <v>165</v>
      </c>
      <c r="BM438" s="174" t="s">
        <v>1856</v>
      </c>
    </row>
    <row r="439" spans="2:65" s="14" customFormat="1" x14ac:dyDescent="0.2">
      <c r="B439" s="190"/>
      <c r="D439" s="176" t="s">
        <v>167</v>
      </c>
      <c r="E439" s="191" t="s">
        <v>1</v>
      </c>
      <c r="F439" s="192" t="s">
        <v>1857</v>
      </c>
      <c r="H439" s="191" t="s">
        <v>1</v>
      </c>
      <c r="I439" s="193"/>
      <c r="L439" s="190"/>
      <c r="M439" s="194"/>
      <c r="T439" s="195"/>
      <c r="AT439" s="191" t="s">
        <v>167</v>
      </c>
      <c r="AU439" s="191" t="s">
        <v>81</v>
      </c>
      <c r="AV439" s="14" t="s">
        <v>76</v>
      </c>
      <c r="AW439" s="14" t="s">
        <v>26</v>
      </c>
      <c r="AX439" s="14" t="s">
        <v>71</v>
      </c>
      <c r="AY439" s="191" t="s">
        <v>159</v>
      </c>
    </row>
    <row r="440" spans="2:65" s="14" customFormat="1" x14ac:dyDescent="0.2">
      <c r="B440" s="190"/>
      <c r="D440" s="176" t="s">
        <v>167</v>
      </c>
      <c r="E440" s="191" t="s">
        <v>1</v>
      </c>
      <c r="F440" s="192" t="s">
        <v>1858</v>
      </c>
      <c r="H440" s="191" t="s">
        <v>1</v>
      </c>
      <c r="I440" s="193"/>
      <c r="L440" s="190"/>
      <c r="M440" s="194"/>
      <c r="T440" s="195"/>
      <c r="AT440" s="191" t="s">
        <v>167</v>
      </c>
      <c r="AU440" s="191" t="s">
        <v>81</v>
      </c>
      <c r="AV440" s="14" t="s">
        <v>76</v>
      </c>
      <c r="AW440" s="14" t="s">
        <v>26</v>
      </c>
      <c r="AX440" s="14" t="s">
        <v>71</v>
      </c>
      <c r="AY440" s="191" t="s">
        <v>159</v>
      </c>
    </row>
    <row r="441" spans="2:65" s="12" customFormat="1" x14ac:dyDescent="0.2">
      <c r="B441" s="175"/>
      <c r="D441" s="176" t="s">
        <v>167</v>
      </c>
      <c r="E441" s="177" t="s">
        <v>1</v>
      </c>
      <c r="F441" s="178" t="s">
        <v>1859</v>
      </c>
      <c r="H441" s="179">
        <v>10.189</v>
      </c>
      <c r="I441" s="180"/>
      <c r="L441" s="175"/>
      <c r="M441" s="181"/>
      <c r="T441" s="182"/>
      <c r="AT441" s="177" t="s">
        <v>167</v>
      </c>
      <c r="AU441" s="177" t="s">
        <v>81</v>
      </c>
      <c r="AV441" s="12" t="s">
        <v>81</v>
      </c>
      <c r="AW441" s="12" t="s">
        <v>26</v>
      </c>
      <c r="AX441" s="12" t="s">
        <v>71</v>
      </c>
      <c r="AY441" s="177" t="s">
        <v>159</v>
      </c>
    </row>
    <row r="442" spans="2:65" s="12" customFormat="1" x14ac:dyDescent="0.2">
      <c r="B442" s="175"/>
      <c r="D442" s="176" t="s">
        <v>167</v>
      </c>
      <c r="E442" s="177" t="s">
        <v>1</v>
      </c>
      <c r="F442" s="178" t="s">
        <v>1860</v>
      </c>
      <c r="H442" s="179">
        <v>22.617999999999999</v>
      </c>
      <c r="I442" s="180"/>
      <c r="L442" s="175"/>
      <c r="M442" s="181"/>
      <c r="T442" s="182"/>
      <c r="AT442" s="177" t="s">
        <v>167</v>
      </c>
      <c r="AU442" s="177" t="s">
        <v>81</v>
      </c>
      <c r="AV442" s="12" t="s">
        <v>81</v>
      </c>
      <c r="AW442" s="12" t="s">
        <v>26</v>
      </c>
      <c r="AX442" s="12" t="s">
        <v>71</v>
      </c>
      <c r="AY442" s="177" t="s">
        <v>159</v>
      </c>
    </row>
    <row r="443" spans="2:65" s="13" customFormat="1" x14ac:dyDescent="0.2">
      <c r="B443" s="183"/>
      <c r="D443" s="176" t="s">
        <v>167</v>
      </c>
      <c r="E443" s="184" t="s">
        <v>1</v>
      </c>
      <c r="F443" s="185" t="s">
        <v>169</v>
      </c>
      <c r="H443" s="186">
        <v>32.807000000000002</v>
      </c>
      <c r="I443" s="187"/>
      <c r="L443" s="183"/>
      <c r="M443" s="188"/>
      <c r="T443" s="189"/>
      <c r="AT443" s="184" t="s">
        <v>167</v>
      </c>
      <c r="AU443" s="184" t="s">
        <v>81</v>
      </c>
      <c r="AV443" s="13" t="s">
        <v>165</v>
      </c>
      <c r="AW443" s="13" t="s">
        <v>26</v>
      </c>
      <c r="AX443" s="13" t="s">
        <v>76</v>
      </c>
      <c r="AY443" s="184" t="s">
        <v>159</v>
      </c>
    </row>
    <row r="444" spans="2:65" s="1" customFormat="1" ht="24.15" customHeight="1" x14ac:dyDescent="0.2">
      <c r="B444" s="136"/>
      <c r="C444" s="163" t="s">
        <v>1025</v>
      </c>
      <c r="D444" s="163" t="s">
        <v>161</v>
      </c>
      <c r="E444" s="164" t="s">
        <v>1861</v>
      </c>
      <c r="F444" s="165" t="s">
        <v>1862</v>
      </c>
      <c r="G444" s="166" t="s">
        <v>164</v>
      </c>
      <c r="H444" s="167">
        <v>45.296999999999997</v>
      </c>
      <c r="I444" s="168"/>
      <c r="J444" s="169">
        <f>ROUND(I444*H444,2)</f>
        <v>0</v>
      </c>
      <c r="K444" s="170"/>
      <c r="L444" s="34"/>
      <c r="M444" s="171" t="s">
        <v>1</v>
      </c>
      <c r="N444" s="135" t="s">
        <v>37</v>
      </c>
      <c r="P444" s="172">
        <f>O444*H444</f>
        <v>0</v>
      </c>
      <c r="Q444" s="172">
        <v>0</v>
      </c>
      <c r="R444" s="172">
        <f>Q444*H444</f>
        <v>0</v>
      </c>
      <c r="S444" s="172">
        <v>0</v>
      </c>
      <c r="T444" s="173">
        <f>S444*H444</f>
        <v>0</v>
      </c>
      <c r="AR444" s="174" t="s">
        <v>165</v>
      </c>
      <c r="AT444" s="174" t="s">
        <v>161</v>
      </c>
      <c r="AU444" s="174" t="s">
        <v>81</v>
      </c>
      <c r="AY444" s="17" t="s">
        <v>159</v>
      </c>
      <c r="BE444" s="102">
        <f>IF(N444="základná",J444,0)</f>
        <v>0</v>
      </c>
      <c r="BF444" s="102">
        <f>IF(N444="znížená",J444,0)</f>
        <v>0</v>
      </c>
      <c r="BG444" s="102">
        <f>IF(N444="zákl. prenesená",J444,0)</f>
        <v>0</v>
      </c>
      <c r="BH444" s="102">
        <f>IF(N444="zníž. prenesená",J444,0)</f>
        <v>0</v>
      </c>
      <c r="BI444" s="102">
        <f>IF(N444="nulová",J444,0)</f>
        <v>0</v>
      </c>
      <c r="BJ444" s="17" t="s">
        <v>81</v>
      </c>
      <c r="BK444" s="102">
        <f>ROUND(I444*H444,2)</f>
        <v>0</v>
      </c>
      <c r="BL444" s="17" t="s">
        <v>165</v>
      </c>
      <c r="BM444" s="174" t="s">
        <v>1863</v>
      </c>
    </row>
    <row r="445" spans="2:65" s="12" customFormat="1" x14ac:dyDescent="0.2">
      <c r="B445" s="175"/>
      <c r="D445" s="176" t="s">
        <v>167</v>
      </c>
      <c r="E445" s="177" t="s">
        <v>1</v>
      </c>
      <c r="F445" s="178" t="s">
        <v>1864</v>
      </c>
      <c r="H445" s="179">
        <v>45.296999999999997</v>
      </c>
      <c r="I445" s="180"/>
      <c r="L445" s="175"/>
      <c r="M445" s="181"/>
      <c r="T445" s="182"/>
      <c r="AT445" s="177" t="s">
        <v>167</v>
      </c>
      <c r="AU445" s="177" t="s">
        <v>81</v>
      </c>
      <c r="AV445" s="12" t="s">
        <v>81</v>
      </c>
      <c r="AW445" s="12" t="s">
        <v>26</v>
      </c>
      <c r="AX445" s="12" t="s">
        <v>76</v>
      </c>
      <c r="AY445" s="177" t="s">
        <v>159</v>
      </c>
    </row>
    <row r="446" spans="2:65" s="11" customFormat="1" ht="22.75" customHeight="1" x14ac:dyDescent="0.25">
      <c r="B446" s="151"/>
      <c r="D446" s="152" t="s">
        <v>70</v>
      </c>
      <c r="E446" s="161" t="s">
        <v>81</v>
      </c>
      <c r="F446" s="161" t="s">
        <v>277</v>
      </c>
      <c r="I446" s="154"/>
      <c r="J446" s="162">
        <f>BK446</f>
        <v>0</v>
      </c>
      <c r="L446" s="151"/>
      <c r="M446" s="156"/>
      <c r="P446" s="157">
        <f>SUM(P447:P468)</f>
        <v>0</v>
      </c>
      <c r="R446" s="157">
        <f>SUM(R447:R468)</f>
        <v>0.31122450000000002</v>
      </c>
      <c r="T446" s="158">
        <f>SUM(T447:T468)</f>
        <v>0</v>
      </c>
      <c r="AR446" s="152" t="s">
        <v>76</v>
      </c>
      <c r="AT446" s="159" t="s">
        <v>70</v>
      </c>
      <c r="AU446" s="159" t="s">
        <v>76</v>
      </c>
      <c r="AY446" s="152" t="s">
        <v>159</v>
      </c>
      <c r="BK446" s="160">
        <f>SUM(BK447:BK468)</f>
        <v>0</v>
      </c>
    </row>
    <row r="447" spans="2:65" s="1" customFormat="1" ht="33" customHeight="1" x14ac:dyDescent="0.2">
      <c r="B447" s="136"/>
      <c r="C447" s="163" t="s">
        <v>1865</v>
      </c>
      <c r="D447" s="163" t="s">
        <v>161</v>
      </c>
      <c r="E447" s="164" t="s">
        <v>279</v>
      </c>
      <c r="F447" s="165" t="s">
        <v>280</v>
      </c>
      <c r="G447" s="166" t="s">
        <v>281</v>
      </c>
      <c r="H447" s="167">
        <v>3346.8</v>
      </c>
      <c r="I447" s="168"/>
      <c r="J447" s="169">
        <f>ROUND(I447*H447,2)</f>
        <v>0</v>
      </c>
      <c r="K447" s="170"/>
      <c r="L447" s="34"/>
      <c r="M447" s="171" t="s">
        <v>1</v>
      </c>
      <c r="N447" s="135" t="s">
        <v>37</v>
      </c>
      <c r="P447" s="172">
        <f>O447*H447</f>
        <v>0</v>
      </c>
      <c r="Q447" s="172">
        <v>0</v>
      </c>
      <c r="R447" s="172">
        <f>Q447*H447</f>
        <v>0</v>
      </c>
      <c r="S447" s="172">
        <v>0</v>
      </c>
      <c r="T447" s="173">
        <f>S447*H447</f>
        <v>0</v>
      </c>
      <c r="AR447" s="174" t="s">
        <v>165</v>
      </c>
      <c r="AT447" s="174" t="s">
        <v>161</v>
      </c>
      <c r="AU447" s="174" t="s">
        <v>81</v>
      </c>
      <c r="AY447" s="17" t="s">
        <v>159</v>
      </c>
      <c r="BE447" s="102">
        <f>IF(N447="základná",J447,0)</f>
        <v>0</v>
      </c>
      <c r="BF447" s="102">
        <f>IF(N447="znížená",J447,0)</f>
        <v>0</v>
      </c>
      <c r="BG447" s="102">
        <f>IF(N447="zákl. prenesená",J447,0)</f>
        <v>0</v>
      </c>
      <c r="BH447" s="102">
        <f>IF(N447="zníž. prenesená",J447,0)</f>
        <v>0</v>
      </c>
      <c r="BI447" s="102">
        <f>IF(N447="nulová",J447,0)</f>
        <v>0</v>
      </c>
      <c r="BJ447" s="17" t="s">
        <v>81</v>
      </c>
      <c r="BK447" s="102">
        <f>ROUND(I447*H447,2)</f>
        <v>0</v>
      </c>
      <c r="BL447" s="17" t="s">
        <v>165</v>
      </c>
      <c r="BM447" s="174" t="s">
        <v>1866</v>
      </c>
    </row>
    <row r="448" spans="2:65" s="14" customFormat="1" x14ac:dyDescent="0.2">
      <c r="B448" s="190"/>
      <c r="D448" s="176" t="s">
        <v>167</v>
      </c>
      <c r="E448" s="191" t="s">
        <v>1</v>
      </c>
      <c r="F448" s="192" t="s">
        <v>1867</v>
      </c>
      <c r="H448" s="191" t="s">
        <v>1</v>
      </c>
      <c r="I448" s="193"/>
      <c r="L448" s="190"/>
      <c r="M448" s="194"/>
      <c r="T448" s="195"/>
      <c r="AT448" s="191" t="s">
        <v>167</v>
      </c>
      <c r="AU448" s="191" t="s">
        <v>81</v>
      </c>
      <c r="AV448" s="14" t="s">
        <v>76</v>
      </c>
      <c r="AW448" s="14" t="s">
        <v>26</v>
      </c>
      <c r="AX448" s="14" t="s">
        <v>71</v>
      </c>
      <c r="AY448" s="191" t="s">
        <v>159</v>
      </c>
    </row>
    <row r="449" spans="2:65" s="12" customFormat="1" x14ac:dyDescent="0.2">
      <c r="B449" s="175"/>
      <c r="D449" s="176" t="s">
        <v>167</v>
      </c>
      <c r="E449" s="177" t="s">
        <v>1</v>
      </c>
      <c r="F449" s="178" t="s">
        <v>1868</v>
      </c>
      <c r="H449" s="179">
        <v>291</v>
      </c>
      <c r="I449" s="180"/>
      <c r="L449" s="175"/>
      <c r="M449" s="181"/>
      <c r="T449" s="182"/>
      <c r="AT449" s="177" t="s">
        <v>167</v>
      </c>
      <c r="AU449" s="177" t="s">
        <v>81</v>
      </c>
      <c r="AV449" s="12" t="s">
        <v>81</v>
      </c>
      <c r="AW449" s="12" t="s">
        <v>26</v>
      </c>
      <c r="AX449" s="12" t="s">
        <v>71</v>
      </c>
      <c r="AY449" s="177" t="s">
        <v>159</v>
      </c>
    </row>
    <row r="450" spans="2:65" s="12" customFormat="1" x14ac:dyDescent="0.2">
      <c r="B450" s="175"/>
      <c r="D450" s="176" t="s">
        <v>167</v>
      </c>
      <c r="E450" s="177" t="s">
        <v>1</v>
      </c>
      <c r="F450" s="178" t="s">
        <v>1429</v>
      </c>
      <c r="H450" s="179">
        <v>2261.8000000000002</v>
      </c>
      <c r="I450" s="180"/>
      <c r="L450" s="175"/>
      <c r="M450" s="181"/>
      <c r="T450" s="182"/>
      <c r="AT450" s="177" t="s">
        <v>167</v>
      </c>
      <c r="AU450" s="177" t="s">
        <v>81</v>
      </c>
      <c r="AV450" s="12" t="s">
        <v>81</v>
      </c>
      <c r="AW450" s="12" t="s">
        <v>26</v>
      </c>
      <c r="AX450" s="12" t="s">
        <v>71</v>
      </c>
      <c r="AY450" s="177" t="s">
        <v>159</v>
      </c>
    </row>
    <row r="451" spans="2:65" s="14" customFormat="1" x14ac:dyDescent="0.2">
      <c r="B451" s="190"/>
      <c r="D451" s="176" t="s">
        <v>167</v>
      </c>
      <c r="E451" s="191" t="s">
        <v>1</v>
      </c>
      <c r="F451" s="192" t="s">
        <v>1869</v>
      </c>
      <c r="H451" s="191" t="s">
        <v>1</v>
      </c>
      <c r="I451" s="193"/>
      <c r="L451" s="190"/>
      <c r="M451" s="194"/>
      <c r="T451" s="195"/>
      <c r="AT451" s="191" t="s">
        <v>167</v>
      </c>
      <c r="AU451" s="191" t="s">
        <v>81</v>
      </c>
      <c r="AV451" s="14" t="s">
        <v>76</v>
      </c>
      <c r="AW451" s="14" t="s">
        <v>26</v>
      </c>
      <c r="AX451" s="14" t="s">
        <v>71</v>
      </c>
      <c r="AY451" s="191" t="s">
        <v>159</v>
      </c>
    </row>
    <row r="452" spans="2:65" s="12" customFormat="1" x14ac:dyDescent="0.2">
      <c r="B452" s="175"/>
      <c r="D452" s="176" t="s">
        <v>167</v>
      </c>
      <c r="E452" s="177" t="s">
        <v>1</v>
      </c>
      <c r="F452" s="178" t="s">
        <v>1870</v>
      </c>
      <c r="H452" s="179">
        <v>794</v>
      </c>
      <c r="I452" s="180"/>
      <c r="L452" s="175"/>
      <c r="M452" s="181"/>
      <c r="T452" s="182"/>
      <c r="AT452" s="177" t="s">
        <v>167</v>
      </c>
      <c r="AU452" s="177" t="s">
        <v>81</v>
      </c>
      <c r="AV452" s="12" t="s">
        <v>81</v>
      </c>
      <c r="AW452" s="12" t="s">
        <v>26</v>
      </c>
      <c r="AX452" s="12" t="s">
        <v>71</v>
      </c>
      <c r="AY452" s="177" t="s">
        <v>159</v>
      </c>
    </row>
    <row r="453" spans="2:65" s="13" customFormat="1" x14ac:dyDescent="0.2">
      <c r="B453" s="183"/>
      <c r="D453" s="176" t="s">
        <v>167</v>
      </c>
      <c r="E453" s="184" t="s">
        <v>1</v>
      </c>
      <c r="F453" s="185" t="s">
        <v>169</v>
      </c>
      <c r="H453" s="186">
        <v>3346.8</v>
      </c>
      <c r="I453" s="187"/>
      <c r="L453" s="183"/>
      <c r="M453" s="188"/>
      <c r="T453" s="189"/>
      <c r="AT453" s="184" t="s">
        <v>167</v>
      </c>
      <c r="AU453" s="184" t="s">
        <v>81</v>
      </c>
      <c r="AV453" s="13" t="s">
        <v>165</v>
      </c>
      <c r="AW453" s="13" t="s">
        <v>26</v>
      </c>
      <c r="AX453" s="13" t="s">
        <v>76</v>
      </c>
      <c r="AY453" s="184" t="s">
        <v>159</v>
      </c>
    </row>
    <row r="454" spans="2:65" s="1" customFormat="1" ht="24.15" customHeight="1" x14ac:dyDescent="0.2">
      <c r="B454" s="136"/>
      <c r="C454" s="163" t="s">
        <v>1028</v>
      </c>
      <c r="D454" s="163" t="s">
        <v>161</v>
      </c>
      <c r="E454" s="164" t="s">
        <v>1871</v>
      </c>
      <c r="F454" s="165" t="s">
        <v>1872</v>
      </c>
      <c r="G454" s="166" t="s">
        <v>281</v>
      </c>
      <c r="H454" s="167">
        <v>828</v>
      </c>
      <c r="I454" s="168"/>
      <c r="J454" s="169">
        <f>ROUND(I454*H454,2)</f>
        <v>0</v>
      </c>
      <c r="K454" s="170"/>
      <c r="L454" s="34"/>
      <c r="M454" s="171" t="s">
        <v>1</v>
      </c>
      <c r="N454" s="135" t="s">
        <v>37</v>
      </c>
      <c r="P454" s="172">
        <f>O454*H454</f>
        <v>0</v>
      </c>
      <c r="Q454" s="172">
        <v>3.3000000000000003E-5</v>
      </c>
      <c r="R454" s="172">
        <f>Q454*H454</f>
        <v>2.7324000000000001E-2</v>
      </c>
      <c r="S454" s="172">
        <v>0</v>
      </c>
      <c r="T454" s="173">
        <f>S454*H454</f>
        <v>0</v>
      </c>
      <c r="AR454" s="174" t="s">
        <v>165</v>
      </c>
      <c r="AT454" s="174" t="s">
        <v>161</v>
      </c>
      <c r="AU454" s="174" t="s">
        <v>81</v>
      </c>
      <c r="AY454" s="17" t="s">
        <v>159</v>
      </c>
      <c r="BE454" s="102">
        <f>IF(N454="základná",J454,0)</f>
        <v>0</v>
      </c>
      <c r="BF454" s="102">
        <f>IF(N454="znížená",J454,0)</f>
        <v>0</v>
      </c>
      <c r="BG454" s="102">
        <f>IF(N454="zákl. prenesená",J454,0)</f>
        <v>0</v>
      </c>
      <c r="BH454" s="102">
        <f>IF(N454="zníž. prenesená",J454,0)</f>
        <v>0</v>
      </c>
      <c r="BI454" s="102">
        <f>IF(N454="nulová",J454,0)</f>
        <v>0</v>
      </c>
      <c r="BJ454" s="17" t="s">
        <v>81</v>
      </c>
      <c r="BK454" s="102">
        <f>ROUND(I454*H454,2)</f>
        <v>0</v>
      </c>
      <c r="BL454" s="17" t="s">
        <v>165</v>
      </c>
      <c r="BM454" s="174" t="s">
        <v>1873</v>
      </c>
    </row>
    <row r="455" spans="2:65" s="14" customFormat="1" x14ac:dyDescent="0.2">
      <c r="B455" s="190"/>
      <c r="D455" s="176" t="s">
        <v>167</v>
      </c>
      <c r="E455" s="191" t="s">
        <v>1</v>
      </c>
      <c r="F455" s="192" t="s">
        <v>1874</v>
      </c>
      <c r="H455" s="191" t="s">
        <v>1</v>
      </c>
      <c r="I455" s="193"/>
      <c r="L455" s="190"/>
      <c r="M455" s="194"/>
      <c r="T455" s="195"/>
      <c r="AT455" s="191" t="s">
        <v>167</v>
      </c>
      <c r="AU455" s="191" t="s">
        <v>81</v>
      </c>
      <c r="AV455" s="14" t="s">
        <v>76</v>
      </c>
      <c r="AW455" s="14" t="s">
        <v>26</v>
      </c>
      <c r="AX455" s="14" t="s">
        <v>71</v>
      </c>
      <c r="AY455" s="191" t="s">
        <v>159</v>
      </c>
    </row>
    <row r="456" spans="2:65" s="12" customFormat="1" x14ac:dyDescent="0.2">
      <c r="B456" s="175"/>
      <c r="D456" s="176" t="s">
        <v>167</v>
      </c>
      <c r="E456" s="177" t="s">
        <v>1</v>
      </c>
      <c r="F456" s="178" t="s">
        <v>202</v>
      </c>
      <c r="H456" s="179">
        <v>9</v>
      </c>
      <c r="I456" s="180"/>
      <c r="L456" s="175"/>
      <c r="M456" s="181"/>
      <c r="T456" s="182"/>
      <c r="AT456" s="177" t="s">
        <v>167</v>
      </c>
      <c r="AU456" s="177" t="s">
        <v>81</v>
      </c>
      <c r="AV456" s="12" t="s">
        <v>81</v>
      </c>
      <c r="AW456" s="12" t="s">
        <v>26</v>
      </c>
      <c r="AX456" s="12" t="s">
        <v>71</v>
      </c>
      <c r="AY456" s="177" t="s">
        <v>159</v>
      </c>
    </row>
    <row r="457" spans="2:65" s="15" customFormat="1" x14ac:dyDescent="0.2">
      <c r="B457" s="199"/>
      <c r="D457" s="176" t="s">
        <v>167</v>
      </c>
      <c r="E457" s="200" t="s">
        <v>1426</v>
      </c>
      <c r="F457" s="201" t="s">
        <v>383</v>
      </c>
      <c r="H457" s="202">
        <v>9</v>
      </c>
      <c r="I457" s="203"/>
      <c r="L457" s="199"/>
      <c r="M457" s="204"/>
      <c r="T457" s="205"/>
      <c r="AT457" s="200" t="s">
        <v>167</v>
      </c>
      <c r="AU457" s="200" t="s">
        <v>81</v>
      </c>
      <c r="AV457" s="15" t="s">
        <v>173</v>
      </c>
      <c r="AW457" s="15" t="s">
        <v>26</v>
      </c>
      <c r="AX457" s="15" t="s">
        <v>71</v>
      </c>
      <c r="AY457" s="200" t="s">
        <v>159</v>
      </c>
    </row>
    <row r="458" spans="2:65" s="14" customFormat="1" x14ac:dyDescent="0.2">
      <c r="B458" s="190"/>
      <c r="D458" s="176" t="s">
        <v>167</v>
      </c>
      <c r="E458" s="191" t="s">
        <v>1</v>
      </c>
      <c r="F458" s="192" t="s">
        <v>1875</v>
      </c>
      <c r="H458" s="191" t="s">
        <v>1</v>
      </c>
      <c r="I458" s="193"/>
      <c r="L458" s="190"/>
      <c r="M458" s="194"/>
      <c r="T458" s="195"/>
      <c r="AT458" s="191" t="s">
        <v>167</v>
      </c>
      <c r="AU458" s="191" t="s">
        <v>81</v>
      </c>
      <c r="AV458" s="14" t="s">
        <v>76</v>
      </c>
      <c r="AW458" s="14" t="s">
        <v>26</v>
      </c>
      <c r="AX458" s="14" t="s">
        <v>71</v>
      </c>
      <c r="AY458" s="191" t="s">
        <v>159</v>
      </c>
    </row>
    <row r="459" spans="2:65" s="12" customFormat="1" x14ac:dyDescent="0.2">
      <c r="B459" s="175"/>
      <c r="D459" s="176" t="s">
        <v>167</v>
      </c>
      <c r="E459" s="177" t="s">
        <v>1</v>
      </c>
      <c r="F459" s="178" t="s">
        <v>365</v>
      </c>
      <c r="H459" s="179">
        <v>25</v>
      </c>
      <c r="I459" s="180"/>
      <c r="L459" s="175"/>
      <c r="M459" s="181"/>
      <c r="T459" s="182"/>
      <c r="AT459" s="177" t="s">
        <v>167</v>
      </c>
      <c r="AU459" s="177" t="s">
        <v>81</v>
      </c>
      <c r="AV459" s="12" t="s">
        <v>81</v>
      </c>
      <c r="AW459" s="12" t="s">
        <v>26</v>
      </c>
      <c r="AX459" s="12" t="s">
        <v>71</v>
      </c>
      <c r="AY459" s="177" t="s">
        <v>159</v>
      </c>
    </row>
    <row r="460" spans="2:65" s="14" customFormat="1" x14ac:dyDescent="0.2">
      <c r="B460" s="190"/>
      <c r="D460" s="176" t="s">
        <v>167</v>
      </c>
      <c r="E460" s="191" t="s">
        <v>1</v>
      </c>
      <c r="F460" s="192" t="s">
        <v>1869</v>
      </c>
      <c r="H460" s="191" t="s">
        <v>1</v>
      </c>
      <c r="I460" s="193"/>
      <c r="L460" s="190"/>
      <c r="M460" s="194"/>
      <c r="T460" s="195"/>
      <c r="AT460" s="191" t="s">
        <v>167</v>
      </c>
      <c r="AU460" s="191" t="s">
        <v>81</v>
      </c>
      <c r="AV460" s="14" t="s">
        <v>76</v>
      </c>
      <c r="AW460" s="14" t="s">
        <v>26</v>
      </c>
      <c r="AX460" s="14" t="s">
        <v>71</v>
      </c>
      <c r="AY460" s="191" t="s">
        <v>159</v>
      </c>
    </row>
    <row r="461" spans="2:65" s="12" customFormat="1" x14ac:dyDescent="0.2">
      <c r="B461" s="175"/>
      <c r="D461" s="176" t="s">
        <v>167</v>
      </c>
      <c r="E461" s="177" t="s">
        <v>1</v>
      </c>
      <c r="F461" s="178" t="s">
        <v>1870</v>
      </c>
      <c r="H461" s="179">
        <v>794</v>
      </c>
      <c r="I461" s="180"/>
      <c r="L461" s="175"/>
      <c r="M461" s="181"/>
      <c r="T461" s="182"/>
      <c r="AT461" s="177" t="s">
        <v>167</v>
      </c>
      <c r="AU461" s="177" t="s">
        <v>81</v>
      </c>
      <c r="AV461" s="12" t="s">
        <v>81</v>
      </c>
      <c r="AW461" s="12" t="s">
        <v>26</v>
      </c>
      <c r="AX461" s="12" t="s">
        <v>71</v>
      </c>
      <c r="AY461" s="177" t="s">
        <v>159</v>
      </c>
    </row>
    <row r="462" spans="2:65" s="15" customFormat="1" x14ac:dyDescent="0.2">
      <c r="B462" s="199"/>
      <c r="D462" s="176" t="s">
        <v>167</v>
      </c>
      <c r="E462" s="200" t="s">
        <v>1427</v>
      </c>
      <c r="F462" s="201" t="s">
        <v>383</v>
      </c>
      <c r="H462" s="202">
        <v>819</v>
      </c>
      <c r="I462" s="203"/>
      <c r="L462" s="199"/>
      <c r="M462" s="204"/>
      <c r="T462" s="205"/>
      <c r="AT462" s="200" t="s">
        <v>167</v>
      </c>
      <c r="AU462" s="200" t="s">
        <v>81</v>
      </c>
      <c r="AV462" s="15" t="s">
        <v>173</v>
      </c>
      <c r="AW462" s="15" t="s">
        <v>26</v>
      </c>
      <c r="AX462" s="15" t="s">
        <v>71</v>
      </c>
      <c r="AY462" s="200" t="s">
        <v>159</v>
      </c>
    </row>
    <row r="463" spans="2:65" s="13" customFormat="1" x14ac:dyDescent="0.2">
      <c r="B463" s="183"/>
      <c r="D463" s="176" t="s">
        <v>167</v>
      </c>
      <c r="E463" s="184" t="s">
        <v>1</v>
      </c>
      <c r="F463" s="185" t="s">
        <v>169</v>
      </c>
      <c r="H463" s="186">
        <v>828</v>
      </c>
      <c r="I463" s="187"/>
      <c r="L463" s="183"/>
      <c r="M463" s="188"/>
      <c r="T463" s="189"/>
      <c r="AT463" s="184" t="s">
        <v>167</v>
      </c>
      <c r="AU463" s="184" t="s">
        <v>81</v>
      </c>
      <c r="AV463" s="13" t="s">
        <v>165</v>
      </c>
      <c r="AW463" s="13" t="s">
        <v>26</v>
      </c>
      <c r="AX463" s="13" t="s">
        <v>76</v>
      </c>
      <c r="AY463" s="184" t="s">
        <v>159</v>
      </c>
    </row>
    <row r="464" spans="2:65" s="1" customFormat="1" ht="16.5" customHeight="1" x14ac:dyDescent="0.2">
      <c r="B464" s="136"/>
      <c r="C464" s="206" t="s">
        <v>1876</v>
      </c>
      <c r="D464" s="206" t="s">
        <v>387</v>
      </c>
      <c r="E464" s="207" t="s">
        <v>1877</v>
      </c>
      <c r="F464" s="208" t="s">
        <v>1878</v>
      </c>
      <c r="G464" s="209" t="s">
        <v>281</v>
      </c>
      <c r="H464" s="210">
        <v>10.35</v>
      </c>
      <c r="I464" s="211"/>
      <c r="J464" s="212">
        <f>ROUND(I464*H464,2)</f>
        <v>0</v>
      </c>
      <c r="K464" s="213"/>
      <c r="L464" s="214"/>
      <c r="M464" s="215" t="s">
        <v>1</v>
      </c>
      <c r="N464" s="216" t="s">
        <v>37</v>
      </c>
      <c r="P464" s="172">
        <f>O464*H464</f>
        <v>0</v>
      </c>
      <c r="Q464" s="172">
        <v>1.2999999999999999E-4</v>
      </c>
      <c r="R464" s="172">
        <f>Q464*H464</f>
        <v>1.3454999999999999E-3</v>
      </c>
      <c r="S464" s="172">
        <v>0</v>
      </c>
      <c r="T464" s="173">
        <f>S464*H464</f>
        <v>0</v>
      </c>
      <c r="AR464" s="174" t="s">
        <v>198</v>
      </c>
      <c r="AT464" s="174" t="s">
        <v>387</v>
      </c>
      <c r="AU464" s="174" t="s">
        <v>81</v>
      </c>
      <c r="AY464" s="17" t="s">
        <v>159</v>
      </c>
      <c r="BE464" s="102">
        <f>IF(N464="základná",J464,0)</f>
        <v>0</v>
      </c>
      <c r="BF464" s="102">
        <f>IF(N464="znížená",J464,0)</f>
        <v>0</v>
      </c>
      <c r="BG464" s="102">
        <f>IF(N464="zákl. prenesená",J464,0)</f>
        <v>0</v>
      </c>
      <c r="BH464" s="102">
        <f>IF(N464="zníž. prenesená",J464,0)</f>
        <v>0</v>
      </c>
      <c r="BI464" s="102">
        <f>IF(N464="nulová",J464,0)</f>
        <v>0</v>
      </c>
      <c r="BJ464" s="17" t="s">
        <v>81</v>
      </c>
      <c r="BK464" s="102">
        <f>ROUND(I464*H464,2)</f>
        <v>0</v>
      </c>
      <c r="BL464" s="17" t="s">
        <v>165</v>
      </c>
      <c r="BM464" s="174" t="s">
        <v>1879</v>
      </c>
    </row>
    <row r="465" spans="2:65" s="12" customFormat="1" x14ac:dyDescent="0.2">
      <c r="B465" s="175"/>
      <c r="D465" s="176" t="s">
        <v>167</v>
      </c>
      <c r="E465" s="177" t="s">
        <v>1</v>
      </c>
      <c r="F465" s="178" t="s">
        <v>1880</v>
      </c>
      <c r="H465" s="179">
        <v>10.35</v>
      </c>
      <c r="I465" s="180"/>
      <c r="L465" s="175"/>
      <c r="M465" s="181"/>
      <c r="T465" s="182"/>
      <c r="AT465" s="177" t="s">
        <v>167</v>
      </c>
      <c r="AU465" s="177" t="s">
        <v>81</v>
      </c>
      <c r="AV465" s="12" t="s">
        <v>81</v>
      </c>
      <c r="AW465" s="12" t="s">
        <v>26</v>
      </c>
      <c r="AX465" s="12" t="s">
        <v>76</v>
      </c>
      <c r="AY465" s="177" t="s">
        <v>159</v>
      </c>
    </row>
    <row r="466" spans="2:65" s="1" customFormat="1" ht="16.5" customHeight="1" x14ac:dyDescent="0.2">
      <c r="B466" s="136"/>
      <c r="C466" s="206" t="s">
        <v>1031</v>
      </c>
      <c r="D466" s="206" t="s">
        <v>387</v>
      </c>
      <c r="E466" s="207" t="s">
        <v>1881</v>
      </c>
      <c r="F466" s="208" t="s">
        <v>1882</v>
      </c>
      <c r="G466" s="209" t="s">
        <v>281</v>
      </c>
      <c r="H466" s="210">
        <v>941.85</v>
      </c>
      <c r="I466" s="211"/>
      <c r="J466" s="212">
        <f>ROUND(I466*H466,2)</f>
        <v>0</v>
      </c>
      <c r="K466" s="213"/>
      <c r="L466" s="214"/>
      <c r="M466" s="215" t="s">
        <v>1</v>
      </c>
      <c r="N466" s="216" t="s">
        <v>37</v>
      </c>
      <c r="P466" s="172">
        <f>O466*H466</f>
        <v>0</v>
      </c>
      <c r="Q466" s="172">
        <v>2.9999999999999997E-4</v>
      </c>
      <c r="R466" s="172">
        <f>Q466*H466</f>
        <v>0.282555</v>
      </c>
      <c r="S466" s="172">
        <v>0</v>
      </c>
      <c r="T466" s="173">
        <f>S466*H466</f>
        <v>0</v>
      </c>
      <c r="AR466" s="174" t="s">
        <v>198</v>
      </c>
      <c r="AT466" s="174" t="s">
        <v>387</v>
      </c>
      <c r="AU466" s="174" t="s">
        <v>81</v>
      </c>
      <c r="AY466" s="17" t="s">
        <v>159</v>
      </c>
      <c r="BE466" s="102">
        <f>IF(N466="základná",J466,0)</f>
        <v>0</v>
      </c>
      <c r="BF466" s="102">
        <f>IF(N466="znížená",J466,0)</f>
        <v>0</v>
      </c>
      <c r="BG466" s="102">
        <f>IF(N466="zákl. prenesená",J466,0)</f>
        <v>0</v>
      </c>
      <c r="BH466" s="102">
        <f>IF(N466="zníž. prenesená",J466,0)</f>
        <v>0</v>
      </c>
      <c r="BI466" s="102">
        <f>IF(N466="nulová",J466,0)</f>
        <v>0</v>
      </c>
      <c r="BJ466" s="17" t="s">
        <v>81</v>
      </c>
      <c r="BK466" s="102">
        <f>ROUND(I466*H466,2)</f>
        <v>0</v>
      </c>
      <c r="BL466" s="17" t="s">
        <v>165</v>
      </c>
      <c r="BM466" s="174" t="s">
        <v>1883</v>
      </c>
    </row>
    <row r="467" spans="2:65" s="12" customFormat="1" x14ac:dyDescent="0.2">
      <c r="B467" s="175"/>
      <c r="D467" s="176" t="s">
        <v>167</v>
      </c>
      <c r="E467" s="177" t="s">
        <v>1</v>
      </c>
      <c r="F467" s="178" t="s">
        <v>1884</v>
      </c>
      <c r="H467" s="179">
        <v>941.85</v>
      </c>
      <c r="I467" s="180"/>
      <c r="L467" s="175"/>
      <c r="M467" s="181"/>
      <c r="T467" s="182"/>
      <c r="AT467" s="177" t="s">
        <v>167</v>
      </c>
      <c r="AU467" s="177" t="s">
        <v>81</v>
      </c>
      <c r="AV467" s="12" t="s">
        <v>81</v>
      </c>
      <c r="AW467" s="12" t="s">
        <v>26</v>
      </c>
      <c r="AX467" s="12" t="s">
        <v>71</v>
      </c>
      <c r="AY467" s="177" t="s">
        <v>159</v>
      </c>
    </row>
    <row r="468" spans="2:65" s="13" customFormat="1" x14ac:dyDescent="0.2">
      <c r="B468" s="183"/>
      <c r="D468" s="176" t="s">
        <v>167</v>
      </c>
      <c r="E468" s="184" t="s">
        <v>1</v>
      </c>
      <c r="F468" s="185" t="s">
        <v>169</v>
      </c>
      <c r="H468" s="186">
        <v>941.85</v>
      </c>
      <c r="I468" s="187"/>
      <c r="L468" s="183"/>
      <c r="M468" s="188"/>
      <c r="T468" s="189"/>
      <c r="AT468" s="184" t="s">
        <v>167</v>
      </c>
      <c r="AU468" s="184" t="s">
        <v>81</v>
      </c>
      <c r="AV468" s="13" t="s">
        <v>165</v>
      </c>
      <c r="AW468" s="13" t="s">
        <v>26</v>
      </c>
      <c r="AX468" s="13" t="s">
        <v>76</v>
      </c>
      <c r="AY468" s="184" t="s">
        <v>159</v>
      </c>
    </row>
    <row r="469" spans="2:65" s="11" customFormat="1" ht="22.75" customHeight="1" x14ac:dyDescent="0.25">
      <c r="B469" s="151"/>
      <c r="D469" s="152" t="s">
        <v>70</v>
      </c>
      <c r="E469" s="161" t="s">
        <v>184</v>
      </c>
      <c r="F469" s="161" t="s">
        <v>345</v>
      </c>
      <c r="I469" s="154"/>
      <c r="J469" s="162">
        <f>BK469</f>
        <v>0</v>
      </c>
      <c r="L469" s="151"/>
      <c r="M469" s="156"/>
      <c r="P469" s="157">
        <f>SUM(P470:P496)</f>
        <v>0</v>
      </c>
      <c r="R469" s="157">
        <f>SUM(R470:R496)</f>
        <v>597.36810000000003</v>
      </c>
      <c r="T469" s="158">
        <f>SUM(T470:T496)</f>
        <v>0</v>
      </c>
      <c r="AR469" s="152" t="s">
        <v>76</v>
      </c>
      <c r="AT469" s="159" t="s">
        <v>70</v>
      </c>
      <c r="AU469" s="159" t="s">
        <v>76</v>
      </c>
      <c r="AY469" s="152" t="s">
        <v>159</v>
      </c>
      <c r="BK469" s="160">
        <f>SUM(BK470:BK496)</f>
        <v>0</v>
      </c>
    </row>
    <row r="470" spans="2:65" s="1" customFormat="1" ht="44.25" customHeight="1" x14ac:dyDescent="0.2">
      <c r="B470" s="136"/>
      <c r="C470" s="163" t="s">
        <v>1885</v>
      </c>
      <c r="D470" s="163" t="s">
        <v>161</v>
      </c>
      <c r="E470" s="164" t="s">
        <v>1886</v>
      </c>
      <c r="F470" s="165" t="s">
        <v>1887</v>
      </c>
      <c r="G470" s="166" t="s">
        <v>281</v>
      </c>
      <c r="H470" s="167">
        <v>794</v>
      </c>
      <c r="I470" s="168"/>
      <c r="J470" s="169">
        <f>ROUND(I470*H470,2)</f>
        <v>0</v>
      </c>
      <c r="K470" s="170"/>
      <c r="L470" s="34"/>
      <c r="M470" s="171" t="s">
        <v>1</v>
      </c>
      <c r="N470" s="135" t="s">
        <v>37</v>
      </c>
      <c r="P470" s="172">
        <f>O470*H470</f>
        <v>0</v>
      </c>
      <c r="Q470" s="172">
        <v>0.112</v>
      </c>
      <c r="R470" s="172">
        <f>Q470*H470</f>
        <v>88.927999999999997</v>
      </c>
      <c r="S470" s="172">
        <v>0</v>
      </c>
      <c r="T470" s="173">
        <f>S470*H470</f>
        <v>0</v>
      </c>
      <c r="AR470" s="174" t="s">
        <v>165</v>
      </c>
      <c r="AT470" s="174" t="s">
        <v>161</v>
      </c>
      <c r="AU470" s="174" t="s">
        <v>81</v>
      </c>
      <c r="AY470" s="17" t="s">
        <v>159</v>
      </c>
      <c r="BE470" s="102">
        <f>IF(N470="základná",J470,0)</f>
        <v>0</v>
      </c>
      <c r="BF470" s="102">
        <f>IF(N470="znížená",J470,0)</f>
        <v>0</v>
      </c>
      <c r="BG470" s="102">
        <f>IF(N470="zákl. prenesená",J470,0)</f>
        <v>0</v>
      </c>
      <c r="BH470" s="102">
        <f>IF(N470="zníž. prenesená",J470,0)</f>
        <v>0</v>
      </c>
      <c r="BI470" s="102">
        <f>IF(N470="nulová",J470,0)</f>
        <v>0</v>
      </c>
      <c r="BJ470" s="17" t="s">
        <v>81</v>
      </c>
      <c r="BK470" s="102">
        <f>ROUND(I470*H470,2)</f>
        <v>0</v>
      </c>
      <c r="BL470" s="17" t="s">
        <v>165</v>
      </c>
      <c r="BM470" s="174" t="s">
        <v>1888</v>
      </c>
    </row>
    <row r="471" spans="2:65" s="14" customFormat="1" x14ac:dyDescent="0.2">
      <c r="B471" s="190"/>
      <c r="D471" s="176" t="s">
        <v>167</v>
      </c>
      <c r="E471" s="191" t="s">
        <v>1</v>
      </c>
      <c r="F471" s="192" t="s">
        <v>1869</v>
      </c>
      <c r="H471" s="191" t="s">
        <v>1</v>
      </c>
      <c r="I471" s="193"/>
      <c r="L471" s="190"/>
      <c r="M471" s="194"/>
      <c r="T471" s="195"/>
      <c r="AT471" s="191" t="s">
        <v>167</v>
      </c>
      <c r="AU471" s="191" t="s">
        <v>81</v>
      </c>
      <c r="AV471" s="14" t="s">
        <v>76</v>
      </c>
      <c r="AW471" s="14" t="s">
        <v>26</v>
      </c>
      <c r="AX471" s="14" t="s">
        <v>71</v>
      </c>
      <c r="AY471" s="191" t="s">
        <v>159</v>
      </c>
    </row>
    <row r="472" spans="2:65" s="12" customFormat="1" x14ac:dyDescent="0.2">
      <c r="B472" s="175"/>
      <c r="D472" s="176" t="s">
        <v>167</v>
      </c>
      <c r="E472" s="177" t="s">
        <v>1</v>
      </c>
      <c r="F472" s="178" t="s">
        <v>1870</v>
      </c>
      <c r="H472" s="179">
        <v>794</v>
      </c>
      <c r="I472" s="180"/>
      <c r="L472" s="175"/>
      <c r="M472" s="181"/>
      <c r="T472" s="182"/>
      <c r="AT472" s="177" t="s">
        <v>167</v>
      </c>
      <c r="AU472" s="177" t="s">
        <v>81</v>
      </c>
      <c r="AV472" s="12" t="s">
        <v>81</v>
      </c>
      <c r="AW472" s="12" t="s">
        <v>26</v>
      </c>
      <c r="AX472" s="12" t="s">
        <v>71</v>
      </c>
      <c r="AY472" s="177" t="s">
        <v>159</v>
      </c>
    </row>
    <row r="473" spans="2:65" s="13" customFormat="1" x14ac:dyDescent="0.2">
      <c r="B473" s="183"/>
      <c r="D473" s="176" t="s">
        <v>167</v>
      </c>
      <c r="E473" s="184" t="s">
        <v>1</v>
      </c>
      <c r="F473" s="185" t="s">
        <v>169</v>
      </c>
      <c r="H473" s="186">
        <v>794</v>
      </c>
      <c r="I473" s="187"/>
      <c r="L473" s="183"/>
      <c r="M473" s="188"/>
      <c r="T473" s="189"/>
      <c r="AT473" s="184" t="s">
        <v>167</v>
      </c>
      <c r="AU473" s="184" t="s">
        <v>81</v>
      </c>
      <c r="AV473" s="13" t="s">
        <v>165</v>
      </c>
      <c r="AW473" s="13" t="s">
        <v>26</v>
      </c>
      <c r="AX473" s="13" t="s">
        <v>76</v>
      </c>
      <c r="AY473" s="184" t="s">
        <v>159</v>
      </c>
    </row>
    <row r="474" spans="2:65" s="1" customFormat="1" ht="33" customHeight="1" x14ac:dyDescent="0.2">
      <c r="B474" s="136"/>
      <c r="C474" s="163" t="s">
        <v>1035</v>
      </c>
      <c r="D474" s="163" t="s">
        <v>161</v>
      </c>
      <c r="E474" s="164" t="s">
        <v>1889</v>
      </c>
      <c r="F474" s="165" t="s">
        <v>1890</v>
      </c>
      <c r="G474" s="166" t="s">
        <v>281</v>
      </c>
      <c r="H474" s="167">
        <v>291</v>
      </c>
      <c r="I474" s="168"/>
      <c r="J474" s="169">
        <f>ROUND(I474*H474,2)</f>
        <v>0</v>
      </c>
      <c r="K474" s="170"/>
      <c r="L474" s="34"/>
      <c r="M474" s="171" t="s">
        <v>1</v>
      </c>
      <c r="N474" s="135" t="s">
        <v>37</v>
      </c>
      <c r="P474" s="172">
        <f>O474*H474</f>
        <v>0</v>
      </c>
      <c r="Q474" s="172">
        <v>0.106</v>
      </c>
      <c r="R474" s="172">
        <f>Q474*H474</f>
        <v>30.846</v>
      </c>
      <c r="S474" s="172">
        <v>0</v>
      </c>
      <c r="T474" s="173">
        <f>S474*H474</f>
        <v>0</v>
      </c>
      <c r="AR474" s="174" t="s">
        <v>165</v>
      </c>
      <c r="AT474" s="174" t="s">
        <v>161</v>
      </c>
      <c r="AU474" s="174" t="s">
        <v>81</v>
      </c>
      <c r="AY474" s="17" t="s">
        <v>159</v>
      </c>
      <c r="BE474" s="102">
        <f>IF(N474="základná",J474,0)</f>
        <v>0</v>
      </c>
      <c r="BF474" s="102">
        <f>IF(N474="znížená",J474,0)</f>
        <v>0</v>
      </c>
      <c r="BG474" s="102">
        <f>IF(N474="zákl. prenesená",J474,0)</f>
        <v>0</v>
      </c>
      <c r="BH474" s="102">
        <f>IF(N474="zníž. prenesená",J474,0)</f>
        <v>0</v>
      </c>
      <c r="BI474" s="102">
        <f>IF(N474="nulová",J474,0)</f>
        <v>0</v>
      </c>
      <c r="BJ474" s="17" t="s">
        <v>81</v>
      </c>
      <c r="BK474" s="102">
        <f>ROUND(I474*H474,2)</f>
        <v>0</v>
      </c>
      <c r="BL474" s="17" t="s">
        <v>165</v>
      </c>
      <c r="BM474" s="174" t="s">
        <v>1891</v>
      </c>
    </row>
    <row r="475" spans="2:65" s="14" customFormat="1" x14ac:dyDescent="0.2">
      <c r="B475" s="190"/>
      <c r="D475" s="176" t="s">
        <v>167</v>
      </c>
      <c r="E475" s="191" t="s">
        <v>1</v>
      </c>
      <c r="F475" s="192" t="s">
        <v>1892</v>
      </c>
      <c r="H475" s="191" t="s">
        <v>1</v>
      </c>
      <c r="I475" s="193"/>
      <c r="L475" s="190"/>
      <c r="M475" s="194"/>
      <c r="T475" s="195"/>
      <c r="AT475" s="191" t="s">
        <v>167</v>
      </c>
      <c r="AU475" s="191" t="s">
        <v>81</v>
      </c>
      <c r="AV475" s="14" t="s">
        <v>76</v>
      </c>
      <c r="AW475" s="14" t="s">
        <v>26</v>
      </c>
      <c r="AX475" s="14" t="s">
        <v>71</v>
      </c>
      <c r="AY475" s="191" t="s">
        <v>159</v>
      </c>
    </row>
    <row r="476" spans="2:65" s="12" customFormat="1" x14ac:dyDescent="0.2">
      <c r="B476" s="175"/>
      <c r="D476" s="176" t="s">
        <v>167</v>
      </c>
      <c r="E476" s="177" t="s">
        <v>1</v>
      </c>
      <c r="F476" s="178" t="s">
        <v>1868</v>
      </c>
      <c r="H476" s="179">
        <v>291</v>
      </c>
      <c r="I476" s="180"/>
      <c r="L476" s="175"/>
      <c r="M476" s="181"/>
      <c r="T476" s="182"/>
      <c r="AT476" s="177" t="s">
        <v>167</v>
      </c>
      <c r="AU476" s="177" t="s">
        <v>81</v>
      </c>
      <c r="AV476" s="12" t="s">
        <v>81</v>
      </c>
      <c r="AW476" s="12" t="s">
        <v>26</v>
      </c>
      <c r="AX476" s="12" t="s">
        <v>71</v>
      </c>
      <c r="AY476" s="177" t="s">
        <v>159</v>
      </c>
    </row>
    <row r="477" spans="2:65" s="13" customFormat="1" x14ac:dyDescent="0.2">
      <c r="B477" s="183"/>
      <c r="D477" s="176" t="s">
        <v>167</v>
      </c>
      <c r="E477" s="184" t="s">
        <v>1</v>
      </c>
      <c r="F477" s="185" t="s">
        <v>169</v>
      </c>
      <c r="H477" s="186">
        <v>291</v>
      </c>
      <c r="I477" s="187"/>
      <c r="L477" s="183"/>
      <c r="M477" s="188"/>
      <c r="T477" s="189"/>
      <c r="AT477" s="184" t="s">
        <v>167</v>
      </c>
      <c r="AU477" s="184" t="s">
        <v>81</v>
      </c>
      <c r="AV477" s="13" t="s">
        <v>165</v>
      </c>
      <c r="AW477" s="13" t="s">
        <v>26</v>
      </c>
      <c r="AX477" s="13" t="s">
        <v>76</v>
      </c>
      <c r="AY477" s="184" t="s">
        <v>159</v>
      </c>
    </row>
    <row r="478" spans="2:65" s="1" customFormat="1" ht="33" customHeight="1" x14ac:dyDescent="0.2">
      <c r="B478" s="136"/>
      <c r="C478" s="163" t="s">
        <v>1893</v>
      </c>
      <c r="D478" s="163" t="s">
        <v>161</v>
      </c>
      <c r="E478" s="164" t="s">
        <v>1894</v>
      </c>
      <c r="F478" s="165" t="s">
        <v>1895</v>
      </c>
      <c r="G478" s="166" t="s">
        <v>281</v>
      </c>
      <c r="H478" s="167">
        <v>291</v>
      </c>
      <c r="I478" s="168"/>
      <c r="J478" s="169">
        <f>ROUND(I478*H478,2)</f>
        <v>0</v>
      </c>
      <c r="K478" s="170"/>
      <c r="L478" s="34"/>
      <c r="M478" s="171" t="s">
        <v>1</v>
      </c>
      <c r="N478" s="135" t="s">
        <v>37</v>
      </c>
      <c r="P478" s="172">
        <f>O478*H478</f>
        <v>0</v>
      </c>
      <c r="Q478" s="172">
        <v>0.29160000000000003</v>
      </c>
      <c r="R478" s="172">
        <f>Q478*H478</f>
        <v>84.85560000000001</v>
      </c>
      <c r="S478" s="172">
        <v>0</v>
      </c>
      <c r="T478" s="173">
        <f>S478*H478</f>
        <v>0</v>
      </c>
      <c r="AR478" s="174" t="s">
        <v>165</v>
      </c>
      <c r="AT478" s="174" t="s">
        <v>161</v>
      </c>
      <c r="AU478" s="174" t="s">
        <v>81</v>
      </c>
      <c r="AY478" s="17" t="s">
        <v>159</v>
      </c>
      <c r="BE478" s="102">
        <f>IF(N478="základná",J478,0)</f>
        <v>0</v>
      </c>
      <c r="BF478" s="102">
        <f>IF(N478="znížená",J478,0)</f>
        <v>0</v>
      </c>
      <c r="BG478" s="102">
        <f>IF(N478="zákl. prenesená",J478,0)</f>
        <v>0</v>
      </c>
      <c r="BH478" s="102">
        <f>IF(N478="zníž. prenesená",J478,0)</f>
        <v>0</v>
      </c>
      <c r="BI478" s="102">
        <f>IF(N478="nulová",J478,0)</f>
        <v>0</v>
      </c>
      <c r="BJ478" s="17" t="s">
        <v>81</v>
      </c>
      <c r="BK478" s="102">
        <f>ROUND(I478*H478,2)</f>
        <v>0</v>
      </c>
      <c r="BL478" s="17" t="s">
        <v>165</v>
      </c>
      <c r="BM478" s="174" t="s">
        <v>1896</v>
      </c>
    </row>
    <row r="479" spans="2:65" s="1" customFormat="1" ht="33" customHeight="1" x14ac:dyDescent="0.2">
      <c r="B479" s="136"/>
      <c r="C479" s="163" t="s">
        <v>1039</v>
      </c>
      <c r="D479" s="163" t="s">
        <v>161</v>
      </c>
      <c r="E479" s="164" t="s">
        <v>1897</v>
      </c>
      <c r="F479" s="165" t="s">
        <v>1898</v>
      </c>
      <c r="G479" s="166" t="s">
        <v>281</v>
      </c>
      <c r="H479" s="167">
        <v>8.9</v>
      </c>
      <c r="I479" s="168"/>
      <c r="J479" s="169">
        <f>ROUND(I479*H479,2)</f>
        <v>0</v>
      </c>
      <c r="K479" s="170"/>
      <c r="L479" s="34"/>
      <c r="M479" s="171" t="s">
        <v>1</v>
      </c>
      <c r="N479" s="135" t="s">
        <v>37</v>
      </c>
      <c r="P479" s="172">
        <f>O479*H479</f>
        <v>0</v>
      </c>
      <c r="Q479" s="172">
        <v>0.39800000000000002</v>
      </c>
      <c r="R479" s="172">
        <f>Q479*H479</f>
        <v>3.5422000000000002</v>
      </c>
      <c r="S479" s="172">
        <v>0</v>
      </c>
      <c r="T479" s="173">
        <f>S479*H479</f>
        <v>0</v>
      </c>
      <c r="AR479" s="174" t="s">
        <v>165</v>
      </c>
      <c r="AT479" s="174" t="s">
        <v>161</v>
      </c>
      <c r="AU479" s="174" t="s">
        <v>81</v>
      </c>
      <c r="AY479" s="17" t="s">
        <v>159</v>
      </c>
      <c r="BE479" s="102">
        <f>IF(N479="základná",J479,0)</f>
        <v>0</v>
      </c>
      <c r="BF479" s="102">
        <f>IF(N479="znížená",J479,0)</f>
        <v>0</v>
      </c>
      <c r="BG479" s="102">
        <f>IF(N479="zákl. prenesená",J479,0)</f>
        <v>0</v>
      </c>
      <c r="BH479" s="102">
        <f>IF(N479="zníž. prenesená",J479,0)</f>
        <v>0</v>
      </c>
      <c r="BI479" s="102">
        <f>IF(N479="nulová",J479,0)</f>
        <v>0</v>
      </c>
      <c r="BJ479" s="17" t="s">
        <v>81</v>
      </c>
      <c r="BK479" s="102">
        <f>ROUND(I479*H479,2)</f>
        <v>0</v>
      </c>
      <c r="BL479" s="17" t="s">
        <v>165</v>
      </c>
      <c r="BM479" s="174" t="s">
        <v>1899</v>
      </c>
    </row>
    <row r="480" spans="2:65" s="14" customFormat="1" x14ac:dyDescent="0.2">
      <c r="B480" s="190"/>
      <c r="D480" s="176" t="s">
        <v>167</v>
      </c>
      <c r="E480" s="191" t="s">
        <v>1</v>
      </c>
      <c r="F480" s="192" t="s">
        <v>1900</v>
      </c>
      <c r="H480" s="191" t="s">
        <v>1</v>
      </c>
      <c r="I480" s="193"/>
      <c r="L480" s="190"/>
      <c r="M480" s="194"/>
      <c r="T480" s="195"/>
      <c r="AT480" s="191" t="s">
        <v>167</v>
      </c>
      <c r="AU480" s="191" t="s">
        <v>81</v>
      </c>
      <c r="AV480" s="14" t="s">
        <v>76</v>
      </c>
      <c r="AW480" s="14" t="s">
        <v>26</v>
      </c>
      <c r="AX480" s="14" t="s">
        <v>71</v>
      </c>
      <c r="AY480" s="191" t="s">
        <v>159</v>
      </c>
    </row>
    <row r="481" spans="2:65" s="12" customFormat="1" x14ac:dyDescent="0.2">
      <c r="B481" s="175"/>
      <c r="D481" s="176" t="s">
        <v>167</v>
      </c>
      <c r="E481" s="177" t="s">
        <v>1</v>
      </c>
      <c r="F481" s="178" t="s">
        <v>1444</v>
      </c>
      <c r="H481" s="179">
        <v>8.9</v>
      </c>
      <c r="I481" s="180"/>
      <c r="L481" s="175"/>
      <c r="M481" s="181"/>
      <c r="T481" s="182"/>
      <c r="AT481" s="177" t="s">
        <v>167</v>
      </c>
      <c r="AU481" s="177" t="s">
        <v>81</v>
      </c>
      <c r="AV481" s="12" t="s">
        <v>81</v>
      </c>
      <c r="AW481" s="12" t="s">
        <v>26</v>
      </c>
      <c r="AX481" s="12" t="s">
        <v>76</v>
      </c>
      <c r="AY481" s="177" t="s">
        <v>159</v>
      </c>
    </row>
    <row r="482" spans="2:65" s="1" customFormat="1" ht="33" customHeight="1" x14ac:dyDescent="0.2">
      <c r="B482" s="136"/>
      <c r="C482" s="163" t="s">
        <v>1901</v>
      </c>
      <c r="D482" s="163" t="s">
        <v>161</v>
      </c>
      <c r="E482" s="164" t="s">
        <v>1902</v>
      </c>
      <c r="F482" s="165" t="s">
        <v>1903</v>
      </c>
      <c r="G482" s="166" t="s">
        <v>281</v>
      </c>
      <c r="H482" s="167">
        <v>794</v>
      </c>
      <c r="I482" s="168"/>
      <c r="J482" s="169">
        <f>ROUND(I482*H482,2)</f>
        <v>0</v>
      </c>
      <c r="K482" s="170"/>
      <c r="L482" s="34"/>
      <c r="M482" s="171" t="s">
        <v>1</v>
      </c>
      <c r="N482" s="135" t="s">
        <v>37</v>
      </c>
      <c r="P482" s="172">
        <f>O482*H482</f>
        <v>0</v>
      </c>
      <c r="Q482" s="172">
        <v>0.39800000000000002</v>
      </c>
      <c r="R482" s="172">
        <f>Q482*H482</f>
        <v>316.012</v>
      </c>
      <c r="S482" s="172">
        <v>0</v>
      </c>
      <c r="T482" s="173">
        <f>S482*H482</f>
        <v>0</v>
      </c>
      <c r="AR482" s="174" t="s">
        <v>165</v>
      </c>
      <c r="AT482" s="174" t="s">
        <v>161</v>
      </c>
      <c r="AU482" s="174" t="s">
        <v>81</v>
      </c>
      <c r="AY482" s="17" t="s">
        <v>159</v>
      </c>
      <c r="BE482" s="102">
        <f>IF(N482="základná",J482,0)</f>
        <v>0</v>
      </c>
      <c r="BF482" s="102">
        <f>IF(N482="znížená",J482,0)</f>
        <v>0</v>
      </c>
      <c r="BG482" s="102">
        <f>IF(N482="zákl. prenesená",J482,0)</f>
        <v>0</v>
      </c>
      <c r="BH482" s="102">
        <f>IF(N482="zníž. prenesená",J482,0)</f>
        <v>0</v>
      </c>
      <c r="BI482" s="102">
        <f>IF(N482="nulová",J482,0)</f>
        <v>0</v>
      </c>
      <c r="BJ482" s="17" t="s">
        <v>81</v>
      </c>
      <c r="BK482" s="102">
        <f>ROUND(I482*H482,2)</f>
        <v>0</v>
      </c>
      <c r="BL482" s="17" t="s">
        <v>165</v>
      </c>
      <c r="BM482" s="174" t="s">
        <v>1904</v>
      </c>
    </row>
    <row r="483" spans="2:65" s="14" customFormat="1" x14ac:dyDescent="0.2">
      <c r="B483" s="190"/>
      <c r="D483" s="176" t="s">
        <v>167</v>
      </c>
      <c r="E483" s="191" t="s">
        <v>1</v>
      </c>
      <c r="F483" s="192" t="s">
        <v>1869</v>
      </c>
      <c r="H483" s="191" t="s">
        <v>1</v>
      </c>
      <c r="I483" s="193"/>
      <c r="L483" s="190"/>
      <c r="M483" s="194"/>
      <c r="T483" s="195"/>
      <c r="AT483" s="191" t="s">
        <v>167</v>
      </c>
      <c r="AU483" s="191" t="s">
        <v>81</v>
      </c>
      <c r="AV483" s="14" t="s">
        <v>76</v>
      </c>
      <c r="AW483" s="14" t="s">
        <v>26</v>
      </c>
      <c r="AX483" s="14" t="s">
        <v>71</v>
      </c>
      <c r="AY483" s="191" t="s">
        <v>159</v>
      </c>
    </row>
    <row r="484" spans="2:65" s="12" customFormat="1" x14ac:dyDescent="0.2">
      <c r="B484" s="175"/>
      <c r="D484" s="176" t="s">
        <v>167</v>
      </c>
      <c r="E484" s="177" t="s">
        <v>1</v>
      </c>
      <c r="F484" s="178" t="s">
        <v>1870</v>
      </c>
      <c r="H484" s="179">
        <v>794</v>
      </c>
      <c r="I484" s="180"/>
      <c r="L484" s="175"/>
      <c r="M484" s="181"/>
      <c r="T484" s="182"/>
      <c r="AT484" s="177" t="s">
        <v>167</v>
      </c>
      <c r="AU484" s="177" t="s">
        <v>81</v>
      </c>
      <c r="AV484" s="12" t="s">
        <v>81</v>
      </c>
      <c r="AW484" s="12" t="s">
        <v>26</v>
      </c>
      <c r="AX484" s="12" t="s">
        <v>71</v>
      </c>
      <c r="AY484" s="177" t="s">
        <v>159</v>
      </c>
    </row>
    <row r="485" spans="2:65" s="13" customFormat="1" x14ac:dyDescent="0.2">
      <c r="B485" s="183"/>
      <c r="D485" s="176" t="s">
        <v>167</v>
      </c>
      <c r="E485" s="184" t="s">
        <v>1</v>
      </c>
      <c r="F485" s="185" t="s">
        <v>169</v>
      </c>
      <c r="H485" s="186">
        <v>794</v>
      </c>
      <c r="I485" s="187"/>
      <c r="L485" s="183"/>
      <c r="M485" s="188"/>
      <c r="T485" s="189"/>
      <c r="AT485" s="184" t="s">
        <v>167</v>
      </c>
      <c r="AU485" s="184" t="s">
        <v>81</v>
      </c>
      <c r="AV485" s="13" t="s">
        <v>165</v>
      </c>
      <c r="AW485" s="13" t="s">
        <v>26</v>
      </c>
      <c r="AX485" s="13" t="s">
        <v>76</v>
      </c>
      <c r="AY485" s="184" t="s">
        <v>159</v>
      </c>
    </row>
    <row r="486" spans="2:65" s="1" customFormat="1" ht="24.15" customHeight="1" x14ac:dyDescent="0.2">
      <c r="B486" s="136"/>
      <c r="C486" s="163" t="s">
        <v>1042</v>
      </c>
      <c r="D486" s="163" t="s">
        <v>161</v>
      </c>
      <c r="E486" s="164" t="s">
        <v>1905</v>
      </c>
      <c r="F486" s="165" t="s">
        <v>1906</v>
      </c>
      <c r="G486" s="166" t="s">
        <v>281</v>
      </c>
      <c r="H486" s="167">
        <v>25</v>
      </c>
      <c r="I486" s="168"/>
      <c r="J486" s="169">
        <f>ROUND(I486*H486,2)</f>
        <v>0</v>
      </c>
      <c r="K486" s="170"/>
      <c r="L486" s="34"/>
      <c r="M486" s="171" t="s">
        <v>1</v>
      </c>
      <c r="N486" s="135" t="s">
        <v>37</v>
      </c>
      <c r="P486" s="172">
        <f>O486*H486</f>
        <v>0</v>
      </c>
      <c r="Q486" s="172">
        <v>0.39800000000000002</v>
      </c>
      <c r="R486" s="172">
        <f>Q486*H486</f>
        <v>9.9500000000000011</v>
      </c>
      <c r="S486" s="172">
        <v>0</v>
      </c>
      <c r="T486" s="173">
        <f>S486*H486</f>
        <v>0</v>
      </c>
      <c r="AR486" s="174" t="s">
        <v>165</v>
      </c>
      <c r="AT486" s="174" t="s">
        <v>161</v>
      </c>
      <c r="AU486" s="174" t="s">
        <v>81</v>
      </c>
      <c r="AY486" s="17" t="s">
        <v>159</v>
      </c>
      <c r="BE486" s="102">
        <f>IF(N486="základná",J486,0)</f>
        <v>0</v>
      </c>
      <c r="BF486" s="102">
        <f>IF(N486="znížená",J486,0)</f>
        <v>0</v>
      </c>
      <c r="BG486" s="102">
        <f>IF(N486="zákl. prenesená",J486,0)</f>
        <v>0</v>
      </c>
      <c r="BH486" s="102">
        <f>IF(N486="zníž. prenesená",J486,0)</f>
        <v>0</v>
      </c>
      <c r="BI486" s="102">
        <f>IF(N486="nulová",J486,0)</f>
        <v>0</v>
      </c>
      <c r="BJ486" s="17" t="s">
        <v>81</v>
      </c>
      <c r="BK486" s="102">
        <f>ROUND(I486*H486,2)</f>
        <v>0</v>
      </c>
      <c r="BL486" s="17" t="s">
        <v>165</v>
      </c>
      <c r="BM486" s="174" t="s">
        <v>1907</v>
      </c>
    </row>
    <row r="487" spans="2:65" s="14" customFormat="1" x14ac:dyDescent="0.2">
      <c r="B487" s="190"/>
      <c r="D487" s="176" t="s">
        <v>167</v>
      </c>
      <c r="E487" s="191" t="s">
        <v>1</v>
      </c>
      <c r="F487" s="192" t="s">
        <v>1875</v>
      </c>
      <c r="H487" s="191" t="s">
        <v>1</v>
      </c>
      <c r="I487" s="193"/>
      <c r="L487" s="190"/>
      <c r="M487" s="194"/>
      <c r="T487" s="195"/>
      <c r="AT487" s="191" t="s">
        <v>167</v>
      </c>
      <c r="AU487" s="191" t="s">
        <v>81</v>
      </c>
      <c r="AV487" s="14" t="s">
        <v>76</v>
      </c>
      <c r="AW487" s="14" t="s">
        <v>26</v>
      </c>
      <c r="AX487" s="14" t="s">
        <v>71</v>
      </c>
      <c r="AY487" s="191" t="s">
        <v>159</v>
      </c>
    </row>
    <row r="488" spans="2:65" s="12" customFormat="1" x14ac:dyDescent="0.2">
      <c r="B488" s="175"/>
      <c r="D488" s="176" t="s">
        <v>167</v>
      </c>
      <c r="E488" s="177" t="s">
        <v>1</v>
      </c>
      <c r="F488" s="178" t="s">
        <v>365</v>
      </c>
      <c r="H488" s="179">
        <v>25</v>
      </c>
      <c r="I488" s="180"/>
      <c r="L488" s="175"/>
      <c r="M488" s="181"/>
      <c r="T488" s="182"/>
      <c r="AT488" s="177" t="s">
        <v>167</v>
      </c>
      <c r="AU488" s="177" t="s">
        <v>81</v>
      </c>
      <c r="AV488" s="12" t="s">
        <v>81</v>
      </c>
      <c r="AW488" s="12" t="s">
        <v>26</v>
      </c>
      <c r="AX488" s="12" t="s">
        <v>71</v>
      </c>
      <c r="AY488" s="177" t="s">
        <v>159</v>
      </c>
    </row>
    <row r="489" spans="2:65" s="13" customFormat="1" x14ac:dyDescent="0.2">
      <c r="B489" s="183"/>
      <c r="D489" s="176" t="s">
        <v>167</v>
      </c>
      <c r="E489" s="184" t="s">
        <v>1</v>
      </c>
      <c r="F489" s="185" t="s">
        <v>169</v>
      </c>
      <c r="H489" s="186">
        <v>25</v>
      </c>
      <c r="I489" s="187"/>
      <c r="L489" s="183"/>
      <c r="M489" s="188"/>
      <c r="T489" s="189"/>
      <c r="AT489" s="184" t="s">
        <v>167</v>
      </c>
      <c r="AU489" s="184" t="s">
        <v>81</v>
      </c>
      <c r="AV489" s="13" t="s">
        <v>165</v>
      </c>
      <c r="AW489" s="13" t="s">
        <v>26</v>
      </c>
      <c r="AX489" s="13" t="s">
        <v>76</v>
      </c>
      <c r="AY489" s="184" t="s">
        <v>159</v>
      </c>
    </row>
    <row r="490" spans="2:65" s="1" customFormat="1" ht="37.75" customHeight="1" x14ac:dyDescent="0.2">
      <c r="B490" s="136"/>
      <c r="C490" s="163" t="s">
        <v>1908</v>
      </c>
      <c r="D490" s="163" t="s">
        <v>161</v>
      </c>
      <c r="E490" s="164" t="s">
        <v>1909</v>
      </c>
      <c r="F490" s="165" t="s">
        <v>1910</v>
      </c>
      <c r="G490" s="166" t="s">
        <v>281</v>
      </c>
      <c r="H490" s="167">
        <v>291</v>
      </c>
      <c r="I490" s="168"/>
      <c r="J490" s="169">
        <f>ROUND(I490*H490,2)</f>
        <v>0</v>
      </c>
      <c r="K490" s="170"/>
      <c r="L490" s="34"/>
      <c r="M490" s="171" t="s">
        <v>1</v>
      </c>
      <c r="N490" s="135" t="s">
        <v>37</v>
      </c>
      <c r="P490" s="172">
        <f>O490*H490</f>
        <v>0</v>
      </c>
      <c r="Q490" s="172">
        <v>9.2499999999999999E-2</v>
      </c>
      <c r="R490" s="172">
        <f>Q490*H490</f>
        <v>26.9175</v>
      </c>
      <c r="S490" s="172">
        <v>0</v>
      </c>
      <c r="T490" s="173">
        <f>S490*H490</f>
        <v>0</v>
      </c>
      <c r="AR490" s="174" t="s">
        <v>165</v>
      </c>
      <c r="AT490" s="174" t="s">
        <v>161</v>
      </c>
      <c r="AU490" s="174" t="s">
        <v>81</v>
      </c>
      <c r="AY490" s="17" t="s">
        <v>159</v>
      </c>
      <c r="BE490" s="102">
        <f>IF(N490="základná",J490,0)</f>
        <v>0</v>
      </c>
      <c r="BF490" s="102">
        <f>IF(N490="znížená",J490,0)</f>
        <v>0</v>
      </c>
      <c r="BG490" s="102">
        <f>IF(N490="zákl. prenesená",J490,0)</f>
        <v>0</v>
      </c>
      <c r="BH490" s="102">
        <f>IF(N490="zníž. prenesená",J490,0)</f>
        <v>0</v>
      </c>
      <c r="BI490" s="102">
        <f>IF(N490="nulová",J490,0)</f>
        <v>0</v>
      </c>
      <c r="BJ490" s="17" t="s">
        <v>81</v>
      </c>
      <c r="BK490" s="102">
        <f>ROUND(I490*H490,2)</f>
        <v>0</v>
      </c>
      <c r="BL490" s="17" t="s">
        <v>165</v>
      </c>
      <c r="BM490" s="174" t="s">
        <v>1911</v>
      </c>
    </row>
    <row r="491" spans="2:65" s="14" customFormat="1" x14ac:dyDescent="0.2">
      <c r="B491" s="190"/>
      <c r="D491" s="176" t="s">
        <v>167</v>
      </c>
      <c r="E491" s="191" t="s">
        <v>1</v>
      </c>
      <c r="F491" s="192" t="s">
        <v>1867</v>
      </c>
      <c r="H491" s="191" t="s">
        <v>1</v>
      </c>
      <c r="I491" s="193"/>
      <c r="L491" s="190"/>
      <c r="M491" s="194"/>
      <c r="T491" s="195"/>
      <c r="AT491" s="191" t="s">
        <v>167</v>
      </c>
      <c r="AU491" s="191" t="s">
        <v>81</v>
      </c>
      <c r="AV491" s="14" t="s">
        <v>76</v>
      </c>
      <c r="AW491" s="14" t="s">
        <v>26</v>
      </c>
      <c r="AX491" s="14" t="s">
        <v>71</v>
      </c>
      <c r="AY491" s="191" t="s">
        <v>159</v>
      </c>
    </row>
    <row r="492" spans="2:65" s="12" customFormat="1" x14ac:dyDescent="0.2">
      <c r="B492" s="175"/>
      <c r="D492" s="176" t="s">
        <v>167</v>
      </c>
      <c r="E492" s="177" t="s">
        <v>1</v>
      </c>
      <c r="F492" s="178" t="s">
        <v>1868</v>
      </c>
      <c r="H492" s="179">
        <v>291</v>
      </c>
      <c r="I492" s="180"/>
      <c r="L492" s="175"/>
      <c r="M492" s="181"/>
      <c r="T492" s="182"/>
      <c r="AT492" s="177" t="s">
        <v>167</v>
      </c>
      <c r="AU492" s="177" t="s">
        <v>81</v>
      </c>
      <c r="AV492" s="12" t="s">
        <v>81</v>
      </c>
      <c r="AW492" s="12" t="s">
        <v>26</v>
      </c>
      <c r="AX492" s="12" t="s">
        <v>71</v>
      </c>
      <c r="AY492" s="177" t="s">
        <v>159</v>
      </c>
    </row>
    <row r="493" spans="2:65" s="13" customFormat="1" x14ac:dyDescent="0.2">
      <c r="B493" s="183"/>
      <c r="D493" s="176" t="s">
        <v>167</v>
      </c>
      <c r="E493" s="184" t="s">
        <v>1</v>
      </c>
      <c r="F493" s="185" t="s">
        <v>169</v>
      </c>
      <c r="H493" s="186">
        <v>291</v>
      </c>
      <c r="I493" s="187"/>
      <c r="L493" s="183"/>
      <c r="M493" s="188"/>
      <c r="T493" s="189"/>
      <c r="AT493" s="184" t="s">
        <v>167</v>
      </c>
      <c r="AU493" s="184" t="s">
        <v>81</v>
      </c>
      <c r="AV493" s="13" t="s">
        <v>165</v>
      </c>
      <c r="AW493" s="13" t="s">
        <v>26</v>
      </c>
      <c r="AX493" s="13" t="s">
        <v>76</v>
      </c>
      <c r="AY493" s="184" t="s">
        <v>159</v>
      </c>
    </row>
    <row r="494" spans="2:65" s="1" customFormat="1" ht="24.15" customHeight="1" x14ac:dyDescent="0.2">
      <c r="B494" s="136"/>
      <c r="C494" s="206" t="s">
        <v>1043</v>
      </c>
      <c r="D494" s="206" t="s">
        <v>387</v>
      </c>
      <c r="E494" s="207" t="s">
        <v>1912</v>
      </c>
      <c r="F494" s="208" t="s">
        <v>2236</v>
      </c>
      <c r="G494" s="209" t="s">
        <v>281</v>
      </c>
      <c r="H494" s="210">
        <v>302.64</v>
      </c>
      <c r="I494" s="211"/>
      <c r="J494" s="212">
        <f>ROUND(I494*H494,2)</f>
        <v>0</v>
      </c>
      <c r="K494" s="213"/>
      <c r="L494" s="214"/>
      <c r="M494" s="215" t="s">
        <v>1</v>
      </c>
      <c r="N494" s="216" t="s">
        <v>37</v>
      </c>
      <c r="P494" s="172">
        <f>O494*H494</f>
        <v>0</v>
      </c>
      <c r="Q494" s="172">
        <v>0.12</v>
      </c>
      <c r="R494" s="172">
        <f>Q494*H494</f>
        <v>36.316799999999994</v>
      </c>
      <c r="S494" s="172">
        <v>0</v>
      </c>
      <c r="T494" s="173">
        <f>S494*H494</f>
        <v>0</v>
      </c>
      <c r="AR494" s="174" t="s">
        <v>198</v>
      </c>
      <c r="AT494" s="174" t="s">
        <v>387</v>
      </c>
      <c r="AU494" s="174" t="s">
        <v>81</v>
      </c>
      <c r="AY494" s="17" t="s">
        <v>159</v>
      </c>
      <c r="BE494" s="102">
        <f>IF(N494="základná",J494,0)</f>
        <v>0</v>
      </c>
      <c r="BF494" s="102">
        <f>IF(N494="znížená",J494,0)</f>
        <v>0</v>
      </c>
      <c r="BG494" s="102">
        <f>IF(N494="zákl. prenesená",J494,0)</f>
        <v>0</v>
      </c>
      <c r="BH494" s="102">
        <f>IF(N494="zníž. prenesená",J494,0)</f>
        <v>0</v>
      </c>
      <c r="BI494" s="102">
        <f>IF(N494="nulová",J494,0)</f>
        <v>0</v>
      </c>
      <c r="BJ494" s="17" t="s">
        <v>81</v>
      </c>
      <c r="BK494" s="102">
        <f>ROUND(I494*H494,2)</f>
        <v>0</v>
      </c>
      <c r="BL494" s="17" t="s">
        <v>165</v>
      </c>
      <c r="BM494" s="174" t="s">
        <v>1913</v>
      </c>
    </row>
    <row r="495" spans="2:65" s="14" customFormat="1" x14ac:dyDescent="0.2">
      <c r="B495" s="190"/>
      <c r="D495" s="176" t="s">
        <v>167</v>
      </c>
      <c r="E495" s="191" t="s">
        <v>1</v>
      </c>
      <c r="F495" s="192" t="s">
        <v>1867</v>
      </c>
      <c r="H495" s="191" t="s">
        <v>1</v>
      </c>
      <c r="I495" s="193"/>
      <c r="L495" s="190"/>
      <c r="M495" s="194"/>
      <c r="T495" s="195"/>
      <c r="AT495" s="191" t="s">
        <v>167</v>
      </c>
      <c r="AU495" s="191" t="s">
        <v>81</v>
      </c>
      <c r="AV495" s="14" t="s">
        <v>76</v>
      </c>
      <c r="AW495" s="14" t="s">
        <v>26</v>
      </c>
      <c r="AX495" s="14" t="s">
        <v>71</v>
      </c>
      <c r="AY495" s="191" t="s">
        <v>159</v>
      </c>
    </row>
    <row r="496" spans="2:65" s="12" customFormat="1" x14ac:dyDescent="0.2">
      <c r="B496" s="175"/>
      <c r="D496" s="176" t="s">
        <v>167</v>
      </c>
      <c r="E496" s="177" t="s">
        <v>1</v>
      </c>
      <c r="F496" s="178" t="s">
        <v>1914</v>
      </c>
      <c r="H496" s="179">
        <v>302.64</v>
      </c>
      <c r="I496" s="180"/>
      <c r="L496" s="175"/>
      <c r="M496" s="181"/>
      <c r="T496" s="182"/>
      <c r="AT496" s="177" t="s">
        <v>167</v>
      </c>
      <c r="AU496" s="177" t="s">
        <v>81</v>
      </c>
      <c r="AV496" s="12" t="s">
        <v>81</v>
      </c>
      <c r="AW496" s="12" t="s">
        <v>26</v>
      </c>
      <c r="AX496" s="12" t="s">
        <v>76</v>
      </c>
      <c r="AY496" s="177" t="s">
        <v>159</v>
      </c>
    </row>
    <row r="497" spans="2:65" s="11" customFormat="1" ht="22.75" customHeight="1" x14ac:dyDescent="0.25">
      <c r="B497" s="151"/>
      <c r="D497" s="152" t="s">
        <v>70</v>
      </c>
      <c r="E497" s="161" t="s">
        <v>202</v>
      </c>
      <c r="F497" s="161" t="s">
        <v>357</v>
      </c>
      <c r="I497" s="154"/>
      <c r="J497" s="162">
        <f>BK497</f>
        <v>0</v>
      </c>
      <c r="L497" s="151"/>
      <c r="M497" s="156"/>
      <c r="P497" s="157">
        <f>SUM(P498:P507)</f>
        <v>0</v>
      </c>
      <c r="R497" s="157">
        <f>SUM(R498:R507)</f>
        <v>2.4000000000000002E-3</v>
      </c>
      <c r="T497" s="158">
        <f>SUM(T498:T507)</f>
        <v>0</v>
      </c>
      <c r="AR497" s="152" t="s">
        <v>76</v>
      </c>
      <c r="AT497" s="159" t="s">
        <v>70</v>
      </c>
      <c r="AU497" s="159" t="s">
        <v>76</v>
      </c>
      <c r="AY497" s="152" t="s">
        <v>159</v>
      </c>
      <c r="BK497" s="160">
        <f>SUM(BK498:BK507)</f>
        <v>0</v>
      </c>
    </row>
    <row r="498" spans="2:65" s="1" customFormat="1" ht="16.5" customHeight="1" x14ac:dyDescent="0.2">
      <c r="B498" s="136"/>
      <c r="C498" s="163" t="s">
        <v>1915</v>
      </c>
      <c r="D498" s="163" t="s">
        <v>161</v>
      </c>
      <c r="E498" s="164" t="s">
        <v>1916</v>
      </c>
      <c r="F498" s="165" t="s">
        <v>1917</v>
      </c>
      <c r="G498" s="166" t="s">
        <v>493</v>
      </c>
      <c r="H498" s="167">
        <v>24</v>
      </c>
      <c r="I498" s="168"/>
      <c r="J498" s="169">
        <f>ROUND(I498*H498,2)</f>
        <v>0</v>
      </c>
      <c r="K498" s="170"/>
      <c r="L498" s="34"/>
      <c r="M498" s="171" t="s">
        <v>1</v>
      </c>
      <c r="N498" s="135" t="s">
        <v>37</v>
      </c>
      <c r="P498" s="172">
        <f>O498*H498</f>
        <v>0</v>
      </c>
      <c r="Q498" s="172">
        <v>1E-4</v>
      </c>
      <c r="R498" s="172">
        <f>Q498*H498</f>
        <v>2.4000000000000002E-3</v>
      </c>
      <c r="S498" s="172">
        <v>0</v>
      </c>
      <c r="T498" s="173">
        <f>S498*H498</f>
        <v>0</v>
      </c>
      <c r="AR498" s="174" t="s">
        <v>165</v>
      </c>
      <c r="AT498" s="174" t="s">
        <v>161</v>
      </c>
      <c r="AU498" s="174" t="s">
        <v>81</v>
      </c>
      <c r="AY498" s="17" t="s">
        <v>159</v>
      </c>
      <c r="BE498" s="102">
        <f>IF(N498="základná",J498,0)</f>
        <v>0</v>
      </c>
      <c r="BF498" s="102">
        <f>IF(N498="znížená",J498,0)</f>
        <v>0</v>
      </c>
      <c r="BG498" s="102">
        <f>IF(N498="zákl. prenesená",J498,0)</f>
        <v>0</v>
      </c>
      <c r="BH498" s="102">
        <f>IF(N498="zníž. prenesená",J498,0)</f>
        <v>0</v>
      </c>
      <c r="BI498" s="102">
        <f>IF(N498="nulová",J498,0)</f>
        <v>0</v>
      </c>
      <c r="BJ498" s="17" t="s">
        <v>81</v>
      </c>
      <c r="BK498" s="102">
        <f>ROUND(I498*H498,2)</f>
        <v>0</v>
      </c>
      <c r="BL498" s="17" t="s">
        <v>165</v>
      </c>
      <c r="BM498" s="174" t="s">
        <v>1918</v>
      </c>
    </row>
    <row r="499" spans="2:65" s="12" customFormat="1" x14ac:dyDescent="0.2">
      <c r="B499" s="175"/>
      <c r="D499" s="176" t="s">
        <v>167</v>
      </c>
      <c r="E499" s="177" t="s">
        <v>1</v>
      </c>
      <c r="F499" s="178" t="s">
        <v>358</v>
      </c>
      <c r="H499" s="179">
        <v>24</v>
      </c>
      <c r="I499" s="180"/>
      <c r="L499" s="175"/>
      <c r="M499" s="181"/>
      <c r="T499" s="182"/>
      <c r="AT499" s="177" t="s">
        <v>167</v>
      </c>
      <c r="AU499" s="177" t="s">
        <v>81</v>
      </c>
      <c r="AV499" s="12" t="s">
        <v>81</v>
      </c>
      <c r="AW499" s="12" t="s">
        <v>26</v>
      </c>
      <c r="AX499" s="12" t="s">
        <v>76</v>
      </c>
      <c r="AY499" s="177" t="s">
        <v>159</v>
      </c>
    </row>
    <row r="500" spans="2:65" s="1" customFormat="1" ht="24.15" customHeight="1" x14ac:dyDescent="0.2">
      <c r="B500" s="136"/>
      <c r="C500" s="163" t="s">
        <v>1046</v>
      </c>
      <c r="D500" s="163" t="s">
        <v>161</v>
      </c>
      <c r="E500" s="164" t="s">
        <v>1919</v>
      </c>
      <c r="F500" s="165" t="s">
        <v>1920</v>
      </c>
      <c r="G500" s="166" t="s">
        <v>488</v>
      </c>
      <c r="H500" s="167">
        <v>96</v>
      </c>
      <c r="I500" s="168"/>
      <c r="J500" s="169">
        <f>ROUND(I500*H500,2)</f>
        <v>0</v>
      </c>
      <c r="K500" s="170"/>
      <c r="L500" s="34"/>
      <c r="M500" s="171" t="s">
        <v>1</v>
      </c>
      <c r="N500" s="135" t="s">
        <v>37</v>
      </c>
      <c r="P500" s="172">
        <f>O500*H500</f>
        <v>0</v>
      </c>
      <c r="Q500" s="172">
        <v>0</v>
      </c>
      <c r="R500" s="172">
        <f>Q500*H500</f>
        <v>0</v>
      </c>
      <c r="S500" s="172">
        <v>0</v>
      </c>
      <c r="T500" s="173">
        <f>S500*H500</f>
        <v>0</v>
      </c>
      <c r="AR500" s="174" t="s">
        <v>165</v>
      </c>
      <c r="AT500" s="174" t="s">
        <v>161</v>
      </c>
      <c r="AU500" s="174" t="s">
        <v>81</v>
      </c>
      <c r="AY500" s="17" t="s">
        <v>159</v>
      </c>
      <c r="BE500" s="102">
        <f>IF(N500="základná",J500,0)</f>
        <v>0</v>
      </c>
      <c r="BF500" s="102">
        <f>IF(N500="znížená",J500,0)</f>
        <v>0</v>
      </c>
      <c r="BG500" s="102">
        <f>IF(N500="zákl. prenesená",J500,0)</f>
        <v>0</v>
      </c>
      <c r="BH500" s="102">
        <f>IF(N500="zníž. prenesená",J500,0)</f>
        <v>0</v>
      </c>
      <c r="BI500" s="102">
        <f>IF(N500="nulová",J500,0)</f>
        <v>0</v>
      </c>
      <c r="BJ500" s="17" t="s">
        <v>81</v>
      </c>
      <c r="BK500" s="102">
        <f>ROUND(I500*H500,2)</f>
        <v>0</v>
      </c>
      <c r="BL500" s="17" t="s">
        <v>165</v>
      </c>
      <c r="BM500" s="174" t="s">
        <v>1921</v>
      </c>
    </row>
    <row r="501" spans="2:65" s="12" customFormat="1" x14ac:dyDescent="0.2">
      <c r="B501" s="175"/>
      <c r="D501" s="176" t="s">
        <v>167</v>
      </c>
      <c r="E501" s="177" t="s">
        <v>1</v>
      </c>
      <c r="F501" s="178" t="s">
        <v>1922</v>
      </c>
      <c r="H501" s="179">
        <v>96</v>
      </c>
      <c r="I501" s="180"/>
      <c r="L501" s="175"/>
      <c r="M501" s="181"/>
      <c r="T501" s="182"/>
      <c r="AT501" s="177" t="s">
        <v>167</v>
      </c>
      <c r="AU501" s="177" t="s">
        <v>81</v>
      </c>
      <c r="AV501" s="12" t="s">
        <v>81</v>
      </c>
      <c r="AW501" s="12" t="s">
        <v>26</v>
      </c>
      <c r="AX501" s="12" t="s">
        <v>71</v>
      </c>
      <c r="AY501" s="177" t="s">
        <v>159</v>
      </c>
    </row>
    <row r="502" spans="2:65" s="13" customFormat="1" x14ac:dyDescent="0.2">
      <c r="B502" s="183"/>
      <c r="D502" s="176" t="s">
        <v>167</v>
      </c>
      <c r="E502" s="184" t="s">
        <v>1</v>
      </c>
      <c r="F502" s="185" t="s">
        <v>169</v>
      </c>
      <c r="H502" s="186">
        <v>96</v>
      </c>
      <c r="I502" s="187"/>
      <c r="L502" s="183"/>
      <c r="M502" s="188"/>
      <c r="T502" s="189"/>
      <c r="AT502" s="184" t="s">
        <v>167</v>
      </c>
      <c r="AU502" s="184" t="s">
        <v>81</v>
      </c>
      <c r="AV502" s="13" t="s">
        <v>165</v>
      </c>
      <c r="AW502" s="13" t="s">
        <v>26</v>
      </c>
      <c r="AX502" s="13" t="s">
        <v>71</v>
      </c>
      <c r="AY502" s="184" t="s">
        <v>159</v>
      </c>
    </row>
    <row r="503" spans="2:65" s="12" customFormat="1" x14ac:dyDescent="0.2">
      <c r="B503" s="175"/>
      <c r="D503" s="176" t="s">
        <v>167</v>
      </c>
      <c r="E503" s="177" t="s">
        <v>1</v>
      </c>
      <c r="F503" s="178" t="s">
        <v>1004</v>
      </c>
      <c r="H503" s="179">
        <v>96</v>
      </c>
      <c r="I503" s="180"/>
      <c r="L503" s="175"/>
      <c r="M503" s="181"/>
      <c r="T503" s="182"/>
      <c r="AT503" s="177" t="s">
        <v>167</v>
      </c>
      <c r="AU503" s="177" t="s">
        <v>81</v>
      </c>
      <c r="AV503" s="12" t="s">
        <v>81</v>
      </c>
      <c r="AW503" s="12" t="s">
        <v>26</v>
      </c>
      <c r="AX503" s="12" t="s">
        <v>76</v>
      </c>
      <c r="AY503" s="177" t="s">
        <v>159</v>
      </c>
    </row>
    <row r="504" spans="2:65" s="1" customFormat="1" ht="24.15" customHeight="1" x14ac:dyDescent="0.2">
      <c r="B504" s="136"/>
      <c r="C504" s="163" t="s">
        <v>1923</v>
      </c>
      <c r="D504" s="163" t="s">
        <v>161</v>
      </c>
      <c r="E504" s="164" t="s">
        <v>1924</v>
      </c>
      <c r="F504" s="165" t="s">
        <v>1925</v>
      </c>
      <c r="G504" s="166" t="s">
        <v>164</v>
      </c>
      <c r="H504" s="167">
        <v>8.7720000000000002</v>
      </c>
      <c r="I504" s="168"/>
      <c r="J504" s="169">
        <f>ROUND(I504*H504,2)</f>
        <v>0</v>
      </c>
      <c r="K504" s="170"/>
      <c r="L504" s="34"/>
      <c r="M504" s="171" t="s">
        <v>1</v>
      </c>
      <c r="N504" s="135" t="s">
        <v>37</v>
      </c>
      <c r="P504" s="172">
        <f>O504*H504</f>
        <v>0</v>
      </c>
      <c r="Q504" s="172">
        <v>0</v>
      </c>
      <c r="R504" s="172">
        <f>Q504*H504</f>
        <v>0</v>
      </c>
      <c r="S504" s="172">
        <v>0</v>
      </c>
      <c r="T504" s="173">
        <f>S504*H504</f>
        <v>0</v>
      </c>
      <c r="AR504" s="174" t="s">
        <v>165</v>
      </c>
      <c r="AT504" s="174" t="s">
        <v>161</v>
      </c>
      <c r="AU504" s="174" t="s">
        <v>81</v>
      </c>
      <c r="AY504" s="17" t="s">
        <v>159</v>
      </c>
      <c r="BE504" s="102">
        <f>IF(N504="základná",J504,0)</f>
        <v>0</v>
      </c>
      <c r="BF504" s="102">
        <f>IF(N504="znížená",J504,0)</f>
        <v>0</v>
      </c>
      <c r="BG504" s="102">
        <f>IF(N504="zákl. prenesená",J504,0)</f>
        <v>0</v>
      </c>
      <c r="BH504" s="102">
        <f>IF(N504="zníž. prenesená",J504,0)</f>
        <v>0</v>
      </c>
      <c r="BI504" s="102">
        <f>IF(N504="nulová",J504,0)</f>
        <v>0</v>
      </c>
      <c r="BJ504" s="17" t="s">
        <v>81</v>
      </c>
      <c r="BK504" s="102">
        <f>ROUND(I504*H504,2)</f>
        <v>0</v>
      </c>
      <c r="BL504" s="17" t="s">
        <v>165</v>
      </c>
      <c r="BM504" s="174" t="s">
        <v>1926</v>
      </c>
    </row>
    <row r="505" spans="2:65" s="14" customFormat="1" x14ac:dyDescent="0.2">
      <c r="B505" s="190"/>
      <c r="D505" s="176" t="s">
        <v>167</v>
      </c>
      <c r="E505" s="191" t="s">
        <v>1</v>
      </c>
      <c r="F505" s="192" t="s">
        <v>1927</v>
      </c>
      <c r="H505" s="191" t="s">
        <v>1</v>
      </c>
      <c r="I505" s="193"/>
      <c r="L505" s="190"/>
      <c r="M505" s="194"/>
      <c r="T505" s="195"/>
      <c r="AT505" s="191" t="s">
        <v>167</v>
      </c>
      <c r="AU505" s="191" t="s">
        <v>81</v>
      </c>
      <c r="AV505" s="14" t="s">
        <v>76</v>
      </c>
      <c r="AW505" s="14" t="s">
        <v>26</v>
      </c>
      <c r="AX505" s="14" t="s">
        <v>71</v>
      </c>
      <c r="AY505" s="191" t="s">
        <v>159</v>
      </c>
    </row>
    <row r="506" spans="2:65" s="12" customFormat="1" x14ac:dyDescent="0.2">
      <c r="B506" s="175"/>
      <c r="D506" s="176" t="s">
        <v>167</v>
      </c>
      <c r="E506" s="177" t="s">
        <v>1</v>
      </c>
      <c r="F506" s="178" t="s">
        <v>1928</v>
      </c>
      <c r="H506" s="179">
        <v>8.7720000000000002</v>
      </c>
      <c r="I506" s="180"/>
      <c r="L506" s="175"/>
      <c r="M506" s="181"/>
      <c r="T506" s="182"/>
      <c r="AT506" s="177" t="s">
        <v>167</v>
      </c>
      <c r="AU506" s="177" t="s">
        <v>81</v>
      </c>
      <c r="AV506" s="12" t="s">
        <v>81</v>
      </c>
      <c r="AW506" s="12" t="s">
        <v>26</v>
      </c>
      <c r="AX506" s="12" t="s">
        <v>71</v>
      </c>
      <c r="AY506" s="177" t="s">
        <v>159</v>
      </c>
    </row>
    <row r="507" spans="2:65" s="13" customFormat="1" x14ac:dyDescent="0.2">
      <c r="B507" s="183"/>
      <c r="D507" s="176" t="s">
        <v>167</v>
      </c>
      <c r="E507" s="184" t="s">
        <v>1</v>
      </c>
      <c r="F507" s="185" t="s">
        <v>169</v>
      </c>
      <c r="H507" s="186">
        <v>8.7720000000000002</v>
      </c>
      <c r="I507" s="187"/>
      <c r="L507" s="183"/>
      <c r="M507" s="188"/>
      <c r="T507" s="189"/>
      <c r="AT507" s="184" t="s">
        <v>167</v>
      </c>
      <c r="AU507" s="184" t="s">
        <v>81</v>
      </c>
      <c r="AV507" s="13" t="s">
        <v>165</v>
      </c>
      <c r="AW507" s="13" t="s">
        <v>26</v>
      </c>
      <c r="AX507" s="13" t="s">
        <v>76</v>
      </c>
      <c r="AY507" s="184" t="s">
        <v>159</v>
      </c>
    </row>
    <row r="508" spans="2:65" s="11" customFormat="1" ht="22.75" customHeight="1" x14ac:dyDescent="0.25">
      <c r="B508" s="151"/>
      <c r="D508" s="152" t="s">
        <v>70</v>
      </c>
      <c r="E508" s="161" t="s">
        <v>363</v>
      </c>
      <c r="F508" s="161" t="s">
        <v>364</v>
      </c>
      <c r="I508" s="154"/>
      <c r="J508" s="162">
        <f>BK508</f>
        <v>0</v>
      </c>
      <c r="L508" s="151"/>
      <c r="M508" s="156"/>
      <c r="P508" s="157">
        <f>P509</f>
        <v>0</v>
      </c>
      <c r="R508" s="157">
        <f>R509</f>
        <v>0</v>
      </c>
      <c r="T508" s="158">
        <f>T509</f>
        <v>0</v>
      </c>
      <c r="AR508" s="152" t="s">
        <v>76</v>
      </c>
      <c r="AT508" s="159" t="s">
        <v>70</v>
      </c>
      <c r="AU508" s="159" t="s">
        <v>76</v>
      </c>
      <c r="AY508" s="152" t="s">
        <v>159</v>
      </c>
      <c r="BK508" s="160">
        <f>BK509</f>
        <v>0</v>
      </c>
    </row>
    <row r="509" spans="2:65" s="1" customFormat="1" ht="33" customHeight="1" x14ac:dyDescent="0.2">
      <c r="B509" s="136"/>
      <c r="C509" s="163" t="s">
        <v>1053</v>
      </c>
      <c r="D509" s="163" t="s">
        <v>161</v>
      </c>
      <c r="E509" s="164" t="s">
        <v>883</v>
      </c>
      <c r="F509" s="165" t="s">
        <v>884</v>
      </c>
      <c r="G509" s="166" t="s">
        <v>205</v>
      </c>
      <c r="H509" s="167">
        <v>1629.944</v>
      </c>
      <c r="I509" s="168"/>
      <c r="J509" s="169">
        <f>ROUND(I509*H509,2)</f>
        <v>0</v>
      </c>
      <c r="K509" s="170"/>
      <c r="L509" s="34"/>
      <c r="M509" s="171" t="s">
        <v>1</v>
      </c>
      <c r="N509" s="135" t="s">
        <v>37</v>
      </c>
      <c r="P509" s="172">
        <f>O509*H509</f>
        <v>0</v>
      </c>
      <c r="Q509" s="172">
        <v>0</v>
      </c>
      <c r="R509" s="172">
        <f>Q509*H509</f>
        <v>0</v>
      </c>
      <c r="S509" s="172">
        <v>0</v>
      </c>
      <c r="T509" s="173">
        <f>S509*H509</f>
        <v>0</v>
      </c>
      <c r="AR509" s="174" t="s">
        <v>165</v>
      </c>
      <c r="AT509" s="174" t="s">
        <v>161</v>
      </c>
      <c r="AU509" s="174" t="s">
        <v>81</v>
      </c>
      <c r="AY509" s="17" t="s">
        <v>159</v>
      </c>
      <c r="BE509" s="102">
        <f>IF(N509="základná",J509,0)</f>
        <v>0</v>
      </c>
      <c r="BF509" s="102">
        <f>IF(N509="znížená",J509,0)</f>
        <v>0</v>
      </c>
      <c r="BG509" s="102">
        <f>IF(N509="zákl. prenesená",J509,0)</f>
        <v>0</v>
      </c>
      <c r="BH509" s="102">
        <f>IF(N509="zníž. prenesená",J509,0)</f>
        <v>0</v>
      </c>
      <c r="BI509" s="102">
        <f>IF(N509="nulová",J509,0)</f>
        <v>0</v>
      </c>
      <c r="BJ509" s="17" t="s">
        <v>81</v>
      </c>
      <c r="BK509" s="102">
        <f>ROUND(I509*H509,2)</f>
        <v>0</v>
      </c>
      <c r="BL509" s="17" t="s">
        <v>165</v>
      </c>
      <c r="BM509" s="174" t="s">
        <v>1929</v>
      </c>
    </row>
    <row r="510" spans="2:65" s="11" customFormat="1" ht="26" customHeight="1" x14ac:dyDescent="0.35">
      <c r="B510" s="151"/>
      <c r="D510" s="152" t="s">
        <v>70</v>
      </c>
      <c r="E510" s="153" t="s">
        <v>369</v>
      </c>
      <c r="F510" s="153" t="s">
        <v>370</v>
      </c>
      <c r="I510" s="154"/>
      <c r="J510" s="155">
        <f>BK510</f>
        <v>0</v>
      </c>
      <c r="L510" s="151"/>
      <c r="M510" s="156"/>
      <c r="P510" s="157">
        <f>P511+P518</f>
        <v>0</v>
      </c>
      <c r="R510" s="157">
        <f>R511+R518</f>
        <v>3.31406</v>
      </c>
      <c r="T510" s="158">
        <f>T511+T518</f>
        <v>0</v>
      </c>
      <c r="AR510" s="152" t="s">
        <v>81</v>
      </c>
      <c r="AT510" s="159" t="s">
        <v>70</v>
      </c>
      <c r="AU510" s="159" t="s">
        <v>71</v>
      </c>
      <c r="AY510" s="152" t="s">
        <v>159</v>
      </c>
      <c r="BK510" s="160">
        <f>BK511+BK518</f>
        <v>0</v>
      </c>
    </row>
    <row r="511" spans="2:65" s="11" customFormat="1" ht="22.75" customHeight="1" x14ac:dyDescent="0.25">
      <c r="B511" s="151"/>
      <c r="D511" s="152" t="s">
        <v>70</v>
      </c>
      <c r="E511" s="161" t="s">
        <v>802</v>
      </c>
      <c r="F511" s="161" t="s">
        <v>803</v>
      </c>
      <c r="I511" s="154"/>
      <c r="J511" s="162">
        <f>BK511</f>
        <v>0</v>
      </c>
      <c r="L511" s="151"/>
      <c r="M511" s="156"/>
      <c r="P511" s="157">
        <f>SUM(P512:P517)</f>
        <v>0</v>
      </c>
      <c r="R511" s="157">
        <f>SUM(R512:R517)</f>
        <v>9.8559999999999984E-3</v>
      </c>
      <c r="T511" s="158">
        <f>SUM(T512:T517)</f>
        <v>0</v>
      </c>
      <c r="AR511" s="152" t="s">
        <v>81</v>
      </c>
      <c r="AT511" s="159" t="s">
        <v>70</v>
      </c>
      <c r="AU511" s="159" t="s">
        <v>76</v>
      </c>
      <c r="AY511" s="152" t="s">
        <v>159</v>
      </c>
      <c r="BK511" s="160">
        <f>SUM(BK512:BK517)</f>
        <v>0</v>
      </c>
    </row>
    <row r="512" spans="2:65" s="1" customFormat="1" ht="55.5" customHeight="1" x14ac:dyDescent="0.2">
      <c r="B512" s="136"/>
      <c r="C512" s="163" t="s">
        <v>1930</v>
      </c>
      <c r="D512" s="163" t="s">
        <v>161</v>
      </c>
      <c r="E512" s="164" t="s">
        <v>1931</v>
      </c>
      <c r="F512" s="165" t="s">
        <v>1932</v>
      </c>
      <c r="G512" s="166" t="s">
        <v>488</v>
      </c>
      <c r="H512" s="167">
        <v>26</v>
      </c>
      <c r="I512" s="168"/>
      <c r="J512" s="169">
        <f>ROUND(I512*H512,2)</f>
        <v>0</v>
      </c>
      <c r="K512" s="170"/>
      <c r="L512" s="34"/>
      <c r="M512" s="171" t="s">
        <v>1</v>
      </c>
      <c r="N512" s="135" t="s">
        <v>37</v>
      </c>
      <c r="P512" s="172">
        <f>O512*H512</f>
        <v>0</v>
      </c>
      <c r="Q512" s="172">
        <v>2.7999999999999998E-4</v>
      </c>
      <c r="R512" s="172">
        <f>Q512*H512</f>
        <v>7.2799999999999991E-3</v>
      </c>
      <c r="S512" s="172">
        <v>0</v>
      </c>
      <c r="T512" s="173">
        <f>S512*H512</f>
        <v>0</v>
      </c>
      <c r="AR512" s="174" t="s">
        <v>312</v>
      </c>
      <c r="AT512" s="174" t="s">
        <v>161</v>
      </c>
      <c r="AU512" s="174" t="s">
        <v>81</v>
      </c>
      <c r="AY512" s="17" t="s">
        <v>159</v>
      </c>
      <c r="BE512" s="102">
        <f>IF(N512="základná",J512,0)</f>
        <v>0</v>
      </c>
      <c r="BF512" s="102">
        <f>IF(N512="znížená",J512,0)</f>
        <v>0</v>
      </c>
      <c r="BG512" s="102">
        <f>IF(N512="zákl. prenesená",J512,0)</f>
        <v>0</v>
      </c>
      <c r="BH512" s="102">
        <f>IF(N512="zníž. prenesená",J512,0)</f>
        <v>0</v>
      </c>
      <c r="BI512" s="102">
        <f>IF(N512="nulová",J512,0)</f>
        <v>0</v>
      </c>
      <c r="BJ512" s="17" t="s">
        <v>81</v>
      </c>
      <c r="BK512" s="102">
        <f>ROUND(I512*H512,2)</f>
        <v>0</v>
      </c>
      <c r="BL512" s="17" t="s">
        <v>312</v>
      </c>
      <c r="BM512" s="174" t="s">
        <v>1933</v>
      </c>
    </row>
    <row r="513" spans="2:65" s="12" customFormat="1" x14ac:dyDescent="0.2">
      <c r="B513" s="175"/>
      <c r="D513" s="176" t="s">
        <v>167</v>
      </c>
      <c r="E513" s="177" t="s">
        <v>1</v>
      </c>
      <c r="F513" s="178" t="s">
        <v>373</v>
      </c>
      <c r="H513" s="179">
        <v>26</v>
      </c>
      <c r="I513" s="180"/>
      <c r="L513" s="175"/>
      <c r="M513" s="181"/>
      <c r="T513" s="182"/>
      <c r="AT513" s="177" t="s">
        <v>167</v>
      </c>
      <c r="AU513" s="177" t="s">
        <v>81</v>
      </c>
      <c r="AV513" s="12" t="s">
        <v>81</v>
      </c>
      <c r="AW513" s="12" t="s">
        <v>26</v>
      </c>
      <c r="AX513" s="12" t="s">
        <v>76</v>
      </c>
      <c r="AY513" s="177" t="s">
        <v>159</v>
      </c>
    </row>
    <row r="514" spans="2:65" s="1" customFormat="1" ht="24.15" customHeight="1" x14ac:dyDescent="0.2">
      <c r="B514" s="136"/>
      <c r="C514" s="163" t="s">
        <v>1058</v>
      </c>
      <c r="D514" s="163" t="s">
        <v>161</v>
      </c>
      <c r="E514" s="164" t="s">
        <v>1934</v>
      </c>
      <c r="F514" s="165" t="s">
        <v>1935</v>
      </c>
      <c r="G514" s="166" t="s">
        <v>281</v>
      </c>
      <c r="H514" s="167">
        <v>9.1999999999999993</v>
      </c>
      <c r="I514" s="168"/>
      <c r="J514" s="169">
        <f>ROUND(I514*H514,2)</f>
        <v>0</v>
      </c>
      <c r="K514" s="170"/>
      <c r="L514" s="34"/>
      <c r="M514" s="171" t="s">
        <v>1</v>
      </c>
      <c r="N514" s="135" t="s">
        <v>37</v>
      </c>
      <c r="P514" s="172">
        <f>O514*H514</f>
        <v>0</v>
      </c>
      <c r="Q514" s="172">
        <v>2.7999999999999998E-4</v>
      </c>
      <c r="R514" s="172">
        <f>Q514*H514</f>
        <v>2.5759999999999997E-3</v>
      </c>
      <c r="S514" s="172">
        <v>0</v>
      </c>
      <c r="T514" s="173">
        <f>S514*H514</f>
        <v>0</v>
      </c>
      <c r="AR514" s="174" t="s">
        <v>312</v>
      </c>
      <c r="AT514" s="174" t="s">
        <v>161</v>
      </c>
      <c r="AU514" s="174" t="s">
        <v>81</v>
      </c>
      <c r="AY514" s="17" t="s">
        <v>159</v>
      </c>
      <c r="BE514" s="102">
        <f>IF(N514="základná",J514,0)</f>
        <v>0</v>
      </c>
      <c r="BF514" s="102">
        <f>IF(N514="znížená",J514,0)</f>
        <v>0</v>
      </c>
      <c r="BG514" s="102">
        <f>IF(N514="zákl. prenesená",J514,0)</f>
        <v>0</v>
      </c>
      <c r="BH514" s="102">
        <f>IF(N514="zníž. prenesená",J514,0)</f>
        <v>0</v>
      </c>
      <c r="BI514" s="102">
        <f>IF(N514="nulová",J514,0)</f>
        <v>0</v>
      </c>
      <c r="BJ514" s="17" t="s">
        <v>81</v>
      </c>
      <c r="BK514" s="102">
        <f>ROUND(I514*H514,2)</f>
        <v>0</v>
      </c>
      <c r="BL514" s="17" t="s">
        <v>312</v>
      </c>
      <c r="BM514" s="174" t="s">
        <v>1936</v>
      </c>
    </row>
    <row r="515" spans="2:65" s="14" customFormat="1" x14ac:dyDescent="0.2">
      <c r="B515" s="190"/>
      <c r="D515" s="176" t="s">
        <v>167</v>
      </c>
      <c r="E515" s="191" t="s">
        <v>1</v>
      </c>
      <c r="F515" s="192" t="s">
        <v>1937</v>
      </c>
      <c r="H515" s="191" t="s">
        <v>1</v>
      </c>
      <c r="I515" s="193"/>
      <c r="L515" s="190"/>
      <c r="M515" s="194"/>
      <c r="T515" s="195"/>
      <c r="AT515" s="191" t="s">
        <v>167</v>
      </c>
      <c r="AU515" s="191" t="s">
        <v>81</v>
      </c>
      <c r="AV515" s="14" t="s">
        <v>76</v>
      </c>
      <c r="AW515" s="14" t="s">
        <v>26</v>
      </c>
      <c r="AX515" s="14" t="s">
        <v>71</v>
      </c>
      <c r="AY515" s="191" t="s">
        <v>159</v>
      </c>
    </row>
    <row r="516" spans="2:65" s="12" customFormat="1" x14ac:dyDescent="0.2">
      <c r="B516" s="175"/>
      <c r="D516" s="176" t="s">
        <v>167</v>
      </c>
      <c r="E516" s="177" t="s">
        <v>1</v>
      </c>
      <c r="F516" s="178" t="s">
        <v>1938</v>
      </c>
      <c r="H516" s="179">
        <v>9.1999999999999993</v>
      </c>
      <c r="I516" s="180"/>
      <c r="L516" s="175"/>
      <c r="M516" s="181"/>
      <c r="T516" s="182"/>
      <c r="AT516" s="177" t="s">
        <v>167</v>
      </c>
      <c r="AU516" s="177" t="s">
        <v>81</v>
      </c>
      <c r="AV516" s="12" t="s">
        <v>81</v>
      </c>
      <c r="AW516" s="12" t="s">
        <v>26</v>
      </c>
      <c r="AX516" s="12" t="s">
        <v>76</v>
      </c>
      <c r="AY516" s="177" t="s">
        <v>159</v>
      </c>
    </row>
    <row r="517" spans="2:65" s="1" customFormat="1" ht="24.15" customHeight="1" x14ac:dyDescent="0.2">
      <c r="B517" s="136"/>
      <c r="C517" s="163" t="s">
        <v>1939</v>
      </c>
      <c r="D517" s="163" t="s">
        <v>161</v>
      </c>
      <c r="E517" s="164" t="s">
        <v>808</v>
      </c>
      <c r="F517" s="165" t="s">
        <v>809</v>
      </c>
      <c r="G517" s="166" t="s">
        <v>429</v>
      </c>
      <c r="H517" s="219"/>
      <c r="I517" s="168"/>
      <c r="J517" s="169">
        <f>ROUND(I517*H517,2)</f>
        <v>0</v>
      </c>
      <c r="K517" s="170"/>
      <c r="L517" s="34"/>
      <c r="M517" s="171" t="s">
        <v>1</v>
      </c>
      <c r="N517" s="135" t="s">
        <v>37</v>
      </c>
      <c r="P517" s="172">
        <f>O517*H517</f>
        <v>0</v>
      </c>
      <c r="Q517" s="172">
        <v>0</v>
      </c>
      <c r="R517" s="172">
        <f>Q517*H517</f>
        <v>0</v>
      </c>
      <c r="S517" s="172">
        <v>0</v>
      </c>
      <c r="T517" s="173">
        <f>S517*H517</f>
        <v>0</v>
      </c>
      <c r="AR517" s="174" t="s">
        <v>312</v>
      </c>
      <c r="AT517" s="174" t="s">
        <v>161</v>
      </c>
      <c r="AU517" s="174" t="s">
        <v>81</v>
      </c>
      <c r="AY517" s="17" t="s">
        <v>159</v>
      </c>
      <c r="BE517" s="102">
        <f>IF(N517="základná",J517,0)</f>
        <v>0</v>
      </c>
      <c r="BF517" s="102">
        <f>IF(N517="znížená",J517,0)</f>
        <v>0</v>
      </c>
      <c r="BG517" s="102">
        <f>IF(N517="zákl. prenesená",J517,0)</f>
        <v>0</v>
      </c>
      <c r="BH517" s="102">
        <f>IF(N517="zníž. prenesená",J517,0)</f>
        <v>0</v>
      </c>
      <c r="BI517" s="102">
        <f>IF(N517="nulová",J517,0)</f>
        <v>0</v>
      </c>
      <c r="BJ517" s="17" t="s">
        <v>81</v>
      </c>
      <c r="BK517" s="102">
        <f>ROUND(I517*H517,2)</f>
        <v>0</v>
      </c>
      <c r="BL517" s="17" t="s">
        <v>312</v>
      </c>
      <c r="BM517" s="174" t="s">
        <v>1940</v>
      </c>
    </row>
    <row r="518" spans="2:65" s="11" customFormat="1" ht="22.75" customHeight="1" x14ac:dyDescent="0.25">
      <c r="B518" s="151"/>
      <c r="D518" s="152" t="s">
        <v>70</v>
      </c>
      <c r="E518" s="161" t="s">
        <v>513</v>
      </c>
      <c r="F518" s="161" t="s">
        <v>514</v>
      </c>
      <c r="I518" s="154"/>
      <c r="J518" s="162">
        <f>BK518</f>
        <v>0</v>
      </c>
      <c r="L518" s="151"/>
      <c r="M518" s="156"/>
      <c r="P518" s="157">
        <f>SUM(P519:P536)</f>
        <v>0</v>
      </c>
      <c r="R518" s="157">
        <f>SUM(R519:R536)</f>
        <v>3.3042039999999999</v>
      </c>
      <c r="T518" s="158">
        <f>SUM(T519:T536)</f>
        <v>0</v>
      </c>
      <c r="AR518" s="152" t="s">
        <v>81</v>
      </c>
      <c r="AT518" s="159" t="s">
        <v>70</v>
      </c>
      <c r="AU518" s="159" t="s">
        <v>76</v>
      </c>
      <c r="AY518" s="152" t="s">
        <v>159</v>
      </c>
      <c r="BK518" s="160">
        <f>SUM(BK519:BK536)</f>
        <v>0</v>
      </c>
    </row>
    <row r="519" spans="2:65" s="1" customFormat="1" ht="16.5" customHeight="1" x14ac:dyDescent="0.2">
      <c r="B519" s="136"/>
      <c r="C519" s="163" t="s">
        <v>1062</v>
      </c>
      <c r="D519" s="163" t="s">
        <v>161</v>
      </c>
      <c r="E519" s="164" t="s">
        <v>1941</v>
      </c>
      <c r="F519" s="165" t="s">
        <v>1942</v>
      </c>
      <c r="G519" s="166" t="s">
        <v>493</v>
      </c>
      <c r="H519" s="167">
        <v>353</v>
      </c>
      <c r="I519" s="168"/>
      <c r="J519" s="169">
        <f>ROUND(I519*H519,2)</f>
        <v>0</v>
      </c>
      <c r="K519" s="170"/>
      <c r="L519" s="34"/>
      <c r="M519" s="171" t="s">
        <v>1</v>
      </c>
      <c r="N519" s="135" t="s">
        <v>37</v>
      </c>
      <c r="P519" s="172">
        <f>O519*H519</f>
        <v>0</v>
      </c>
      <c r="Q519" s="172">
        <v>6.28E-3</v>
      </c>
      <c r="R519" s="172">
        <f>Q519*H519</f>
        <v>2.2168399999999999</v>
      </c>
      <c r="S519" s="172">
        <v>0</v>
      </c>
      <c r="T519" s="173">
        <f>S519*H519</f>
        <v>0</v>
      </c>
      <c r="AR519" s="174" t="s">
        <v>312</v>
      </c>
      <c r="AT519" s="174" t="s">
        <v>161</v>
      </c>
      <c r="AU519" s="174" t="s">
        <v>81</v>
      </c>
      <c r="AY519" s="17" t="s">
        <v>159</v>
      </c>
      <c r="BE519" s="102">
        <f>IF(N519="základná",J519,0)</f>
        <v>0</v>
      </c>
      <c r="BF519" s="102">
        <f>IF(N519="znížená",J519,0)</f>
        <v>0</v>
      </c>
      <c r="BG519" s="102">
        <f>IF(N519="zákl. prenesená",J519,0)</f>
        <v>0</v>
      </c>
      <c r="BH519" s="102">
        <f>IF(N519="zníž. prenesená",J519,0)</f>
        <v>0</v>
      </c>
      <c r="BI519" s="102">
        <f>IF(N519="nulová",J519,0)</f>
        <v>0</v>
      </c>
      <c r="BJ519" s="17" t="s">
        <v>81</v>
      </c>
      <c r="BK519" s="102">
        <f>ROUND(I519*H519,2)</f>
        <v>0</v>
      </c>
      <c r="BL519" s="17" t="s">
        <v>312</v>
      </c>
      <c r="BM519" s="174" t="s">
        <v>1943</v>
      </c>
    </row>
    <row r="520" spans="2:65" s="12" customFormat="1" x14ac:dyDescent="0.2">
      <c r="B520" s="175"/>
      <c r="D520" s="176" t="s">
        <v>167</v>
      </c>
      <c r="E520" s="177" t="s">
        <v>1</v>
      </c>
      <c r="F520" s="178" t="s">
        <v>1944</v>
      </c>
      <c r="H520" s="179">
        <v>353</v>
      </c>
      <c r="I520" s="180"/>
      <c r="L520" s="175"/>
      <c r="M520" s="181"/>
      <c r="T520" s="182"/>
      <c r="AT520" s="177" t="s">
        <v>167</v>
      </c>
      <c r="AU520" s="177" t="s">
        <v>81</v>
      </c>
      <c r="AV520" s="12" t="s">
        <v>81</v>
      </c>
      <c r="AW520" s="12" t="s">
        <v>26</v>
      </c>
      <c r="AX520" s="12" t="s">
        <v>76</v>
      </c>
      <c r="AY520" s="177" t="s">
        <v>159</v>
      </c>
    </row>
    <row r="521" spans="2:65" s="1" customFormat="1" ht="24.15" customHeight="1" x14ac:dyDescent="0.2">
      <c r="B521" s="136"/>
      <c r="C521" s="163" t="s">
        <v>1945</v>
      </c>
      <c r="D521" s="163" t="s">
        <v>161</v>
      </c>
      <c r="E521" s="164" t="s">
        <v>1946</v>
      </c>
      <c r="F521" s="165" t="s">
        <v>1947</v>
      </c>
      <c r="G521" s="166" t="s">
        <v>488</v>
      </c>
      <c r="H521" s="167">
        <v>353</v>
      </c>
      <c r="I521" s="168"/>
      <c r="J521" s="169">
        <f>ROUND(I521*H521,2)</f>
        <v>0</v>
      </c>
      <c r="K521" s="170"/>
      <c r="L521" s="34"/>
      <c r="M521" s="171" t="s">
        <v>1</v>
      </c>
      <c r="N521" s="135" t="s">
        <v>37</v>
      </c>
      <c r="P521" s="172">
        <f>O521*H521</f>
        <v>0</v>
      </c>
      <c r="Q521" s="172">
        <v>6.9999999999999999E-4</v>
      </c>
      <c r="R521" s="172">
        <f>Q521*H521</f>
        <v>0.24709999999999999</v>
      </c>
      <c r="S521" s="172">
        <v>0</v>
      </c>
      <c r="T521" s="173">
        <f>S521*H521</f>
        <v>0</v>
      </c>
      <c r="AR521" s="174" t="s">
        <v>312</v>
      </c>
      <c r="AT521" s="174" t="s">
        <v>161</v>
      </c>
      <c r="AU521" s="174" t="s">
        <v>81</v>
      </c>
      <c r="AY521" s="17" t="s">
        <v>159</v>
      </c>
      <c r="BE521" s="102">
        <f>IF(N521="základná",J521,0)</f>
        <v>0</v>
      </c>
      <c r="BF521" s="102">
        <f>IF(N521="znížená",J521,0)</f>
        <v>0</v>
      </c>
      <c r="BG521" s="102">
        <f>IF(N521="zákl. prenesená",J521,0)</f>
        <v>0</v>
      </c>
      <c r="BH521" s="102">
        <f>IF(N521="zníž. prenesená",J521,0)</f>
        <v>0</v>
      </c>
      <c r="BI521" s="102">
        <f>IF(N521="nulová",J521,0)</f>
        <v>0</v>
      </c>
      <c r="BJ521" s="17" t="s">
        <v>81</v>
      </c>
      <c r="BK521" s="102">
        <f>ROUND(I521*H521,2)</f>
        <v>0</v>
      </c>
      <c r="BL521" s="17" t="s">
        <v>312</v>
      </c>
      <c r="BM521" s="174" t="s">
        <v>1948</v>
      </c>
    </row>
    <row r="522" spans="2:65" s="1" customFormat="1" ht="49" customHeight="1" x14ac:dyDescent="0.2">
      <c r="B522" s="136"/>
      <c r="C522" s="163" t="s">
        <v>1065</v>
      </c>
      <c r="D522" s="163" t="s">
        <v>161</v>
      </c>
      <c r="E522" s="164" t="s">
        <v>1949</v>
      </c>
      <c r="F522" s="165" t="s">
        <v>1950</v>
      </c>
      <c r="G522" s="166" t="s">
        <v>493</v>
      </c>
      <c r="H522" s="167">
        <v>95.8</v>
      </c>
      <c r="I522" s="168"/>
      <c r="J522" s="169">
        <f>ROUND(I522*H522,2)</f>
        <v>0</v>
      </c>
      <c r="K522" s="170"/>
      <c r="L522" s="34"/>
      <c r="M522" s="171" t="s">
        <v>1</v>
      </c>
      <c r="N522" s="135" t="s">
        <v>37</v>
      </c>
      <c r="P522" s="172">
        <f>O522*H522</f>
        <v>0</v>
      </c>
      <c r="Q522" s="172">
        <v>6.28E-3</v>
      </c>
      <c r="R522" s="172">
        <f>Q522*H522</f>
        <v>0.60162399999999994</v>
      </c>
      <c r="S522" s="172">
        <v>0</v>
      </c>
      <c r="T522" s="173">
        <f>S522*H522</f>
        <v>0</v>
      </c>
      <c r="AR522" s="174" t="s">
        <v>312</v>
      </c>
      <c r="AT522" s="174" t="s">
        <v>161</v>
      </c>
      <c r="AU522" s="174" t="s">
        <v>81</v>
      </c>
      <c r="AY522" s="17" t="s">
        <v>159</v>
      </c>
      <c r="BE522" s="102">
        <f>IF(N522="základná",J522,0)</f>
        <v>0</v>
      </c>
      <c r="BF522" s="102">
        <f>IF(N522="znížená",J522,0)</f>
        <v>0</v>
      </c>
      <c r="BG522" s="102">
        <f>IF(N522="zákl. prenesená",J522,0)</f>
        <v>0</v>
      </c>
      <c r="BH522" s="102">
        <f>IF(N522="zníž. prenesená",J522,0)</f>
        <v>0</v>
      </c>
      <c r="BI522" s="102">
        <f>IF(N522="nulová",J522,0)</f>
        <v>0</v>
      </c>
      <c r="BJ522" s="17" t="s">
        <v>81</v>
      </c>
      <c r="BK522" s="102">
        <f>ROUND(I522*H522,2)</f>
        <v>0</v>
      </c>
      <c r="BL522" s="17" t="s">
        <v>312</v>
      </c>
      <c r="BM522" s="174" t="s">
        <v>1951</v>
      </c>
    </row>
    <row r="523" spans="2:65" s="14" customFormat="1" x14ac:dyDescent="0.2">
      <c r="B523" s="190"/>
      <c r="D523" s="176" t="s">
        <v>167</v>
      </c>
      <c r="E523" s="191" t="s">
        <v>1</v>
      </c>
      <c r="F523" s="192" t="s">
        <v>1952</v>
      </c>
      <c r="H523" s="191" t="s">
        <v>1</v>
      </c>
      <c r="I523" s="193"/>
      <c r="L523" s="190"/>
      <c r="M523" s="194"/>
      <c r="T523" s="195"/>
      <c r="AT523" s="191" t="s">
        <v>167</v>
      </c>
      <c r="AU523" s="191" t="s">
        <v>81</v>
      </c>
      <c r="AV523" s="14" t="s">
        <v>76</v>
      </c>
      <c r="AW523" s="14" t="s">
        <v>26</v>
      </c>
      <c r="AX523" s="14" t="s">
        <v>71</v>
      </c>
      <c r="AY523" s="191" t="s">
        <v>159</v>
      </c>
    </row>
    <row r="524" spans="2:65" s="12" customFormat="1" x14ac:dyDescent="0.2">
      <c r="B524" s="175"/>
      <c r="D524" s="176" t="s">
        <v>167</v>
      </c>
      <c r="E524" s="177" t="s">
        <v>1</v>
      </c>
      <c r="F524" s="178" t="s">
        <v>986</v>
      </c>
      <c r="H524" s="179">
        <v>84</v>
      </c>
      <c r="I524" s="180"/>
      <c r="L524" s="175"/>
      <c r="M524" s="181"/>
      <c r="T524" s="182"/>
      <c r="AT524" s="177" t="s">
        <v>167</v>
      </c>
      <c r="AU524" s="177" t="s">
        <v>81</v>
      </c>
      <c r="AV524" s="12" t="s">
        <v>81</v>
      </c>
      <c r="AW524" s="12" t="s">
        <v>26</v>
      </c>
      <c r="AX524" s="12" t="s">
        <v>71</v>
      </c>
      <c r="AY524" s="177" t="s">
        <v>159</v>
      </c>
    </row>
    <row r="525" spans="2:65" s="14" customFormat="1" x14ac:dyDescent="0.2">
      <c r="B525" s="190"/>
      <c r="D525" s="176" t="s">
        <v>167</v>
      </c>
      <c r="E525" s="191" t="s">
        <v>1</v>
      </c>
      <c r="F525" s="192" t="s">
        <v>1953</v>
      </c>
      <c r="H525" s="191" t="s">
        <v>1</v>
      </c>
      <c r="I525" s="193"/>
      <c r="L525" s="190"/>
      <c r="M525" s="194"/>
      <c r="T525" s="195"/>
      <c r="AT525" s="191" t="s">
        <v>167</v>
      </c>
      <c r="AU525" s="191" t="s">
        <v>81</v>
      </c>
      <c r="AV525" s="14" t="s">
        <v>76</v>
      </c>
      <c r="AW525" s="14" t="s">
        <v>26</v>
      </c>
      <c r="AX525" s="14" t="s">
        <v>71</v>
      </c>
      <c r="AY525" s="191" t="s">
        <v>159</v>
      </c>
    </row>
    <row r="526" spans="2:65" s="12" customFormat="1" x14ac:dyDescent="0.2">
      <c r="B526" s="175"/>
      <c r="D526" s="176" t="s">
        <v>167</v>
      </c>
      <c r="E526" s="177" t="s">
        <v>1</v>
      </c>
      <c r="F526" s="178" t="s">
        <v>1954</v>
      </c>
      <c r="H526" s="179">
        <v>11.8</v>
      </c>
      <c r="I526" s="180"/>
      <c r="L526" s="175"/>
      <c r="M526" s="181"/>
      <c r="T526" s="182"/>
      <c r="AT526" s="177" t="s">
        <v>167</v>
      </c>
      <c r="AU526" s="177" t="s">
        <v>81</v>
      </c>
      <c r="AV526" s="12" t="s">
        <v>81</v>
      </c>
      <c r="AW526" s="12" t="s">
        <v>26</v>
      </c>
      <c r="AX526" s="12" t="s">
        <v>71</v>
      </c>
      <c r="AY526" s="177" t="s">
        <v>159</v>
      </c>
    </row>
    <row r="527" spans="2:65" s="13" customFormat="1" x14ac:dyDescent="0.2">
      <c r="B527" s="183"/>
      <c r="D527" s="176" t="s">
        <v>167</v>
      </c>
      <c r="E527" s="184" t="s">
        <v>1</v>
      </c>
      <c r="F527" s="185" t="s">
        <v>169</v>
      </c>
      <c r="H527" s="186">
        <v>95.8</v>
      </c>
      <c r="I527" s="187"/>
      <c r="L527" s="183"/>
      <c r="M527" s="188"/>
      <c r="T527" s="189"/>
      <c r="AT527" s="184" t="s">
        <v>167</v>
      </c>
      <c r="AU527" s="184" t="s">
        <v>81</v>
      </c>
      <c r="AV527" s="13" t="s">
        <v>165</v>
      </c>
      <c r="AW527" s="13" t="s">
        <v>26</v>
      </c>
      <c r="AX527" s="13" t="s">
        <v>76</v>
      </c>
      <c r="AY527" s="184" t="s">
        <v>159</v>
      </c>
    </row>
    <row r="528" spans="2:65" s="1" customFormat="1" ht="55.5" customHeight="1" x14ac:dyDescent="0.2">
      <c r="B528" s="136"/>
      <c r="C528" s="163" t="s">
        <v>1955</v>
      </c>
      <c r="D528" s="163" t="s">
        <v>161</v>
      </c>
      <c r="E528" s="164" t="s">
        <v>1956</v>
      </c>
      <c r="F528" s="165" t="s">
        <v>1957</v>
      </c>
      <c r="G528" s="166" t="s">
        <v>488</v>
      </c>
      <c r="H528" s="167">
        <v>1</v>
      </c>
      <c r="I528" s="168"/>
      <c r="J528" s="169">
        <f>ROUND(I528*H528,2)</f>
        <v>0</v>
      </c>
      <c r="K528" s="170"/>
      <c r="L528" s="34"/>
      <c r="M528" s="171" t="s">
        <v>1</v>
      </c>
      <c r="N528" s="135" t="s">
        <v>37</v>
      </c>
      <c r="P528" s="172">
        <f>O528*H528</f>
        <v>0</v>
      </c>
      <c r="Q528" s="172">
        <v>6.28E-3</v>
      </c>
      <c r="R528" s="172">
        <f>Q528*H528</f>
        <v>6.28E-3</v>
      </c>
      <c r="S528" s="172">
        <v>0</v>
      </c>
      <c r="T528" s="173">
        <f>S528*H528</f>
        <v>0</v>
      </c>
      <c r="AR528" s="174" t="s">
        <v>312</v>
      </c>
      <c r="AT528" s="174" t="s">
        <v>161</v>
      </c>
      <c r="AU528" s="174" t="s">
        <v>81</v>
      </c>
      <c r="AY528" s="17" t="s">
        <v>159</v>
      </c>
      <c r="BE528" s="102">
        <f>IF(N528="základná",J528,0)</f>
        <v>0</v>
      </c>
      <c r="BF528" s="102">
        <f>IF(N528="znížená",J528,0)</f>
        <v>0</v>
      </c>
      <c r="BG528" s="102">
        <f>IF(N528="zákl. prenesená",J528,0)</f>
        <v>0</v>
      </c>
      <c r="BH528" s="102">
        <f>IF(N528="zníž. prenesená",J528,0)</f>
        <v>0</v>
      </c>
      <c r="BI528" s="102">
        <f>IF(N528="nulová",J528,0)</f>
        <v>0</v>
      </c>
      <c r="BJ528" s="17" t="s">
        <v>81</v>
      </c>
      <c r="BK528" s="102">
        <f>ROUND(I528*H528,2)</f>
        <v>0</v>
      </c>
      <c r="BL528" s="17" t="s">
        <v>312</v>
      </c>
      <c r="BM528" s="174" t="s">
        <v>1958</v>
      </c>
    </row>
    <row r="529" spans="2:65" s="12" customFormat="1" x14ac:dyDescent="0.2">
      <c r="B529" s="175"/>
      <c r="D529" s="176" t="s">
        <v>167</v>
      </c>
      <c r="E529" s="177" t="s">
        <v>1</v>
      </c>
      <c r="F529" s="178" t="s">
        <v>76</v>
      </c>
      <c r="H529" s="179">
        <v>1</v>
      </c>
      <c r="I529" s="180"/>
      <c r="L529" s="175"/>
      <c r="M529" s="181"/>
      <c r="T529" s="182"/>
      <c r="AT529" s="177" t="s">
        <v>167</v>
      </c>
      <c r="AU529" s="177" t="s">
        <v>81</v>
      </c>
      <c r="AV529" s="12" t="s">
        <v>81</v>
      </c>
      <c r="AW529" s="12" t="s">
        <v>26</v>
      </c>
      <c r="AX529" s="12" t="s">
        <v>76</v>
      </c>
      <c r="AY529" s="177" t="s">
        <v>159</v>
      </c>
    </row>
    <row r="530" spans="2:65" s="1" customFormat="1" ht="55.5" customHeight="1" x14ac:dyDescent="0.2">
      <c r="B530" s="136"/>
      <c r="C530" s="163" t="s">
        <v>1959</v>
      </c>
      <c r="D530" s="163" t="s">
        <v>161</v>
      </c>
      <c r="E530" s="164" t="s">
        <v>1960</v>
      </c>
      <c r="F530" s="165" t="s">
        <v>1961</v>
      </c>
      <c r="G530" s="166" t="s">
        <v>488</v>
      </c>
      <c r="H530" s="167">
        <v>6</v>
      </c>
      <c r="I530" s="168"/>
      <c r="J530" s="169">
        <f>ROUND(I530*H530,2)</f>
        <v>0</v>
      </c>
      <c r="K530" s="170"/>
      <c r="L530" s="34"/>
      <c r="M530" s="171" t="s">
        <v>1</v>
      </c>
      <c r="N530" s="135" t="s">
        <v>37</v>
      </c>
      <c r="P530" s="172">
        <f>O530*H530</f>
        <v>0</v>
      </c>
      <c r="Q530" s="172">
        <v>6.28E-3</v>
      </c>
      <c r="R530" s="172">
        <f>Q530*H530</f>
        <v>3.7679999999999998E-2</v>
      </c>
      <c r="S530" s="172">
        <v>0</v>
      </c>
      <c r="T530" s="173">
        <f>S530*H530</f>
        <v>0</v>
      </c>
      <c r="AR530" s="174" t="s">
        <v>312</v>
      </c>
      <c r="AT530" s="174" t="s">
        <v>161</v>
      </c>
      <c r="AU530" s="174" t="s">
        <v>81</v>
      </c>
      <c r="AY530" s="17" t="s">
        <v>159</v>
      </c>
      <c r="BE530" s="102">
        <f>IF(N530="základná",J530,0)</f>
        <v>0</v>
      </c>
      <c r="BF530" s="102">
        <f>IF(N530="znížená",J530,0)</f>
        <v>0</v>
      </c>
      <c r="BG530" s="102">
        <f>IF(N530="zákl. prenesená",J530,0)</f>
        <v>0</v>
      </c>
      <c r="BH530" s="102">
        <f>IF(N530="zníž. prenesená",J530,0)</f>
        <v>0</v>
      </c>
      <c r="BI530" s="102">
        <f>IF(N530="nulová",J530,0)</f>
        <v>0</v>
      </c>
      <c r="BJ530" s="17" t="s">
        <v>81</v>
      </c>
      <c r="BK530" s="102">
        <f>ROUND(I530*H530,2)</f>
        <v>0</v>
      </c>
      <c r="BL530" s="17" t="s">
        <v>312</v>
      </c>
      <c r="BM530" s="174" t="s">
        <v>1962</v>
      </c>
    </row>
    <row r="531" spans="2:65" s="12" customFormat="1" x14ac:dyDescent="0.2">
      <c r="B531" s="175"/>
      <c r="D531" s="176" t="s">
        <v>167</v>
      </c>
      <c r="E531" s="177" t="s">
        <v>1</v>
      </c>
      <c r="F531" s="178" t="s">
        <v>189</v>
      </c>
      <c r="H531" s="179">
        <v>6</v>
      </c>
      <c r="I531" s="180"/>
      <c r="L531" s="175"/>
      <c r="M531" s="181"/>
      <c r="T531" s="182"/>
      <c r="AT531" s="177" t="s">
        <v>167</v>
      </c>
      <c r="AU531" s="177" t="s">
        <v>81</v>
      </c>
      <c r="AV531" s="12" t="s">
        <v>81</v>
      </c>
      <c r="AW531" s="12" t="s">
        <v>26</v>
      </c>
      <c r="AX531" s="12" t="s">
        <v>76</v>
      </c>
      <c r="AY531" s="177" t="s">
        <v>159</v>
      </c>
    </row>
    <row r="532" spans="2:65" s="1" customFormat="1" ht="37.75" customHeight="1" x14ac:dyDescent="0.2">
      <c r="B532" s="136"/>
      <c r="C532" s="163" t="s">
        <v>1071</v>
      </c>
      <c r="D532" s="163" t="s">
        <v>161</v>
      </c>
      <c r="E532" s="164" t="s">
        <v>1963</v>
      </c>
      <c r="F532" s="165" t="s">
        <v>1964</v>
      </c>
      <c r="G532" s="166" t="s">
        <v>488</v>
      </c>
      <c r="H532" s="167">
        <v>30</v>
      </c>
      <c r="I532" s="168"/>
      <c r="J532" s="169">
        <f>ROUND(I532*H532,2)</f>
        <v>0</v>
      </c>
      <c r="K532" s="170"/>
      <c r="L532" s="34"/>
      <c r="M532" s="171" t="s">
        <v>1</v>
      </c>
      <c r="N532" s="135" t="s">
        <v>37</v>
      </c>
      <c r="P532" s="172">
        <f>O532*H532</f>
        <v>0</v>
      </c>
      <c r="Q532" s="172">
        <v>6.28E-3</v>
      </c>
      <c r="R532" s="172">
        <f>Q532*H532</f>
        <v>0.18840000000000001</v>
      </c>
      <c r="S532" s="172">
        <v>0</v>
      </c>
      <c r="T532" s="173">
        <f>S532*H532</f>
        <v>0</v>
      </c>
      <c r="AR532" s="174" t="s">
        <v>312</v>
      </c>
      <c r="AT532" s="174" t="s">
        <v>161</v>
      </c>
      <c r="AU532" s="174" t="s">
        <v>81</v>
      </c>
      <c r="AY532" s="17" t="s">
        <v>159</v>
      </c>
      <c r="BE532" s="102">
        <f>IF(N532="základná",J532,0)</f>
        <v>0</v>
      </c>
      <c r="BF532" s="102">
        <f>IF(N532="znížená",J532,0)</f>
        <v>0</v>
      </c>
      <c r="BG532" s="102">
        <f>IF(N532="zákl. prenesená",J532,0)</f>
        <v>0</v>
      </c>
      <c r="BH532" s="102">
        <f>IF(N532="zníž. prenesená",J532,0)</f>
        <v>0</v>
      </c>
      <c r="BI532" s="102">
        <f>IF(N532="nulová",J532,0)</f>
        <v>0</v>
      </c>
      <c r="BJ532" s="17" t="s">
        <v>81</v>
      </c>
      <c r="BK532" s="102">
        <f>ROUND(I532*H532,2)</f>
        <v>0</v>
      </c>
      <c r="BL532" s="17" t="s">
        <v>312</v>
      </c>
      <c r="BM532" s="174" t="s">
        <v>1965</v>
      </c>
    </row>
    <row r="533" spans="2:65" s="12" customFormat="1" x14ac:dyDescent="0.2">
      <c r="B533" s="175"/>
      <c r="D533" s="176" t="s">
        <v>167</v>
      </c>
      <c r="E533" s="177" t="s">
        <v>1</v>
      </c>
      <c r="F533" s="178" t="s">
        <v>398</v>
      </c>
      <c r="H533" s="179">
        <v>30</v>
      </c>
      <c r="I533" s="180"/>
      <c r="L533" s="175"/>
      <c r="M533" s="181"/>
      <c r="T533" s="182"/>
      <c r="AT533" s="177" t="s">
        <v>167</v>
      </c>
      <c r="AU533" s="177" t="s">
        <v>81</v>
      </c>
      <c r="AV533" s="12" t="s">
        <v>81</v>
      </c>
      <c r="AW533" s="12" t="s">
        <v>26</v>
      </c>
      <c r="AX533" s="12" t="s">
        <v>76</v>
      </c>
      <c r="AY533" s="177" t="s">
        <v>159</v>
      </c>
    </row>
    <row r="534" spans="2:65" s="1" customFormat="1" ht="78" customHeight="1" x14ac:dyDescent="0.2">
      <c r="B534" s="136"/>
      <c r="C534" s="163" t="s">
        <v>1966</v>
      </c>
      <c r="D534" s="163" t="s">
        <v>161</v>
      </c>
      <c r="E534" s="164" t="s">
        <v>1967</v>
      </c>
      <c r="F534" s="165" t="s">
        <v>1968</v>
      </c>
      <c r="G534" s="166" t="s">
        <v>488</v>
      </c>
      <c r="H534" s="167">
        <v>1</v>
      </c>
      <c r="I534" s="168"/>
      <c r="J534" s="169">
        <f>ROUND(I534*H534,2)</f>
        <v>0</v>
      </c>
      <c r="K534" s="170"/>
      <c r="L534" s="34"/>
      <c r="M534" s="171" t="s">
        <v>1</v>
      </c>
      <c r="N534" s="135" t="s">
        <v>37</v>
      </c>
      <c r="P534" s="172">
        <f>O534*H534</f>
        <v>0</v>
      </c>
      <c r="Q534" s="172">
        <v>6.28E-3</v>
      </c>
      <c r="R534" s="172">
        <f>Q534*H534</f>
        <v>6.28E-3</v>
      </c>
      <c r="S534" s="172">
        <v>0</v>
      </c>
      <c r="T534" s="173">
        <f>S534*H534</f>
        <v>0</v>
      </c>
      <c r="AR534" s="174" t="s">
        <v>312</v>
      </c>
      <c r="AT534" s="174" t="s">
        <v>161</v>
      </c>
      <c r="AU534" s="174" t="s">
        <v>81</v>
      </c>
      <c r="AY534" s="17" t="s">
        <v>159</v>
      </c>
      <c r="BE534" s="102">
        <f>IF(N534="základná",J534,0)</f>
        <v>0</v>
      </c>
      <c r="BF534" s="102">
        <f>IF(N534="znížená",J534,0)</f>
        <v>0</v>
      </c>
      <c r="BG534" s="102">
        <f>IF(N534="zákl. prenesená",J534,0)</f>
        <v>0</v>
      </c>
      <c r="BH534" s="102">
        <f>IF(N534="zníž. prenesená",J534,0)</f>
        <v>0</v>
      </c>
      <c r="BI534" s="102">
        <f>IF(N534="nulová",J534,0)</f>
        <v>0</v>
      </c>
      <c r="BJ534" s="17" t="s">
        <v>81</v>
      </c>
      <c r="BK534" s="102">
        <f>ROUND(I534*H534,2)</f>
        <v>0</v>
      </c>
      <c r="BL534" s="17" t="s">
        <v>312</v>
      </c>
      <c r="BM534" s="174" t="s">
        <v>1969</v>
      </c>
    </row>
    <row r="535" spans="2:65" s="12" customFormat="1" x14ac:dyDescent="0.2">
      <c r="B535" s="175"/>
      <c r="D535" s="176" t="s">
        <v>167</v>
      </c>
      <c r="E535" s="177" t="s">
        <v>1</v>
      </c>
      <c r="F535" s="178" t="s">
        <v>76</v>
      </c>
      <c r="H535" s="179">
        <v>1</v>
      </c>
      <c r="I535" s="180"/>
      <c r="L535" s="175"/>
      <c r="M535" s="181"/>
      <c r="T535" s="182"/>
      <c r="AT535" s="177" t="s">
        <v>167</v>
      </c>
      <c r="AU535" s="177" t="s">
        <v>81</v>
      </c>
      <c r="AV535" s="12" t="s">
        <v>81</v>
      </c>
      <c r="AW535" s="12" t="s">
        <v>26</v>
      </c>
      <c r="AX535" s="12" t="s">
        <v>76</v>
      </c>
      <c r="AY535" s="177" t="s">
        <v>159</v>
      </c>
    </row>
    <row r="536" spans="2:65" s="1" customFormat="1" ht="24.15" customHeight="1" x14ac:dyDescent="0.2">
      <c r="B536" s="136"/>
      <c r="C536" s="163" t="s">
        <v>1074</v>
      </c>
      <c r="D536" s="163" t="s">
        <v>161</v>
      </c>
      <c r="E536" s="164" t="s">
        <v>571</v>
      </c>
      <c r="F536" s="165" t="s">
        <v>572</v>
      </c>
      <c r="G536" s="166" t="s">
        <v>429</v>
      </c>
      <c r="H536" s="219"/>
      <c r="I536" s="168"/>
      <c r="J536" s="169">
        <f>ROUND(I536*H536,2)</f>
        <v>0</v>
      </c>
      <c r="K536" s="170"/>
      <c r="L536" s="34"/>
      <c r="M536" s="220" t="s">
        <v>1</v>
      </c>
      <c r="N536" s="221" t="s">
        <v>37</v>
      </c>
      <c r="O536" s="222"/>
      <c r="P536" s="223">
        <f>O536*H536</f>
        <v>0</v>
      </c>
      <c r="Q536" s="223">
        <v>0</v>
      </c>
      <c r="R536" s="223">
        <f>Q536*H536</f>
        <v>0</v>
      </c>
      <c r="S536" s="223">
        <v>0</v>
      </c>
      <c r="T536" s="224">
        <f>S536*H536</f>
        <v>0</v>
      </c>
      <c r="AR536" s="174" t="s">
        <v>312</v>
      </c>
      <c r="AT536" s="174" t="s">
        <v>161</v>
      </c>
      <c r="AU536" s="174" t="s">
        <v>81</v>
      </c>
      <c r="AY536" s="17" t="s">
        <v>159</v>
      </c>
      <c r="BE536" s="102">
        <f>IF(N536="základná",J536,0)</f>
        <v>0</v>
      </c>
      <c r="BF536" s="102">
        <f>IF(N536="znížená",J536,0)</f>
        <v>0</v>
      </c>
      <c r="BG536" s="102">
        <f>IF(N536="zákl. prenesená",J536,0)</f>
        <v>0</v>
      </c>
      <c r="BH536" s="102">
        <f>IF(N536="zníž. prenesená",J536,0)</f>
        <v>0</v>
      </c>
      <c r="BI536" s="102">
        <f>IF(N536="nulová",J536,0)</f>
        <v>0</v>
      </c>
      <c r="BJ536" s="17" t="s">
        <v>81</v>
      </c>
      <c r="BK536" s="102">
        <f>ROUND(I536*H536,2)</f>
        <v>0</v>
      </c>
      <c r="BL536" s="17" t="s">
        <v>312</v>
      </c>
      <c r="BM536" s="174" t="s">
        <v>1970</v>
      </c>
    </row>
    <row r="537" spans="2:65" s="12" customFormat="1" x14ac:dyDescent="0.2">
      <c r="B537" s="175"/>
      <c r="C537" s="284" t="s">
        <v>2229</v>
      </c>
      <c r="D537" s="284"/>
      <c r="E537" s="7"/>
      <c r="F537" s="7"/>
      <c r="G537" s="7"/>
      <c r="H537" s="7"/>
      <c r="I537" s="7"/>
      <c r="L537" s="175"/>
      <c r="AT537" s="177"/>
      <c r="AU537" s="177"/>
      <c r="AY537" s="177"/>
    </row>
    <row r="538" spans="2:65" s="12" customFormat="1" ht="23.4" customHeight="1" x14ac:dyDescent="0.2">
      <c r="B538" s="175"/>
      <c r="C538" s="284" t="s">
        <v>2230</v>
      </c>
      <c r="D538" s="284"/>
      <c r="E538" s="284"/>
      <c r="F538" s="284"/>
      <c r="G538" s="284"/>
      <c r="H538" s="284"/>
      <c r="I538" s="284"/>
      <c r="L538" s="175"/>
      <c r="AT538" s="177"/>
      <c r="AU538" s="177"/>
      <c r="AY538" s="177"/>
    </row>
    <row r="539" spans="2:65" s="12" customFormat="1" ht="33" customHeight="1" x14ac:dyDescent="0.2">
      <c r="B539" s="175"/>
      <c r="C539" s="284" t="s">
        <v>2231</v>
      </c>
      <c r="D539" s="284"/>
      <c r="E539" s="284"/>
      <c r="F539" s="284"/>
      <c r="G539" s="284"/>
      <c r="H539" s="284"/>
      <c r="I539" s="284"/>
      <c r="L539" s="175"/>
      <c r="AT539" s="177"/>
      <c r="AU539" s="177"/>
      <c r="AY539" s="177"/>
    </row>
    <row r="540" spans="2:65" s="12" customFormat="1" ht="22.25" customHeight="1" x14ac:dyDescent="0.2">
      <c r="B540" s="175"/>
      <c r="C540" s="284" t="s">
        <v>2232</v>
      </c>
      <c r="D540" s="284"/>
      <c r="E540" s="284"/>
      <c r="F540" s="284"/>
      <c r="G540" s="284"/>
      <c r="H540" s="284"/>
      <c r="I540" s="284"/>
      <c r="L540" s="175"/>
      <c r="AT540" s="177"/>
      <c r="AU540" s="177"/>
      <c r="AY540" s="177"/>
    </row>
    <row r="541" spans="2:65" s="12" customFormat="1" ht="38.4" customHeight="1" x14ac:dyDescent="0.2">
      <c r="B541" s="175"/>
      <c r="C541" s="284" t="s">
        <v>2233</v>
      </c>
      <c r="D541" s="284"/>
      <c r="E541" s="284"/>
      <c r="F541" s="284"/>
      <c r="G541" s="284"/>
      <c r="H541" s="284"/>
      <c r="I541" s="284"/>
      <c r="L541" s="175"/>
      <c r="AT541" s="177"/>
      <c r="AU541" s="177"/>
      <c r="AY541" s="177"/>
    </row>
    <row r="542" spans="2:65" s="12" customFormat="1" ht="28.25" customHeight="1" x14ac:dyDescent="0.2">
      <c r="B542" s="175"/>
      <c r="C542" s="284" t="s">
        <v>2234</v>
      </c>
      <c r="D542" s="284"/>
      <c r="E542" s="284"/>
      <c r="F542" s="284"/>
      <c r="G542" s="284"/>
      <c r="H542" s="284"/>
      <c r="I542" s="284"/>
      <c r="L542" s="175"/>
      <c r="AT542" s="177"/>
      <c r="AU542" s="177"/>
      <c r="AY542" s="177"/>
    </row>
    <row r="543" spans="2:65" s="12" customFormat="1" ht="33" customHeight="1" x14ac:dyDescent="0.2">
      <c r="B543" s="175"/>
      <c r="C543" s="284" t="s">
        <v>2235</v>
      </c>
      <c r="D543" s="284"/>
      <c r="E543" s="284"/>
      <c r="F543" s="284"/>
      <c r="G543" s="284"/>
      <c r="H543" s="284"/>
      <c r="I543" s="284"/>
      <c r="L543" s="175"/>
      <c r="AT543" s="177"/>
      <c r="AU543" s="177"/>
      <c r="AY543" s="177"/>
    </row>
    <row r="544" spans="2:65" s="1" customFormat="1" ht="6.9" customHeight="1" x14ac:dyDescent="0.2">
      <c r="B544" s="49"/>
      <c r="C544" s="50"/>
      <c r="D544" s="50"/>
      <c r="E544" s="50"/>
      <c r="F544" s="50"/>
      <c r="G544" s="50"/>
      <c r="H544" s="50"/>
      <c r="I544" s="50"/>
      <c r="J544" s="50"/>
      <c r="K544" s="50"/>
      <c r="L544" s="34"/>
    </row>
  </sheetData>
  <autoFilter ref="C138:K536"/>
  <mergeCells count="24">
    <mergeCell ref="C540:I540"/>
    <mergeCell ref="C541:I541"/>
    <mergeCell ref="C542:I542"/>
    <mergeCell ref="C543:I543"/>
    <mergeCell ref="E131:H131"/>
    <mergeCell ref="C538:I538"/>
    <mergeCell ref="C539:I539"/>
    <mergeCell ref="D113:F113"/>
    <mergeCell ref="D114:F114"/>
    <mergeCell ref="D115:F115"/>
    <mergeCell ref="E127:H127"/>
    <mergeCell ref="E129:H129"/>
    <mergeCell ref="E11:H11"/>
    <mergeCell ref="E20:H20"/>
    <mergeCell ref="E29:H29"/>
    <mergeCell ref="L2:V2"/>
    <mergeCell ref="C537:D537"/>
    <mergeCell ref="E85:H85"/>
    <mergeCell ref="E87:H87"/>
    <mergeCell ref="E89:H89"/>
    <mergeCell ref="D111:F111"/>
    <mergeCell ref="D112:F112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7"/>
  <sheetViews>
    <sheetView showGridLines="0" topLeftCell="A198" workbookViewId="0">
      <selection activeCell="A220" sqref="A220:XFD22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105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14</v>
      </c>
      <c r="L6" s="20"/>
    </row>
    <row r="7" spans="2:4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46" ht="12" customHeight="1" x14ac:dyDescent="0.2">
      <c r="B8" s="20"/>
      <c r="D8" s="27" t="s">
        <v>122</v>
      </c>
      <c r="L8" s="20"/>
    </row>
    <row r="9" spans="2:46" s="1" customFormat="1" ht="16.5" customHeight="1" x14ac:dyDescent="0.2">
      <c r="B9" s="34"/>
      <c r="E9" s="286" t="s">
        <v>104</v>
      </c>
      <c r="F9" s="282"/>
      <c r="G9" s="282"/>
      <c r="H9" s="282"/>
      <c r="L9" s="34"/>
    </row>
    <row r="10" spans="2:46" s="1" customFormat="1" ht="12" customHeight="1" x14ac:dyDescent="0.2">
      <c r="B10" s="34"/>
      <c r="D10" s="27" t="s">
        <v>123</v>
      </c>
      <c r="L10" s="34"/>
    </row>
    <row r="11" spans="2:46" s="1" customFormat="1" ht="16.5" customHeight="1" x14ac:dyDescent="0.2">
      <c r="B11" s="34"/>
      <c r="E11" s="266"/>
      <c r="F11" s="282"/>
      <c r="G11" s="282"/>
      <c r="H11" s="282"/>
      <c r="L11" s="34"/>
    </row>
    <row r="12" spans="2:46" s="1" customFormat="1" x14ac:dyDescent="0.2">
      <c r="B12" s="34"/>
      <c r="L12" s="34"/>
    </row>
    <row r="13" spans="2:4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46" s="1" customFormat="1" ht="10.75" customHeight="1" x14ac:dyDescent="0.2">
      <c r="B15" s="34"/>
      <c r="L15" s="34"/>
    </row>
    <row r="16" spans="2:4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J114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ROUND((SUM(BE114:BE121) + SUM(BE143:BE219)),  2)</f>
        <v>0</v>
      </c>
      <c r="G37" s="113"/>
      <c r="H37" s="113"/>
      <c r="I37" s="114">
        <v>0.2</v>
      </c>
      <c r="J37" s="112">
        <f>ROUND(((SUM(BE114:BE121) + SUM(BE143:BE219))*I37),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ROUND((SUM(BF114:BF121) + SUM(BF143:BF219)),  2)</f>
        <v>0</v>
      </c>
      <c r="G38" s="113"/>
      <c r="H38" s="113"/>
      <c r="I38" s="114">
        <v>0.2</v>
      </c>
      <c r="J38" s="112">
        <f>ROUND(((SUM(BF114:BF121) + SUM(BF143:BF219))*I38),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ROUND((SUM(BG114:BG121) + SUM(BG143:BG219)),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ROUND((SUM(BH114:BH121) + SUM(BH143:BH219)),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ROUND((SUM(BI114:BI121) + SUM(BI143:BI219)),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104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47" s="1" customFormat="1" ht="10.4" customHeight="1" x14ac:dyDescent="0.2">
      <c r="B97" s="34"/>
      <c r="L97" s="34"/>
    </row>
    <row r="98" spans="2:47" s="1" customFormat="1" ht="22.75" customHeight="1" x14ac:dyDescent="0.2">
      <c r="B98" s="34"/>
      <c r="C98" s="125" t="s">
        <v>132</v>
      </c>
      <c r="J98" s="71">
        <f>J143</f>
        <v>0</v>
      </c>
      <c r="L98" s="34"/>
      <c r="AU98" s="17" t="s">
        <v>133</v>
      </c>
    </row>
    <row r="99" spans="2:47" s="8" customFormat="1" ht="24.9" customHeight="1" x14ac:dyDescent="0.2">
      <c r="B99" s="126"/>
      <c r="D99" s="127" t="s">
        <v>1971</v>
      </c>
      <c r="E99" s="128"/>
      <c r="F99" s="128"/>
      <c r="G99" s="128"/>
      <c r="H99" s="128"/>
      <c r="I99" s="128"/>
      <c r="J99" s="129">
        <f>J144</f>
        <v>0</v>
      </c>
      <c r="L99" s="126"/>
    </row>
    <row r="100" spans="2:47" s="9" customFormat="1" ht="20" customHeight="1" x14ac:dyDescent="0.2">
      <c r="B100" s="130"/>
      <c r="D100" s="131" t="s">
        <v>1972</v>
      </c>
      <c r="E100" s="132"/>
      <c r="F100" s="132"/>
      <c r="G100" s="132"/>
      <c r="H100" s="132"/>
      <c r="I100" s="132"/>
      <c r="J100" s="133">
        <f>J145</f>
        <v>0</v>
      </c>
      <c r="L100" s="130"/>
    </row>
    <row r="101" spans="2:47" s="9" customFormat="1" ht="20" customHeight="1" x14ac:dyDescent="0.2">
      <c r="B101" s="130"/>
      <c r="D101" s="131" t="s">
        <v>1973</v>
      </c>
      <c r="E101" s="132"/>
      <c r="F101" s="132"/>
      <c r="G101" s="132"/>
      <c r="H101" s="132"/>
      <c r="I101" s="132"/>
      <c r="J101" s="133">
        <f>J150</f>
        <v>0</v>
      </c>
      <c r="L101" s="130"/>
    </row>
    <row r="102" spans="2:47" s="8" customFormat="1" ht="24.9" customHeight="1" x14ac:dyDescent="0.2">
      <c r="B102" s="126"/>
      <c r="D102" s="127" t="s">
        <v>1974</v>
      </c>
      <c r="E102" s="128"/>
      <c r="F102" s="128"/>
      <c r="G102" s="128"/>
      <c r="H102" s="128"/>
      <c r="I102" s="128"/>
      <c r="J102" s="129">
        <f>J157</f>
        <v>0</v>
      </c>
      <c r="L102" s="126"/>
    </row>
    <row r="103" spans="2:47" s="9" customFormat="1" ht="20" customHeight="1" x14ac:dyDescent="0.2">
      <c r="B103" s="130"/>
      <c r="D103" s="131" t="s">
        <v>1975</v>
      </c>
      <c r="E103" s="132"/>
      <c r="F103" s="132"/>
      <c r="G103" s="132"/>
      <c r="H103" s="132"/>
      <c r="I103" s="132"/>
      <c r="J103" s="133">
        <f>J158</f>
        <v>0</v>
      </c>
      <c r="L103" s="130"/>
    </row>
    <row r="104" spans="2:47" s="9" customFormat="1" ht="20" customHeight="1" x14ac:dyDescent="0.2">
      <c r="B104" s="130"/>
      <c r="D104" s="131" t="s">
        <v>1976</v>
      </c>
      <c r="E104" s="132"/>
      <c r="F104" s="132"/>
      <c r="G104" s="132"/>
      <c r="H104" s="132"/>
      <c r="I104" s="132"/>
      <c r="J104" s="133">
        <f>J163</f>
        <v>0</v>
      </c>
      <c r="L104" s="130"/>
    </row>
    <row r="105" spans="2:47" s="8" customFormat="1" ht="24.9" customHeight="1" x14ac:dyDescent="0.2">
      <c r="B105" s="126"/>
      <c r="D105" s="127" t="s">
        <v>1977</v>
      </c>
      <c r="E105" s="128"/>
      <c r="F105" s="128"/>
      <c r="G105" s="128"/>
      <c r="H105" s="128"/>
      <c r="I105" s="128"/>
      <c r="J105" s="129">
        <f>J166</f>
        <v>0</v>
      </c>
      <c r="L105" s="126"/>
    </row>
    <row r="106" spans="2:47" s="8" customFormat="1" ht="24.9" customHeight="1" x14ac:dyDescent="0.2">
      <c r="B106" s="126"/>
      <c r="D106" s="127" t="s">
        <v>1978</v>
      </c>
      <c r="E106" s="128"/>
      <c r="F106" s="128"/>
      <c r="G106" s="128"/>
      <c r="H106" s="128"/>
      <c r="I106" s="128"/>
      <c r="J106" s="129">
        <f>J174</f>
        <v>0</v>
      </c>
      <c r="L106" s="126"/>
    </row>
    <row r="107" spans="2:47" s="9" customFormat="1" ht="20" customHeight="1" x14ac:dyDescent="0.2">
      <c r="B107" s="130"/>
      <c r="D107" s="131" t="s">
        <v>1979</v>
      </c>
      <c r="E107" s="132"/>
      <c r="F107" s="132"/>
      <c r="G107" s="132"/>
      <c r="H107" s="132"/>
      <c r="I107" s="132"/>
      <c r="J107" s="133">
        <f>J175</f>
        <v>0</v>
      </c>
      <c r="L107" s="130"/>
    </row>
    <row r="108" spans="2:47" s="9" customFormat="1" ht="20" customHeight="1" x14ac:dyDescent="0.2">
      <c r="B108" s="130"/>
      <c r="D108" s="131" t="s">
        <v>1980</v>
      </c>
      <c r="E108" s="132"/>
      <c r="F108" s="132"/>
      <c r="G108" s="132"/>
      <c r="H108" s="132"/>
      <c r="I108" s="132"/>
      <c r="J108" s="133">
        <f>J199</f>
        <v>0</v>
      </c>
      <c r="L108" s="130"/>
    </row>
    <row r="109" spans="2:47" s="9" customFormat="1" ht="20" customHeight="1" x14ac:dyDescent="0.2">
      <c r="B109" s="130"/>
      <c r="D109" s="131" t="s">
        <v>1981</v>
      </c>
      <c r="E109" s="132"/>
      <c r="F109" s="132"/>
      <c r="G109" s="132"/>
      <c r="H109" s="132"/>
      <c r="I109" s="132"/>
      <c r="J109" s="133">
        <f>J207</f>
        <v>0</v>
      </c>
      <c r="L109" s="130"/>
    </row>
    <row r="110" spans="2:47" s="8" customFormat="1" ht="24.9" customHeight="1" x14ac:dyDescent="0.2">
      <c r="B110" s="126"/>
      <c r="D110" s="127" t="s">
        <v>1982</v>
      </c>
      <c r="E110" s="128"/>
      <c r="F110" s="128"/>
      <c r="G110" s="128"/>
      <c r="H110" s="128"/>
      <c r="I110" s="128"/>
      <c r="J110" s="129">
        <f>J212</f>
        <v>0</v>
      </c>
      <c r="L110" s="126"/>
    </row>
    <row r="111" spans="2:47" s="8" customFormat="1" ht="24.9" customHeight="1" x14ac:dyDescent="0.2">
      <c r="B111" s="126"/>
      <c r="D111" s="127" t="s">
        <v>1983</v>
      </c>
      <c r="E111" s="128"/>
      <c r="F111" s="128"/>
      <c r="G111" s="128"/>
      <c r="H111" s="128"/>
      <c r="I111" s="128"/>
      <c r="J111" s="129">
        <f>J215</f>
        <v>0</v>
      </c>
      <c r="L111" s="126"/>
    </row>
    <row r="112" spans="2:47" s="1" customFormat="1" ht="21.75" customHeight="1" x14ac:dyDescent="0.2">
      <c r="B112" s="34"/>
      <c r="L112" s="34"/>
    </row>
    <row r="113" spans="2:65" s="1" customFormat="1" ht="6.9" customHeight="1" x14ac:dyDescent="0.2">
      <c r="B113" s="34"/>
      <c r="L113" s="34"/>
    </row>
    <row r="114" spans="2:65" s="1" customFormat="1" ht="29.25" customHeight="1" x14ac:dyDescent="0.2">
      <c r="B114" s="34"/>
      <c r="C114" s="125" t="s">
        <v>136</v>
      </c>
      <c r="J114" s="134">
        <f>ROUND(J115 + J116 + J117 + J118 + J119 + J120,2)</f>
        <v>0</v>
      </c>
      <c r="L114" s="34"/>
      <c r="N114" s="135" t="s">
        <v>35</v>
      </c>
    </row>
    <row r="115" spans="2:65" s="1" customFormat="1" ht="18" customHeight="1" x14ac:dyDescent="0.2">
      <c r="B115" s="136"/>
      <c r="C115" s="137"/>
      <c r="D115" s="279" t="s">
        <v>137</v>
      </c>
      <c r="E115" s="285"/>
      <c r="F115" s="285"/>
      <c r="G115" s="137"/>
      <c r="H115" s="137"/>
      <c r="I115" s="137"/>
      <c r="J115" s="99"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138</v>
      </c>
      <c r="AZ115" s="137"/>
      <c r="BA115" s="137"/>
      <c r="BB115" s="137"/>
      <c r="BC115" s="137"/>
      <c r="BD115" s="137"/>
      <c r="BE115" s="141">
        <f t="shared" ref="BE115:BE120" si="0">IF(N115="základná",J115,0)</f>
        <v>0</v>
      </c>
      <c r="BF115" s="141">
        <f t="shared" ref="BF115:BF120" si="1">IF(N115="znížená",J115,0)</f>
        <v>0</v>
      </c>
      <c r="BG115" s="141">
        <f t="shared" ref="BG115:BG120" si="2">IF(N115="zákl. prenesená",J115,0)</f>
        <v>0</v>
      </c>
      <c r="BH115" s="141">
        <f t="shared" ref="BH115:BH120" si="3">IF(N115="zníž. prenesená",J115,0)</f>
        <v>0</v>
      </c>
      <c r="BI115" s="141">
        <f t="shared" ref="BI115:BI120" si="4">IF(N115="nulová",J115,0)</f>
        <v>0</v>
      </c>
      <c r="BJ115" s="140" t="s">
        <v>81</v>
      </c>
      <c r="BK115" s="137"/>
      <c r="BL115" s="137"/>
      <c r="BM115" s="137"/>
    </row>
    <row r="116" spans="2:65" s="1" customFormat="1" ht="18" customHeight="1" x14ac:dyDescent="0.2">
      <c r="B116" s="136"/>
      <c r="C116" s="137"/>
      <c r="D116" s="279" t="s">
        <v>139</v>
      </c>
      <c r="E116" s="285"/>
      <c r="F116" s="285"/>
      <c r="G116" s="137"/>
      <c r="H116" s="137"/>
      <c r="I116" s="137"/>
      <c r="J116" s="99">
        <v>0</v>
      </c>
      <c r="K116" s="137"/>
      <c r="L116" s="136"/>
      <c r="M116" s="137"/>
      <c r="N116" s="139" t="s">
        <v>37</v>
      </c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40" t="s">
        <v>138</v>
      </c>
      <c r="AZ116" s="137"/>
      <c r="BA116" s="137"/>
      <c r="BB116" s="137"/>
      <c r="BC116" s="137"/>
      <c r="BD116" s="137"/>
      <c r="BE116" s="141">
        <f t="shared" si="0"/>
        <v>0</v>
      </c>
      <c r="BF116" s="141">
        <f t="shared" si="1"/>
        <v>0</v>
      </c>
      <c r="BG116" s="141">
        <f t="shared" si="2"/>
        <v>0</v>
      </c>
      <c r="BH116" s="141">
        <f t="shared" si="3"/>
        <v>0</v>
      </c>
      <c r="BI116" s="141">
        <f t="shared" si="4"/>
        <v>0</v>
      </c>
      <c r="BJ116" s="140" t="s">
        <v>81</v>
      </c>
      <c r="BK116" s="137"/>
      <c r="BL116" s="137"/>
      <c r="BM116" s="137"/>
    </row>
    <row r="117" spans="2:65" s="1" customFormat="1" ht="18" customHeight="1" x14ac:dyDescent="0.2">
      <c r="B117" s="136"/>
      <c r="C117" s="137"/>
      <c r="D117" s="279" t="s">
        <v>140</v>
      </c>
      <c r="E117" s="285"/>
      <c r="F117" s="285"/>
      <c r="G117" s="137"/>
      <c r="H117" s="137"/>
      <c r="I117" s="137"/>
      <c r="J117" s="99">
        <v>0</v>
      </c>
      <c r="K117" s="137"/>
      <c r="L117" s="136"/>
      <c r="M117" s="137"/>
      <c r="N117" s="139" t="s">
        <v>37</v>
      </c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40" t="s">
        <v>138</v>
      </c>
      <c r="AZ117" s="137"/>
      <c r="BA117" s="137"/>
      <c r="BB117" s="137"/>
      <c r="BC117" s="137"/>
      <c r="BD117" s="137"/>
      <c r="BE117" s="141">
        <f t="shared" si="0"/>
        <v>0</v>
      </c>
      <c r="BF117" s="141">
        <f t="shared" si="1"/>
        <v>0</v>
      </c>
      <c r="BG117" s="141">
        <f t="shared" si="2"/>
        <v>0</v>
      </c>
      <c r="BH117" s="141">
        <f t="shared" si="3"/>
        <v>0</v>
      </c>
      <c r="BI117" s="141">
        <f t="shared" si="4"/>
        <v>0</v>
      </c>
      <c r="BJ117" s="140" t="s">
        <v>81</v>
      </c>
      <c r="BK117" s="137"/>
      <c r="BL117" s="137"/>
      <c r="BM117" s="137"/>
    </row>
    <row r="118" spans="2:65" s="1" customFormat="1" ht="18" customHeight="1" x14ac:dyDescent="0.2">
      <c r="B118" s="136"/>
      <c r="C118" s="137"/>
      <c r="D118" s="279" t="s">
        <v>141</v>
      </c>
      <c r="E118" s="285"/>
      <c r="F118" s="285"/>
      <c r="G118" s="137"/>
      <c r="H118" s="137"/>
      <c r="I118" s="137"/>
      <c r="J118" s="99">
        <v>0</v>
      </c>
      <c r="K118" s="137"/>
      <c r="L118" s="136"/>
      <c r="M118" s="137"/>
      <c r="N118" s="139" t="s">
        <v>37</v>
      </c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40" t="s">
        <v>138</v>
      </c>
      <c r="AZ118" s="137"/>
      <c r="BA118" s="137"/>
      <c r="BB118" s="137"/>
      <c r="BC118" s="137"/>
      <c r="BD118" s="137"/>
      <c r="BE118" s="141">
        <f t="shared" si="0"/>
        <v>0</v>
      </c>
      <c r="BF118" s="141">
        <f t="shared" si="1"/>
        <v>0</v>
      </c>
      <c r="BG118" s="141">
        <f t="shared" si="2"/>
        <v>0</v>
      </c>
      <c r="BH118" s="141">
        <f t="shared" si="3"/>
        <v>0</v>
      </c>
      <c r="BI118" s="141">
        <f t="shared" si="4"/>
        <v>0</v>
      </c>
      <c r="BJ118" s="140" t="s">
        <v>81</v>
      </c>
      <c r="BK118" s="137"/>
      <c r="BL118" s="137"/>
      <c r="BM118" s="137"/>
    </row>
    <row r="119" spans="2:65" s="1" customFormat="1" ht="18" customHeight="1" x14ac:dyDescent="0.2">
      <c r="B119" s="136"/>
      <c r="C119" s="137"/>
      <c r="D119" s="279" t="s">
        <v>142</v>
      </c>
      <c r="E119" s="285"/>
      <c r="F119" s="285"/>
      <c r="G119" s="137"/>
      <c r="H119" s="137"/>
      <c r="I119" s="137"/>
      <c r="J119" s="99">
        <v>0</v>
      </c>
      <c r="K119" s="137"/>
      <c r="L119" s="136"/>
      <c r="M119" s="137"/>
      <c r="N119" s="139" t="s">
        <v>37</v>
      </c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40" t="s">
        <v>138</v>
      </c>
      <c r="AZ119" s="137"/>
      <c r="BA119" s="137"/>
      <c r="BB119" s="137"/>
      <c r="BC119" s="137"/>
      <c r="BD119" s="137"/>
      <c r="BE119" s="141">
        <f t="shared" si="0"/>
        <v>0</v>
      </c>
      <c r="BF119" s="141">
        <f t="shared" si="1"/>
        <v>0</v>
      </c>
      <c r="BG119" s="141">
        <f t="shared" si="2"/>
        <v>0</v>
      </c>
      <c r="BH119" s="141">
        <f t="shared" si="3"/>
        <v>0</v>
      </c>
      <c r="BI119" s="141">
        <f t="shared" si="4"/>
        <v>0</v>
      </c>
      <c r="BJ119" s="140" t="s">
        <v>81</v>
      </c>
      <c r="BK119" s="137"/>
      <c r="BL119" s="137"/>
      <c r="BM119" s="137"/>
    </row>
    <row r="120" spans="2:65" s="1" customFormat="1" ht="18" customHeight="1" x14ac:dyDescent="0.2">
      <c r="B120" s="136"/>
      <c r="C120" s="137"/>
      <c r="D120" s="138" t="s">
        <v>143</v>
      </c>
      <c r="E120" s="137"/>
      <c r="F120" s="137"/>
      <c r="G120" s="137"/>
      <c r="H120" s="137"/>
      <c r="I120" s="137"/>
      <c r="J120" s="99">
        <f>ROUND(J32*T120,2)</f>
        <v>0</v>
      </c>
      <c r="K120" s="137"/>
      <c r="L120" s="136"/>
      <c r="M120" s="137"/>
      <c r="N120" s="139" t="s">
        <v>37</v>
      </c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40" t="s">
        <v>144</v>
      </c>
      <c r="AZ120" s="137"/>
      <c r="BA120" s="137"/>
      <c r="BB120" s="137"/>
      <c r="BC120" s="137"/>
      <c r="BD120" s="137"/>
      <c r="BE120" s="141">
        <f t="shared" si="0"/>
        <v>0</v>
      </c>
      <c r="BF120" s="141">
        <f t="shared" si="1"/>
        <v>0</v>
      </c>
      <c r="BG120" s="141">
        <f t="shared" si="2"/>
        <v>0</v>
      </c>
      <c r="BH120" s="141">
        <f t="shared" si="3"/>
        <v>0</v>
      </c>
      <c r="BI120" s="141">
        <f t="shared" si="4"/>
        <v>0</v>
      </c>
      <c r="BJ120" s="140" t="s">
        <v>81</v>
      </c>
      <c r="BK120" s="137"/>
      <c r="BL120" s="137"/>
      <c r="BM120" s="137"/>
    </row>
    <row r="121" spans="2:65" s="1" customFormat="1" x14ac:dyDescent="0.2">
      <c r="B121" s="34"/>
      <c r="L121" s="34"/>
    </row>
    <row r="122" spans="2:65" s="1" customFormat="1" ht="29.25" customHeight="1" x14ac:dyDescent="0.2">
      <c r="B122" s="34"/>
      <c r="C122" s="105" t="s">
        <v>118</v>
      </c>
      <c r="D122" s="106"/>
      <c r="E122" s="106"/>
      <c r="F122" s="106"/>
      <c r="G122" s="106"/>
      <c r="H122" s="106"/>
      <c r="I122" s="106"/>
      <c r="J122" s="107">
        <f>ROUND(J98+J114,2)</f>
        <v>0</v>
      </c>
      <c r="K122" s="106"/>
      <c r="L122" s="34"/>
    </row>
    <row r="123" spans="2:65" s="1" customFormat="1" ht="6.9" customHeight="1" x14ac:dyDescent="0.2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4"/>
    </row>
    <row r="127" spans="2:65" s="1" customFormat="1" ht="6.9" customHeight="1" x14ac:dyDescent="0.2">
      <c r="B127" s="51"/>
      <c r="C127" s="52"/>
      <c r="D127" s="52"/>
      <c r="E127" s="52"/>
      <c r="F127" s="52"/>
      <c r="G127" s="52"/>
      <c r="H127" s="52"/>
      <c r="I127" s="52"/>
      <c r="J127" s="52"/>
      <c r="K127" s="52"/>
      <c r="L127" s="34"/>
    </row>
    <row r="128" spans="2:65" s="1" customFormat="1" ht="24.9" customHeight="1" x14ac:dyDescent="0.2">
      <c r="B128" s="34"/>
      <c r="C128" s="21" t="s">
        <v>145</v>
      </c>
      <c r="L128" s="34"/>
    </row>
    <row r="129" spans="2:63" s="1" customFormat="1" ht="6.9" customHeight="1" x14ac:dyDescent="0.2">
      <c r="B129" s="34"/>
      <c r="L129" s="34"/>
    </row>
    <row r="130" spans="2:63" s="1" customFormat="1" ht="12" customHeight="1" x14ac:dyDescent="0.2">
      <c r="B130" s="34"/>
      <c r="C130" s="27" t="s">
        <v>14</v>
      </c>
      <c r="L130" s="34"/>
    </row>
    <row r="131" spans="2:63" s="1" customFormat="1" ht="16.5" customHeight="1" x14ac:dyDescent="0.2">
      <c r="B131" s="34"/>
      <c r="E131" s="286" t="str">
        <f>E7</f>
        <v>Športový areál ZŠ Plickova - 2.etapa</v>
      </c>
      <c r="F131" s="287"/>
      <c r="G131" s="287"/>
      <c r="H131" s="287"/>
      <c r="L131" s="34"/>
    </row>
    <row r="132" spans="2:63" ht="12" customHeight="1" x14ac:dyDescent="0.2">
      <c r="B132" s="20"/>
      <c r="C132" s="27" t="s">
        <v>122</v>
      </c>
      <c r="L132" s="20"/>
    </row>
    <row r="133" spans="2:63" s="1" customFormat="1" ht="16.5" customHeight="1" x14ac:dyDescent="0.2">
      <c r="B133" s="34"/>
      <c r="E133" s="286" t="s">
        <v>104</v>
      </c>
      <c r="F133" s="282"/>
      <c r="G133" s="282"/>
      <c r="H133" s="282"/>
      <c r="L133" s="34"/>
    </row>
    <row r="134" spans="2:63" s="1" customFormat="1" ht="12" customHeight="1" x14ac:dyDescent="0.2">
      <c r="B134" s="34"/>
      <c r="C134" s="27" t="s">
        <v>123</v>
      </c>
      <c r="L134" s="34"/>
    </row>
    <row r="135" spans="2:63" s="1" customFormat="1" ht="16.5" customHeight="1" x14ac:dyDescent="0.2">
      <c r="B135" s="34"/>
      <c r="E135" s="266">
        <f>E11</f>
        <v>0</v>
      </c>
      <c r="F135" s="282"/>
      <c r="G135" s="282"/>
      <c r="H135" s="282"/>
      <c r="L135" s="34"/>
    </row>
    <row r="136" spans="2:63" s="1" customFormat="1" ht="6.9" customHeight="1" x14ac:dyDescent="0.2">
      <c r="B136" s="34"/>
      <c r="L136" s="34"/>
    </row>
    <row r="137" spans="2:63" s="1" customFormat="1" ht="12" customHeight="1" x14ac:dyDescent="0.2">
      <c r="B137" s="34"/>
      <c r="C137" s="27" t="s">
        <v>17</v>
      </c>
      <c r="F137" s="25" t="str">
        <f>F14</f>
        <v>Bratislava-Rača</v>
      </c>
      <c r="I137" s="27" t="s">
        <v>19</v>
      </c>
      <c r="J137" s="57">
        <f>IF(J14="","",J14)</f>
        <v>45224</v>
      </c>
      <c r="L137" s="34"/>
    </row>
    <row r="138" spans="2:63" s="1" customFormat="1" ht="6.9" customHeight="1" x14ac:dyDescent="0.2">
      <c r="B138" s="34"/>
      <c r="L138" s="34"/>
    </row>
    <row r="139" spans="2:63" s="1" customFormat="1" ht="25.65" customHeight="1" x14ac:dyDescent="0.2">
      <c r="B139" s="34"/>
      <c r="C139" s="27" t="s">
        <v>20</v>
      </c>
      <c r="F139" s="25" t="str">
        <f>E17</f>
        <v>Mestská časť Bratislava-Rača</v>
      </c>
      <c r="I139" s="27" t="s">
        <v>25</v>
      </c>
      <c r="J139" s="30" t="str">
        <f>E23</f>
        <v>STECHO construction, s.r.o.</v>
      </c>
      <c r="L139" s="34"/>
    </row>
    <row r="140" spans="2:63" s="1" customFormat="1" ht="15.15" customHeight="1" x14ac:dyDescent="0.2">
      <c r="B140" s="34"/>
      <c r="C140" s="27" t="s">
        <v>23</v>
      </c>
      <c r="F140" s="25" t="str">
        <f>IF(E20="","",E20)</f>
        <v>Vyplň údaj</v>
      </c>
      <c r="I140" s="27" t="s">
        <v>27</v>
      </c>
      <c r="J140" s="30" t="str">
        <f>E26</f>
        <v>Rosoft,s.r.o.</v>
      </c>
      <c r="L140" s="34"/>
    </row>
    <row r="141" spans="2:63" s="1" customFormat="1" ht="10.4" customHeight="1" x14ac:dyDescent="0.2">
      <c r="B141" s="34"/>
      <c r="L141" s="34"/>
    </row>
    <row r="142" spans="2:63" s="10" customFormat="1" ht="29.25" customHeight="1" x14ac:dyDescent="0.2">
      <c r="B142" s="142"/>
      <c r="C142" s="143" t="s">
        <v>146</v>
      </c>
      <c r="D142" s="144" t="s">
        <v>56</v>
      </c>
      <c r="E142" s="144" t="s">
        <v>52</v>
      </c>
      <c r="F142" s="144" t="s">
        <v>53</v>
      </c>
      <c r="G142" s="144" t="s">
        <v>147</v>
      </c>
      <c r="H142" s="144" t="s">
        <v>148</v>
      </c>
      <c r="I142" s="144" t="s">
        <v>149</v>
      </c>
      <c r="J142" s="145" t="s">
        <v>131</v>
      </c>
      <c r="K142" s="146" t="s">
        <v>150</v>
      </c>
      <c r="L142" s="142"/>
      <c r="M142" s="64" t="s">
        <v>1</v>
      </c>
      <c r="N142" s="65" t="s">
        <v>35</v>
      </c>
      <c r="O142" s="65" t="s">
        <v>151</v>
      </c>
      <c r="P142" s="65" t="s">
        <v>152</v>
      </c>
      <c r="Q142" s="65" t="s">
        <v>153</v>
      </c>
      <c r="R142" s="65" t="s">
        <v>154</v>
      </c>
      <c r="S142" s="65" t="s">
        <v>155</v>
      </c>
      <c r="T142" s="66" t="s">
        <v>156</v>
      </c>
    </row>
    <row r="143" spans="2:63" s="1" customFormat="1" ht="22.75" customHeight="1" x14ac:dyDescent="0.35">
      <c r="B143" s="34"/>
      <c r="C143" s="69" t="s">
        <v>128</v>
      </c>
      <c r="J143" s="147">
        <f>BK143</f>
        <v>0</v>
      </c>
      <c r="L143" s="34"/>
      <c r="M143" s="67"/>
      <c r="N143" s="58"/>
      <c r="O143" s="58"/>
      <c r="P143" s="148">
        <f>P144+P157+P166+P174+P212+P215</f>
        <v>0</v>
      </c>
      <c r="Q143" s="58"/>
      <c r="R143" s="148">
        <f>R144+R157+R166+R174+R212+R215</f>
        <v>0</v>
      </c>
      <c r="S143" s="58"/>
      <c r="T143" s="149">
        <f>T144+T157+T166+T174+T212+T215</f>
        <v>0</v>
      </c>
      <c r="AT143" s="17" t="s">
        <v>70</v>
      </c>
      <c r="AU143" s="17" t="s">
        <v>133</v>
      </c>
      <c r="BK143" s="150">
        <f>BK144+BK157+BK166+BK174+BK212+BK215</f>
        <v>0</v>
      </c>
    </row>
    <row r="144" spans="2:63" s="11" customFormat="1" ht="26" customHeight="1" x14ac:dyDescent="0.35">
      <c r="B144" s="151"/>
      <c r="D144" s="152" t="s">
        <v>70</v>
      </c>
      <c r="E144" s="153" t="s">
        <v>1984</v>
      </c>
      <c r="F144" s="153" t="s">
        <v>1985</v>
      </c>
      <c r="I144" s="154"/>
      <c r="J144" s="155">
        <f>BK144</f>
        <v>0</v>
      </c>
      <c r="L144" s="151"/>
      <c r="M144" s="156"/>
      <c r="P144" s="157">
        <f>P145+P150</f>
        <v>0</v>
      </c>
      <c r="R144" s="157">
        <f>R145+R150</f>
        <v>0</v>
      </c>
      <c r="T144" s="158">
        <f>T145+T150</f>
        <v>0</v>
      </c>
      <c r="AR144" s="152" t="s">
        <v>76</v>
      </c>
      <c r="AT144" s="159" t="s">
        <v>70</v>
      </c>
      <c r="AU144" s="159" t="s">
        <v>71</v>
      </c>
      <c r="AY144" s="152" t="s">
        <v>159</v>
      </c>
      <c r="BK144" s="160">
        <f>BK145+BK150</f>
        <v>0</v>
      </c>
    </row>
    <row r="145" spans="2:65" s="11" customFormat="1" ht="22.75" customHeight="1" x14ac:dyDescent="0.25">
      <c r="B145" s="151"/>
      <c r="D145" s="152" t="s">
        <v>70</v>
      </c>
      <c r="E145" s="161" t="s">
        <v>1986</v>
      </c>
      <c r="F145" s="161" t="s">
        <v>1987</v>
      </c>
      <c r="I145" s="154"/>
      <c r="J145" s="162">
        <f>BK145</f>
        <v>0</v>
      </c>
      <c r="L145" s="151"/>
      <c r="M145" s="156"/>
      <c r="P145" s="157">
        <f>SUM(P146:P149)</f>
        <v>0</v>
      </c>
      <c r="R145" s="157">
        <f>SUM(R146:R149)</f>
        <v>0</v>
      </c>
      <c r="T145" s="158">
        <f>SUM(T146:T149)</f>
        <v>0</v>
      </c>
      <c r="AR145" s="152" t="s">
        <v>76</v>
      </c>
      <c r="AT145" s="159" t="s">
        <v>70</v>
      </c>
      <c r="AU145" s="159" t="s">
        <v>76</v>
      </c>
      <c r="AY145" s="152" t="s">
        <v>159</v>
      </c>
      <c r="BK145" s="160">
        <f>SUM(BK146:BK149)</f>
        <v>0</v>
      </c>
    </row>
    <row r="146" spans="2:65" s="1" customFormat="1" ht="16.5" customHeight="1" x14ac:dyDescent="0.2">
      <c r="B146" s="136"/>
      <c r="C146" s="163" t="s">
        <v>76</v>
      </c>
      <c r="D146" s="163" t="s">
        <v>161</v>
      </c>
      <c r="E146" s="164" t="s">
        <v>1988</v>
      </c>
      <c r="F146" s="165" t="s">
        <v>1989</v>
      </c>
      <c r="G146" s="166" t="s">
        <v>488</v>
      </c>
      <c r="H146" s="167">
        <v>8</v>
      </c>
      <c r="I146" s="168"/>
      <c r="J146" s="169">
        <f>ROUND(I146*H146,2)</f>
        <v>0</v>
      </c>
      <c r="K146" s="170"/>
      <c r="L146" s="34"/>
      <c r="M146" s="171" t="s">
        <v>1</v>
      </c>
      <c r="N146" s="135" t="s">
        <v>37</v>
      </c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AR146" s="174" t="s">
        <v>165</v>
      </c>
      <c r="AT146" s="174" t="s">
        <v>161</v>
      </c>
      <c r="AU146" s="174" t="s">
        <v>81</v>
      </c>
      <c r="AY146" s="17" t="s">
        <v>159</v>
      </c>
      <c r="BE146" s="102">
        <f>IF(N146="základná",J146,0)</f>
        <v>0</v>
      </c>
      <c r="BF146" s="102">
        <f>IF(N146="znížená",J146,0)</f>
        <v>0</v>
      </c>
      <c r="BG146" s="102">
        <f>IF(N146="zákl. prenesená",J146,0)</f>
        <v>0</v>
      </c>
      <c r="BH146" s="102">
        <f>IF(N146="zníž. prenesená",J146,0)</f>
        <v>0</v>
      </c>
      <c r="BI146" s="102">
        <f>IF(N146="nulová",J146,0)</f>
        <v>0</v>
      </c>
      <c r="BJ146" s="17" t="s">
        <v>81</v>
      </c>
      <c r="BK146" s="102">
        <f>ROUND(I146*H146,2)</f>
        <v>0</v>
      </c>
      <c r="BL146" s="17" t="s">
        <v>165</v>
      </c>
      <c r="BM146" s="174" t="s">
        <v>1990</v>
      </c>
    </row>
    <row r="147" spans="2:65" s="1" customFormat="1" ht="16.5" customHeight="1" x14ac:dyDescent="0.2">
      <c r="B147" s="136"/>
      <c r="C147" s="206" t="s">
        <v>81</v>
      </c>
      <c r="D147" s="206" t="s">
        <v>387</v>
      </c>
      <c r="E147" s="207" t="s">
        <v>1991</v>
      </c>
      <c r="F147" s="208" t="s">
        <v>1989</v>
      </c>
      <c r="G147" s="209" t="s">
        <v>488</v>
      </c>
      <c r="H147" s="210">
        <v>8</v>
      </c>
      <c r="I147" s="211"/>
      <c r="J147" s="212">
        <f>ROUND(I147*H147,2)</f>
        <v>0</v>
      </c>
      <c r="K147" s="213"/>
      <c r="L147" s="214"/>
      <c r="M147" s="215" t="s">
        <v>1</v>
      </c>
      <c r="N147" s="216" t="s">
        <v>37</v>
      </c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AR147" s="174" t="s">
        <v>198</v>
      </c>
      <c r="AT147" s="174" t="s">
        <v>387</v>
      </c>
      <c r="AU147" s="174" t="s">
        <v>81</v>
      </c>
      <c r="AY147" s="17" t="s">
        <v>159</v>
      </c>
      <c r="BE147" s="102">
        <f>IF(N147="základná",J147,0)</f>
        <v>0</v>
      </c>
      <c r="BF147" s="102">
        <f>IF(N147="znížená",J147,0)</f>
        <v>0</v>
      </c>
      <c r="BG147" s="102">
        <f>IF(N147="zákl. prenesená",J147,0)</f>
        <v>0</v>
      </c>
      <c r="BH147" s="102">
        <f>IF(N147="zníž. prenesená",J147,0)</f>
        <v>0</v>
      </c>
      <c r="BI147" s="102">
        <f>IF(N147="nulová",J147,0)</f>
        <v>0</v>
      </c>
      <c r="BJ147" s="17" t="s">
        <v>81</v>
      </c>
      <c r="BK147" s="102">
        <f>ROUND(I147*H147,2)</f>
        <v>0</v>
      </c>
      <c r="BL147" s="17" t="s">
        <v>165</v>
      </c>
      <c r="BM147" s="174" t="s">
        <v>1992</v>
      </c>
    </row>
    <row r="148" spans="2:65" s="1" customFormat="1" ht="16.5" customHeight="1" x14ac:dyDescent="0.2">
      <c r="B148" s="136"/>
      <c r="C148" s="163" t="s">
        <v>173</v>
      </c>
      <c r="D148" s="163" t="s">
        <v>161</v>
      </c>
      <c r="E148" s="164" t="s">
        <v>1993</v>
      </c>
      <c r="F148" s="165" t="s">
        <v>1994</v>
      </c>
      <c r="G148" s="166" t="s">
        <v>488</v>
      </c>
      <c r="H148" s="167">
        <v>8</v>
      </c>
      <c r="I148" s="168"/>
      <c r="J148" s="169">
        <f>ROUND(I148*H148,2)</f>
        <v>0</v>
      </c>
      <c r="K148" s="170"/>
      <c r="L148" s="34"/>
      <c r="M148" s="171" t="s">
        <v>1</v>
      </c>
      <c r="N148" s="135" t="s">
        <v>37</v>
      </c>
      <c r="P148" s="172">
        <f>O148*H148</f>
        <v>0</v>
      </c>
      <c r="Q148" s="172">
        <v>0</v>
      </c>
      <c r="R148" s="172">
        <f>Q148*H148</f>
        <v>0</v>
      </c>
      <c r="S148" s="172">
        <v>0</v>
      </c>
      <c r="T148" s="173">
        <f>S148*H148</f>
        <v>0</v>
      </c>
      <c r="AR148" s="174" t="s">
        <v>165</v>
      </c>
      <c r="AT148" s="174" t="s">
        <v>161</v>
      </c>
      <c r="AU148" s="174" t="s">
        <v>81</v>
      </c>
      <c r="AY148" s="17" t="s">
        <v>159</v>
      </c>
      <c r="BE148" s="102">
        <f>IF(N148="základná",J148,0)</f>
        <v>0</v>
      </c>
      <c r="BF148" s="102">
        <f>IF(N148="znížená",J148,0)</f>
        <v>0</v>
      </c>
      <c r="BG148" s="102">
        <f>IF(N148="zákl. prenesená",J148,0)</f>
        <v>0</v>
      </c>
      <c r="BH148" s="102">
        <f>IF(N148="zníž. prenesená",J148,0)</f>
        <v>0</v>
      </c>
      <c r="BI148" s="102">
        <f>IF(N148="nulová",J148,0)</f>
        <v>0</v>
      </c>
      <c r="BJ148" s="17" t="s">
        <v>81</v>
      </c>
      <c r="BK148" s="102">
        <f>ROUND(I148*H148,2)</f>
        <v>0</v>
      </c>
      <c r="BL148" s="17" t="s">
        <v>165</v>
      </c>
      <c r="BM148" s="174" t="s">
        <v>1995</v>
      </c>
    </row>
    <row r="149" spans="2:65" s="1" customFormat="1" ht="16.5" customHeight="1" x14ac:dyDescent="0.2">
      <c r="B149" s="136"/>
      <c r="C149" s="206" t="s">
        <v>165</v>
      </c>
      <c r="D149" s="206" t="s">
        <v>387</v>
      </c>
      <c r="E149" s="207" t="s">
        <v>1996</v>
      </c>
      <c r="F149" s="208" t="s">
        <v>1994</v>
      </c>
      <c r="G149" s="209" t="s">
        <v>488</v>
      </c>
      <c r="H149" s="210">
        <v>8</v>
      </c>
      <c r="I149" s="211"/>
      <c r="J149" s="212">
        <f>ROUND(I149*H149,2)</f>
        <v>0</v>
      </c>
      <c r="K149" s="213"/>
      <c r="L149" s="214"/>
      <c r="M149" s="215" t="s">
        <v>1</v>
      </c>
      <c r="N149" s="216" t="s">
        <v>37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AR149" s="174" t="s">
        <v>198</v>
      </c>
      <c r="AT149" s="174" t="s">
        <v>387</v>
      </c>
      <c r="AU149" s="174" t="s">
        <v>81</v>
      </c>
      <c r="AY149" s="17" t="s">
        <v>159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81</v>
      </c>
      <c r="BK149" s="102">
        <f>ROUND(I149*H149,2)</f>
        <v>0</v>
      </c>
      <c r="BL149" s="17" t="s">
        <v>165</v>
      </c>
      <c r="BM149" s="174" t="s">
        <v>1997</v>
      </c>
    </row>
    <row r="150" spans="2:65" s="11" customFormat="1" ht="22.75" customHeight="1" x14ac:dyDescent="0.25">
      <c r="B150" s="151"/>
      <c r="D150" s="152" t="s">
        <v>70</v>
      </c>
      <c r="E150" s="161" t="s">
        <v>1998</v>
      </c>
      <c r="F150" s="161" t="s">
        <v>1999</v>
      </c>
      <c r="I150" s="154"/>
      <c r="J150" s="162">
        <f>BK150</f>
        <v>0</v>
      </c>
      <c r="L150" s="151"/>
      <c r="M150" s="156"/>
      <c r="P150" s="157">
        <f>SUM(P151:P156)</f>
        <v>0</v>
      </c>
      <c r="R150" s="157">
        <f>SUM(R151:R156)</f>
        <v>0</v>
      </c>
      <c r="T150" s="158">
        <f>SUM(T151:T156)</f>
        <v>0</v>
      </c>
      <c r="AR150" s="152" t="s">
        <v>76</v>
      </c>
      <c r="AT150" s="159" t="s">
        <v>70</v>
      </c>
      <c r="AU150" s="159" t="s">
        <v>76</v>
      </c>
      <c r="AY150" s="152" t="s">
        <v>159</v>
      </c>
      <c r="BK150" s="160">
        <f>SUM(BK151:BK156)</f>
        <v>0</v>
      </c>
    </row>
    <row r="151" spans="2:65" s="1" customFormat="1" ht="16.5" customHeight="1" x14ac:dyDescent="0.2">
      <c r="B151" s="136"/>
      <c r="C151" s="163" t="s">
        <v>184</v>
      </c>
      <c r="D151" s="163" t="s">
        <v>161</v>
      </c>
      <c r="E151" s="164" t="s">
        <v>2000</v>
      </c>
      <c r="F151" s="165" t="s">
        <v>2001</v>
      </c>
      <c r="G151" s="166" t="s">
        <v>488</v>
      </c>
      <c r="H151" s="167">
        <v>60</v>
      </c>
      <c r="I151" s="168"/>
      <c r="J151" s="169">
        <f t="shared" ref="J151:J156" si="5">ROUND(I151*H151,2)</f>
        <v>0</v>
      </c>
      <c r="K151" s="170"/>
      <c r="L151" s="34"/>
      <c r="M151" s="171" t="s">
        <v>1</v>
      </c>
      <c r="N151" s="135" t="s">
        <v>37</v>
      </c>
      <c r="P151" s="172">
        <f t="shared" ref="P151:P156" si="6">O151*H151</f>
        <v>0</v>
      </c>
      <c r="Q151" s="172">
        <v>0</v>
      </c>
      <c r="R151" s="172">
        <f t="shared" ref="R151:R156" si="7">Q151*H151</f>
        <v>0</v>
      </c>
      <c r="S151" s="172">
        <v>0</v>
      </c>
      <c r="T151" s="173">
        <f t="shared" ref="T151:T156" si="8">S151*H151</f>
        <v>0</v>
      </c>
      <c r="AR151" s="174" t="s">
        <v>165</v>
      </c>
      <c r="AT151" s="174" t="s">
        <v>161</v>
      </c>
      <c r="AU151" s="174" t="s">
        <v>81</v>
      </c>
      <c r="AY151" s="17" t="s">
        <v>159</v>
      </c>
      <c r="BE151" s="102">
        <f t="shared" ref="BE151:BE156" si="9">IF(N151="základná",J151,0)</f>
        <v>0</v>
      </c>
      <c r="BF151" s="102">
        <f t="shared" ref="BF151:BF156" si="10">IF(N151="znížená",J151,0)</f>
        <v>0</v>
      </c>
      <c r="BG151" s="102">
        <f t="shared" ref="BG151:BG156" si="11">IF(N151="zákl. prenesená",J151,0)</f>
        <v>0</v>
      </c>
      <c r="BH151" s="102">
        <f t="shared" ref="BH151:BH156" si="12">IF(N151="zníž. prenesená",J151,0)</f>
        <v>0</v>
      </c>
      <c r="BI151" s="102">
        <f t="shared" ref="BI151:BI156" si="13">IF(N151="nulová",J151,0)</f>
        <v>0</v>
      </c>
      <c r="BJ151" s="17" t="s">
        <v>81</v>
      </c>
      <c r="BK151" s="102">
        <f t="shared" ref="BK151:BK156" si="14">ROUND(I151*H151,2)</f>
        <v>0</v>
      </c>
      <c r="BL151" s="17" t="s">
        <v>165</v>
      </c>
      <c r="BM151" s="174" t="s">
        <v>2002</v>
      </c>
    </row>
    <row r="152" spans="2:65" s="1" customFormat="1" ht="16.5" customHeight="1" x14ac:dyDescent="0.2">
      <c r="B152" s="136"/>
      <c r="C152" s="206" t="s">
        <v>189</v>
      </c>
      <c r="D152" s="206" t="s">
        <v>387</v>
      </c>
      <c r="E152" s="207" t="s">
        <v>2003</v>
      </c>
      <c r="F152" s="208" t="s">
        <v>2001</v>
      </c>
      <c r="G152" s="209" t="s">
        <v>488</v>
      </c>
      <c r="H152" s="210">
        <v>60</v>
      </c>
      <c r="I152" s="211"/>
      <c r="J152" s="212">
        <f t="shared" si="5"/>
        <v>0</v>
      </c>
      <c r="K152" s="213"/>
      <c r="L152" s="214"/>
      <c r="M152" s="215" t="s">
        <v>1</v>
      </c>
      <c r="N152" s="216" t="s">
        <v>37</v>
      </c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AR152" s="174" t="s">
        <v>198</v>
      </c>
      <c r="AT152" s="174" t="s">
        <v>387</v>
      </c>
      <c r="AU152" s="174" t="s">
        <v>81</v>
      </c>
      <c r="AY152" s="17" t="s">
        <v>159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81</v>
      </c>
      <c r="BK152" s="102">
        <f t="shared" si="14"/>
        <v>0</v>
      </c>
      <c r="BL152" s="17" t="s">
        <v>165</v>
      </c>
      <c r="BM152" s="174" t="s">
        <v>2004</v>
      </c>
    </row>
    <row r="153" spans="2:65" s="1" customFormat="1" ht="16.5" customHeight="1" x14ac:dyDescent="0.2">
      <c r="B153" s="136"/>
      <c r="C153" s="163" t="s">
        <v>193</v>
      </c>
      <c r="D153" s="163" t="s">
        <v>161</v>
      </c>
      <c r="E153" s="164" t="s">
        <v>2005</v>
      </c>
      <c r="F153" s="165" t="s">
        <v>2006</v>
      </c>
      <c r="G153" s="166" t="s">
        <v>488</v>
      </c>
      <c r="H153" s="167">
        <v>44</v>
      </c>
      <c r="I153" s="168"/>
      <c r="J153" s="169">
        <f t="shared" si="5"/>
        <v>0</v>
      </c>
      <c r="K153" s="170"/>
      <c r="L153" s="34"/>
      <c r="M153" s="171" t="s">
        <v>1</v>
      </c>
      <c r="N153" s="135" t="s">
        <v>37</v>
      </c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AR153" s="174" t="s">
        <v>165</v>
      </c>
      <c r="AT153" s="174" t="s">
        <v>161</v>
      </c>
      <c r="AU153" s="174" t="s">
        <v>81</v>
      </c>
      <c r="AY153" s="17" t="s">
        <v>159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81</v>
      </c>
      <c r="BK153" s="102">
        <f t="shared" si="14"/>
        <v>0</v>
      </c>
      <c r="BL153" s="17" t="s">
        <v>165</v>
      </c>
      <c r="BM153" s="174" t="s">
        <v>2007</v>
      </c>
    </row>
    <row r="154" spans="2:65" s="1" customFormat="1" ht="16.5" customHeight="1" x14ac:dyDescent="0.2">
      <c r="B154" s="136"/>
      <c r="C154" s="206" t="s">
        <v>198</v>
      </c>
      <c r="D154" s="206" t="s">
        <v>387</v>
      </c>
      <c r="E154" s="207" t="s">
        <v>2008</v>
      </c>
      <c r="F154" s="208" t="s">
        <v>2006</v>
      </c>
      <c r="G154" s="209" t="s">
        <v>488</v>
      </c>
      <c r="H154" s="210">
        <v>44</v>
      </c>
      <c r="I154" s="211"/>
      <c r="J154" s="212">
        <f t="shared" si="5"/>
        <v>0</v>
      </c>
      <c r="K154" s="213"/>
      <c r="L154" s="214"/>
      <c r="M154" s="215" t="s">
        <v>1</v>
      </c>
      <c r="N154" s="216" t="s">
        <v>37</v>
      </c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AR154" s="174" t="s">
        <v>198</v>
      </c>
      <c r="AT154" s="174" t="s">
        <v>387</v>
      </c>
      <c r="AU154" s="174" t="s">
        <v>81</v>
      </c>
      <c r="AY154" s="17" t="s">
        <v>159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81</v>
      </c>
      <c r="BK154" s="102">
        <f t="shared" si="14"/>
        <v>0</v>
      </c>
      <c r="BL154" s="17" t="s">
        <v>165</v>
      </c>
      <c r="BM154" s="174" t="s">
        <v>2009</v>
      </c>
    </row>
    <row r="155" spans="2:65" s="1" customFormat="1" ht="16.5" customHeight="1" x14ac:dyDescent="0.2">
      <c r="B155" s="136"/>
      <c r="C155" s="163" t="s">
        <v>202</v>
      </c>
      <c r="D155" s="163" t="s">
        <v>161</v>
      </c>
      <c r="E155" s="164" t="s">
        <v>2010</v>
      </c>
      <c r="F155" s="165" t="s">
        <v>2011</v>
      </c>
      <c r="G155" s="166" t="s">
        <v>488</v>
      </c>
      <c r="H155" s="167">
        <v>36</v>
      </c>
      <c r="I155" s="168"/>
      <c r="J155" s="169">
        <f t="shared" si="5"/>
        <v>0</v>
      </c>
      <c r="K155" s="170"/>
      <c r="L155" s="34"/>
      <c r="M155" s="171" t="s">
        <v>1</v>
      </c>
      <c r="N155" s="135" t="s">
        <v>37</v>
      </c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AR155" s="174" t="s">
        <v>165</v>
      </c>
      <c r="AT155" s="174" t="s">
        <v>161</v>
      </c>
      <c r="AU155" s="174" t="s">
        <v>81</v>
      </c>
      <c r="AY155" s="17" t="s">
        <v>159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7" t="s">
        <v>81</v>
      </c>
      <c r="BK155" s="102">
        <f t="shared" si="14"/>
        <v>0</v>
      </c>
      <c r="BL155" s="17" t="s">
        <v>165</v>
      </c>
      <c r="BM155" s="174" t="s">
        <v>2012</v>
      </c>
    </row>
    <row r="156" spans="2:65" s="1" customFormat="1" ht="16.5" customHeight="1" x14ac:dyDescent="0.2">
      <c r="B156" s="136"/>
      <c r="C156" s="206" t="s">
        <v>278</v>
      </c>
      <c r="D156" s="206" t="s">
        <v>387</v>
      </c>
      <c r="E156" s="207" t="s">
        <v>2013</v>
      </c>
      <c r="F156" s="208" t="s">
        <v>2011</v>
      </c>
      <c r="G156" s="209" t="s">
        <v>488</v>
      </c>
      <c r="H156" s="210">
        <v>36</v>
      </c>
      <c r="I156" s="211"/>
      <c r="J156" s="212">
        <f t="shared" si="5"/>
        <v>0</v>
      </c>
      <c r="K156" s="213"/>
      <c r="L156" s="214"/>
      <c r="M156" s="215" t="s">
        <v>1</v>
      </c>
      <c r="N156" s="216" t="s">
        <v>37</v>
      </c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AR156" s="174" t="s">
        <v>198</v>
      </c>
      <c r="AT156" s="174" t="s">
        <v>387</v>
      </c>
      <c r="AU156" s="174" t="s">
        <v>81</v>
      </c>
      <c r="AY156" s="17" t="s">
        <v>159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7" t="s">
        <v>81</v>
      </c>
      <c r="BK156" s="102">
        <f t="shared" si="14"/>
        <v>0</v>
      </c>
      <c r="BL156" s="17" t="s">
        <v>165</v>
      </c>
      <c r="BM156" s="174" t="s">
        <v>2014</v>
      </c>
    </row>
    <row r="157" spans="2:65" s="11" customFormat="1" ht="26" customHeight="1" x14ac:dyDescent="0.35">
      <c r="B157" s="151"/>
      <c r="D157" s="152" t="s">
        <v>70</v>
      </c>
      <c r="E157" s="153" t="s">
        <v>2015</v>
      </c>
      <c r="F157" s="153" t="s">
        <v>2016</v>
      </c>
      <c r="I157" s="154"/>
      <c r="J157" s="155">
        <f>BK157</f>
        <v>0</v>
      </c>
      <c r="L157" s="151"/>
      <c r="M157" s="156"/>
      <c r="P157" s="157">
        <f>P158+P163</f>
        <v>0</v>
      </c>
      <c r="R157" s="157">
        <f>R158+R163</f>
        <v>0</v>
      </c>
      <c r="T157" s="158">
        <f>T158+T163</f>
        <v>0</v>
      </c>
      <c r="AR157" s="152" t="s">
        <v>76</v>
      </c>
      <c r="AT157" s="159" t="s">
        <v>70</v>
      </c>
      <c r="AU157" s="159" t="s">
        <v>71</v>
      </c>
      <c r="AY157" s="152" t="s">
        <v>159</v>
      </c>
      <c r="BK157" s="160">
        <f>BK158+BK163</f>
        <v>0</v>
      </c>
    </row>
    <row r="158" spans="2:65" s="11" customFormat="1" ht="22.75" customHeight="1" x14ac:dyDescent="0.25">
      <c r="B158" s="151"/>
      <c r="D158" s="152" t="s">
        <v>70</v>
      </c>
      <c r="E158" s="161" t="s">
        <v>2017</v>
      </c>
      <c r="F158" s="161" t="s">
        <v>2018</v>
      </c>
      <c r="I158" s="154"/>
      <c r="J158" s="162">
        <f>BK158</f>
        <v>0</v>
      </c>
      <c r="L158" s="151"/>
      <c r="M158" s="156"/>
      <c r="P158" s="157">
        <f>SUM(P159:P162)</f>
        <v>0</v>
      </c>
      <c r="R158" s="157">
        <f>SUM(R159:R162)</f>
        <v>0</v>
      </c>
      <c r="T158" s="158">
        <f>SUM(T159:T162)</f>
        <v>0</v>
      </c>
      <c r="AR158" s="152" t="s">
        <v>76</v>
      </c>
      <c r="AT158" s="159" t="s">
        <v>70</v>
      </c>
      <c r="AU158" s="159" t="s">
        <v>76</v>
      </c>
      <c r="AY158" s="152" t="s">
        <v>159</v>
      </c>
      <c r="BK158" s="160">
        <f>SUM(BK159:BK162)</f>
        <v>0</v>
      </c>
    </row>
    <row r="159" spans="2:65" s="1" customFormat="1" ht="16.5" customHeight="1" x14ac:dyDescent="0.2">
      <c r="B159" s="136"/>
      <c r="C159" s="163" t="s">
        <v>285</v>
      </c>
      <c r="D159" s="163" t="s">
        <v>161</v>
      </c>
      <c r="E159" s="164" t="s">
        <v>2019</v>
      </c>
      <c r="F159" s="165" t="s">
        <v>2020</v>
      </c>
      <c r="G159" s="166" t="s">
        <v>488</v>
      </c>
      <c r="H159" s="167">
        <v>1</v>
      </c>
      <c r="I159" s="168"/>
      <c r="J159" s="169">
        <f>ROUND(I159*H159,2)</f>
        <v>0</v>
      </c>
      <c r="K159" s="170"/>
      <c r="L159" s="34"/>
      <c r="M159" s="171" t="s">
        <v>1</v>
      </c>
      <c r="N159" s="135" t="s">
        <v>37</v>
      </c>
      <c r="P159" s="172">
        <f>O159*H159</f>
        <v>0</v>
      </c>
      <c r="Q159" s="172">
        <v>0</v>
      </c>
      <c r="R159" s="172">
        <f>Q159*H159</f>
        <v>0</v>
      </c>
      <c r="S159" s="172">
        <v>0</v>
      </c>
      <c r="T159" s="173">
        <f>S159*H159</f>
        <v>0</v>
      </c>
      <c r="AR159" s="174" t="s">
        <v>165</v>
      </c>
      <c r="AT159" s="174" t="s">
        <v>161</v>
      </c>
      <c r="AU159" s="174" t="s">
        <v>81</v>
      </c>
      <c r="AY159" s="17" t="s">
        <v>159</v>
      </c>
      <c r="BE159" s="102">
        <f>IF(N159="základná",J159,0)</f>
        <v>0</v>
      </c>
      <c r="BF159" s="102">
        <f>IF(N159="znížená",J159,0)</f>
        <v>0</v>
      </c>
      <c r="BG159" s="102">
        <f>IF(N159="zákl. prenesená",J159,0)</f>
        <v>0</v>
      </c>
      <c r="BH159" s="102">
        <f>IF(N159="zníž. prenesená",J159,0)</f>
        <v>0</v>
      </c>
      <c r="BI159" s="102">
        <f>IF(N159="nulová",J159,0)</f>
        <v>0</v>
      </c>
      <c r="BJ159" s="17" t="s">
        <v>81</v>
      </c>
      <c r="BK159" s="102">
        <f>ROUND(I159*H159,2)</f>
        <v>0</v>
      </c>
      <c r="BL159" s="17" t="s">
        <v>165</v>
      </c>
      <c r="BM159" s="174" t="s">
        <v>2021</v>
      </c>
    </row>
    <row r="160" spans="2:65" s="1" customFormat="1" ht="16.5" customHeight="1" x14ac:dyDescent="0.2">
      <c r="B160" s="136"/>
      <c r="C160" s="206" t="s">
        <v>292</v>
      </c>
      <c r="D160" s="206" t="s">
        <v>387</v>
      </c>
      <c r="E160" s="207" t="s">
        <v>2022</v>
      </c>
      <c r="F160" s="208" t="s">
        <v>2020</v>
      </c>
      <c r="G160" s="209" t="s">
        <v>488</v>
      </c>
      <c r="H160" s="210">
        <v>1</v>
      </c>
      <c r="I160" s="211"/>
      <c r="J160" s="212">
        <f>ROUND(I160*H160,2)</f>
        <v>0</v>
      </c>
      <c r="K160" s="213"/>
      <c r="L160" s="214"/>
      <c r="M160" s="215" t="s">
        <v>1</v>
      </c>
      <c r="N160" s="216" t="s">
        <v>37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AR160" s="174" t="s">
        <v>198</v>
      </c>
      <c r="AT160" s="174" t="s">
        <v>387</v>
      </c>
      <c r="AU160" s="174" t="s">
        <v>81</v>
      </c>
      <c r="AY160" s="17" t="s">
        <v>159</v>
      </c>
      <c r="BE160" s="102">
        <f>IF(N160="základná",J160,0)</f>
        <v>0</v>
      </c>
      <c r="BF160" s="102">
        <f>IF(N160="znížená",J160,0)</f>
        <v>0</v>
      </c>
      <c r="BG160" s="102">
        <f>IF(N160="zákl. prenesená",J160,0)</f>
        <v>0</v>
      </c>
      <c r="BH160" s="102">
        <f>IF(N160="zníž. prenesená",J160,0)</f>
        <v>0</v>
      </c>
      <c r="BI160" s="102">
        <f>IF(N160="nulová",J160,0)</f>
        <v>0</v>
      </c>
      <c r="BJ160" s="17" t="s">
        <v>81</v>
      </c>
      <c r="BK160" s="102">
        <f>ROUND(I160*H160,2)</f>
        <v>0</v>
      </c>
      <c r="BL160" s="17" t="s">
        <v>165</v>
      </c>
      <c r="BM160" s="174" t="s">
        <v>2023</v>
      </c>
    </row>
    <row r="161" spans="2:65" s="1" customFormat="1" ht="16.5" customHeight="1" x14ac:dyDescent="0.2">
      <c r="B161" s="136"/>
      <c r="C161" s="163" t="s">
        <v>298</v>
      </c>
      <c r="D161" s="163" t="s">
        <v>161</v>
      </c>
      <c r="E161" s="164" t="s">
        <v>2024</v>
      </c>
      <c r="F161" s="165" t="s">
        <v>2025</v>
      </c>
      <c r="G161" s="166" t="s">
        <v>488</v>
      </c>
      <c r="H161" s="167">
        <v>2</v>
      </c>
      <c r="I161" s="168"/>
      <c r="J161" s="169">
        <f>ROUND(I161*H161,2)</f>
        <v>0</v>
      </c>
      <c r="K161" s="170"/>
      <c r="L161" s="34"/>
      <c r="M161" s="171" t="s">
        <v>1</v>
      </c>
      <c r="N161" s="135" t="s">
        <v>37</v>
      </c>
      <c r="P161" s="172">
        <f>O161*H161</f>
        <v>0</v>
      </c>
      <c r="Q161" s="172">
        <v>0</v>
      </c>
      <c r="R161" s="172">
        <f>Q161*H161</f>
        <v>0</v>
      </c>
      <c r="S161" s="172">
        <v>0</v>
      </c>
      <c r="T161" s="173">
        <f>S161*H161</f>
        <v>0</v>
      </c>
      <c r="AR161" s="174" t="s">
        <v>165</v>
      </c>
      <c r="AT161" s="174" t="s">
        <v>161</v>
      </c>
      <c r="AU161" s="174" t="s">
        <v>81</v>
      </c>
      <c r="AY161" s="17" t="s">
        <v>159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7" t="s">
        <v>81</v>
      </c>
      <c r="BK161" s="102">
        <f>ROUND(I161*H161,2)</f>
        <v>0</v>
      </c>
      <c r="BL161" s="17" t="s">
        <v>165</v>
      </c>
      <c r="BM161" s="174" t="s">
        <v>2026</v>
      </c>
    </row>
    <row r="162" spans="2:65" s="1" customFormat="1" ht="16.5" customHeight="1" x14ac:dyDescent="0.2">
      <c r="B162" s="136"/>
      <c r="C162" s="206" t="s">
        <v>302</v>
      </c>
      <c r="D162" s="206" t="s">
        <v>387</v>
      </c>
      <c r="E162" s="207" t="s">
        <v>2027</v>
      </c>
      <c r="F162" s="208" t="s">
        <v>2025</v>
      </c>
      <c r="G162" s="209" t="s">
        <v>488</v>
      </c>
      <c r="H162" s="210">
        <v>2</v>
      </c>
      <c r="I162" s="211"/>
      <c r="J162" s="212">
        <f>ROUND(I162*H162,2)</f>
        <v>0</v>
      </c>
      <c r="K162" s="213"/>
      <c r="L162" s="214"/>
      <c r="M162" s="215" t="s">
        <v>1</v>
      </c>
      <c r="N162" s="216" t="s">
        <v>37</v>
      </c>
      <c r="P162" s="172">
        <f>O162*H162</f>
        <v>0</v>
      </c>
      <c r="Q162" s="172">
        <v>0</v>
      </c>
      <c r="R162" s="172">
        <f>Q162*H162</f>
        <v>0</v>
      </c>
      <c r="S162" s="172">
        <v>0</v>
      </c>
      <c r="T162" s="173">
        <f>S162*H162</f>
        <v>0</v>
      </c>
      <c r="AR162" s="174" t="s">
        <v>198</v>
      </c>
      <c r="AT162" s="174" t="s">
        <v>387</v>
      </c>
      <c r="AU162" s="174" t="s">
        <v>81</v>
      </c>
      <c r="AY162" s="17" t="s">
        <v>159</v>
      </c>
      <c r="BE162" s="102">
        <f>IF(N162="základná",J162,0)</f>
        <v>0</v>
      </c>
      <c r="BF162" s="102">
        <f>IF(N162="znížená",J162,0)</f>
        <v>0</v>
      </c>
      <c r="BG162" s="102">
        <f>IF(N162="zákl. prenesená",J162,0)</f>
        <v>0</v>
      </c>
      <c r="BH162" s="102">
        <f>IF(N162="zníž. prenesená",J162,0)</f>
        <v>0</v>
      </c>
      <c r="BI162" s="102">
        <f>IF(N162="nulová",J162,0)</f>
        <v>0</v>
      </c>
      <c r="BJ162" s="17" t="s">
        <v>81</v>
      </c>
      <c r="BK162" s="102">
        <f>ROUND(I162*H162,2)</f>
        <v>0</v>
      </c>
      <c r="BL162" s="17" t="s">
        <v>165</v>
      </c>
      <c r="BM162" s="174" t="s">
        <v>2028</v>
      </c>
    </row>
    <row r="163" spans="2:65" s="11" customFormat="1" ht="22.75" customHeight="1" x14ac:dyDescent="0.25">
      <c r="B163" s="151"/>
      <c r="D163" s="152" t="s">
        <v>70</v>
      </c>
      <c r="E163" s="161" t="s">
        <v>2029</v>
      </c>
      <c r="F163" s="161" t="s">
        <v>2030</v>
      </c>
      <c r="I163" s="154"/>
      <c r="J163" s="162">
        <f>BK163</f>
        <v>0</v>
      </c>
      <c r="L163" s="151"/>
      <c r="M163" s="156"/>
      <c r="P163" s="157">
        <f>SUM(P164:P165)</f>
        <v>0</v>
      </c>
      <c r="R163" s="157">
        <f>SUM(R164:R165)</f>
        <v>0</v>
      </c>
      <c r="T163" s="158">
        <f>SUM(T164:T165)</f>
        <v>0</v>
      </c>
      <c r="AR163" s="152" t="s">
        <v>76</v>
      </c>
      <c r="AT163" s="159" t="s">
        <v>70</v>
      </c>
      <c r="AU163" s="159" t="s">
        <v>76</v>
      </c>
      <c r="AY163" s="152" t="s">
        <v>159</v>
      </c>
      <c r="BK163" s="160">
        <f>SUM(BK164:BK165)</f>
        <v>0</v>
      </c>
    </row>
    <row r="164" spans="2:65" s="1" customFormat="1" ht="16.5" customHeight="1" x14ac:dyDescent="0.2">
      <c r="B164" s="136"/>
      <c r="C164" s="163" t="s">
        <v>307</v>
      </c>
      <c r="D164" s="163" t="s">
        <v>161</v>
      </c>
      <c r="E164" s="164" t="s">
        <v>2031</v>
      </c>
      <c r="F164" s="165" t="s">
        <v>2032</v>
      </c>
      <c r="G164" s="166" t="s">
        <v>488</v>
      </c>
      <c r="H164" s="167">
        <v>1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AR164" s="174" t="s">
        <v>165</v>
      </c>
      <c r="AT164" s="174" t="s">
        <v>161</v>
      </c>
      <c r="AU164" s="174" t="s">
        <v>81</v>
      </c>
      <c r="AY164" s="17" t="s">
        <v>159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81</v>
      </c>
      <c r="BK164" s="102">
        <f>ROUND(I164*H164,2)</f>
        <v>0</v>
      </c>
      <c r="BL164" s="17" t="s">
        <v>165</v>
      </c>
      <c r="BM164" s="174" t="s">
        <v>2033</v>
      </c>
    </row>
    <row r="165" spans="2:65" s="1" customFormat="1" ht="16.5" customHeight="1" x14ac:dyDescent="0.2">
      <c r="B165" s="136"/>
      <c r="C165" s="206" t="s">
        <v>312</v>
      </c>
      <c r="D165" s="206" t="s">
        <v>387</v>
      </c>
      <c r="E165" s="207" t="s">
        <v>2034</v>
      </c>
      <c r="F165" s="208" t="s">
        <v>2032</v>
      </c>
      <c r="G165" s="209" t="s">
        <v>488</v>
      </c>
      <c r="H165" s="210">
        <v>1</v>
      </c>
      <c r="I165" s="211"/>
      <c r="J165" s="212">
        <f>ROUND(I165*H165,2)</f>
        <v>0</v>
      </c>
      <c r="K165" s="213"/>
      <c r="L165" s="214"/>
      <c r="M165" s="215" t="s">
        <v>1</v>
      </c>
      <c r="N165" s="216" t="s">
        <v>37</v>
      </c>
      <c r="P165" s="172">
        <f>O165*H165</f>
        <v>0</v>
      </c>
      <c r="Q165" s="172">
        <v>0</v>
      </c>
      <c r="R165" s="172">
        <f>Q165*H165</f>
        <v>0</v>
      </c>
      <c r="S165" s="172">
        <v>0</v>
      </c>
      <c r="T165" s="173">
        <f>S165*H165</f>
        <v>0</v>
      </c>
      <c r="AR165" s="174" t="s">
        <v>198</v>
      </c>
      <c r="AT165" s="174" t="s">
        <v>387</v>
      </c>
      <c r="AU165" s="174" t="s">
        <v>81</v>
      </c>
      <c r="AY165" s="17" t="s">
        <v>159</v>
      </c>
      <c r="BE165" s="102">
        <f>IF(N165="základná",J165,0)</f>
        <v>0</v>
      </c>
      <c r="BF165" s="102">
        <f>IF(N165="znížená",J165,0)</f>
        <v>0</v>
      </c>
      <c r="BG165" s="102">
        <f>IF(N165="zákl. prenesená",J165,0)</f>
        <v>0</v>
      </c>
      <c r="BH165" s="102">
        <f>IF(N165="zníž. prenesená",J165,0)</f>
        <v>0</v>
      </c>
      <c r="BI165" s="102">
        <f>IF(N165="nulová",J165,0)</f>
        <v>0</v>
      </c>
      <c r="BJ165" s="17" t="s">
        <v>81</v>
      </c>
      <c r="BK165" s="102">
        <f>ROUND(I165*H165,2)</f>
        <v>0</v>
      </c>
      <c r="BL165" s="17" t="s">
        <v>165</v>
      </c>
      <c r="BM165" s="174" t="s">
        <v>2035</v>
      </c>
    </row>
    <row r="166" spans="2:65" s="11" customFormat="1" ht="26" customHeight="1" x14ac:dyDescent="0.35">
      <c r="B166" s="151"/>
      <c r="D166" s="152" t="s">
        <v>70</v>
      </c>
      <c r="E166" s="153" t="s">
        <v>2036</v>
      </c>
      <c r="F166" s="153" t="s">
        <v>2037</v>
      </c>
      <c r="I166" s="154"/>
      <c r="J166" s="155">
        <f>BK166</f>
        <v>0</v>
      </c>
      <c r="L166" s="151"/>
      <c r="M166" s="156"/>
      <c r="P166" s="157">
        <f>SUM(P167:P173)</f>
        <v>0</v>
      </c>
      <c r="R166" s="157">
        <f>SUM(R167:R173)</f>
        <v>0</v>
      </c>
      <c r="T166" s="158">
        <f>SUM(T167:T173)</f>
        <v>0</v>
      </c>
      <c r="AR166" s="152" t="s">
        <v>76</v>
      </c>
      <c r="AT166" s="159" t="s">
        <v>70</v>
      </c>
      <c r="AU166" s="159" t="s">
        <v>71</v>
      </c>
      <c r="AY166" s="152" t="s">
        <v>159</v>
      </c>
      <c r="BK166" s="160">
        <f>SUM(BK167:BK173)</f>
        <v>0</v>
      </c>
    </row>
    <row r="167" spans="2:65" s="1" customFormat="1" ht="16.5" customHeight="1" x14ac:dyDescent="0.2">
      <c r="B167" s="136"/>
      <c r="C167" s="163" t="s">
        <v>317</v>
      </c>
      <c r="D167" s="163" t="s">
        <v>161</v>
      </c>
      <c r="E167" s="164" t="s">
        <v>2038</v>
      </c>
      <c r="F167" s="165" t="s">
        <v>2039</v>
      </c>
      <c r="G167" s="166" t="s">
        <v>493</v>
      </c>
      <c r="H167" s="167">
        <v>480</v>
      </c>
      <c r="I167" s="168"/>
      <c r="J167" s="169">
        <f t="shared" ref="J167:J173" si="15">ROUND(I167*H167,2)</f>
        <v>0</v>
      </c>
      <c r="K167" s="170"/>
      <c r="L167" s="34"/>
      <c r="M167" s="171" t="s">
        <v>1</v>
      </c>
      <c r="N167" s="135" t="s">
        <v>37</v>
      </c>
      <c r="P167" s="172">
        <f t="shared" ref="P167:P173" si="16">O167*H167</f>
        <v>0</v>
      </c>
      <c r="Q167" s="172">
        <v>0</v>
      </c>
      <c r="R167" s="172">
        <f t="shared" ref="R167:R173" si="17">Q167*H167</f>
        <v>0</v>
      </c>
      <c r="S167" s="172">
        <v>0</v>
      </c>
      <c r="T167" s="173">
        <f t="shared" ref="T167:T173" si="18">S167*H167</f>
        <v>0</v>
      </c>
      <c r="AR167" s="174" t="s">
        <v>165</v>
      </c>
      <c r="AT167" s="174" t="s">
        <v>161</v>
      </c>
      <c r="AU167" s="174" t="s">
        <v>76</v>
      </c>
      <c r="AY167" s="17" t="s">
        <v>159</v>
      </c>
      <c r="BE167" s="102">
        <f t="shared" ref="BE167:BE173" si="19">IF(N167="základná",J167,0)</f>
        <v>0</v>
      </c>
      <c r="BF167" s="102">
        <f t="shared" ref="BF167:BF173" si="20">IF(N167="znížená",J167,0)</f>
        <v>0</v>
      </c>
      <c r="BG167" s="102">
        <f t="shared" ref="BG167:BG173" si="21">IF(N167="zákl. prenesená",J167,0)</f>
        <v>0</v>
      </c>
      <c r="BH167" s="102">
        <f t="shared" ref="BH167:BH173" si="22">IF(N167="zníž. prenesená",J167,0)</f>
        <v>0</v>
      </c>
      <c r="BI167" s="102">
        <f t="shared" ref="BI167:BI173" si="23">IF(N167="nulová",J167,0)</f>
        <v>0</v>
      </c>
      <c r="BJ167" s="17" t="s">
        <v>81</v>
      </c>
      <c r="BK167" s="102">
        <f t="shared" ref="BK167:BK173" si="24">ROUND(I167*H167,2)</f>
        <v>0</v>
      </c>
      <c r="BL167" s="17" t="s">
        <v>165</v>
      </c>
      <c r="BM167" s="174" t="s">
        <v>2040</v>
      </c>
    </row>
    <row r="168" spans="2:65" s="1" customFormat="1" ht="16.5" customHeight="1" x14ac:dyDescent="0.2">
      <c r="B168" s="136"/>
      <c r="C168" s="206" t="s">
        <v>323</v>
      </c>
      <c r="D168" s="206" t="s">
        <v>387</v>
      </c>
      <c r="E168" s="207" t="s">
        <v>2041</v>
      </c>
      <c r="F168" s="208" t="s">
        <v>2039</v>
      </c>
      <c r="G168" s="209" t="s">
        <v>493</v>
      </c>
      <c r="H168" s="210">
        <v>480</v>
      </c>
      <c r="I168" s="211"/>
      <c r="J168" s="212">
        <f t="shared" si="15"/>
        <v>0</v>
      </c>
      <c r="K168" s="213"/>
      <c r="L168" s="214"/>
      <c r="M168" s="215" t="s">
        <v>1</v>
      </c>
      <c r="N168" s="216" t="s">
        <v>37</v>
      </c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AR168" s="174" t="s">
        <v>198</v>
      </c>
      <c r="AT168" s="174" t="s">
        <v>387</v>
      </c>
      <c r="AU168" s="174" t="s">
        <v>76</v>
      </c>
      <c r="AY168" s="17" t="s">
        <v>159</v>
      </c>
      <c r="BE168" s="102">
        <f t="shared" si="19"/>
        <v>0</v>
      </c>
      <c r="BF168" s="102">
        <f t="shared" si="20"/>
        <v>0</v>
      </c>
      <c r="BG168" s="102">
        <f t="shared" si="21"/>
        <v>0</v>
      </c>
      <c r="BH168" s="102">
        <f t="shared" si="22"/>
        <v>0</v>
      </c>
      <c r="BI168" s="102">
        <f t="shared" si="23"/>
        <v>0</v>
      </c>
      <c r="BJ168" s="17" t="s">
        <v>81</v>
      </c>
      <c r="BK168" s="102">
        <f t="shared" si="24"/>
        <v>0</v>
      </c>
      <c r="BL168" s="17" t="s">
        <v>165</v>
      </c>
      <c r="BM168" s="174" t="s">
        <v>2042</v>
      </c>
    </row>
    <row r="169" spans="2:65" s="1" customFormat="1" ht="16.5" customHeight="1" x14ac:dyDescent="0.2">
      <c r="B169" s="136"/>
      <c r="C169" s="163" t="s">
        <v>329</v>
      </c>
      <c r="D169" s="163" t="s">
        <v>161</v>
      </c>
      <c r="E169" s="164" t="s">
        <v>2043</v>
      </c>
      <c r="F169" s="165" t="s">
        <v>2044</v>
      </c>
      <c r="G169" s="166" t="s">
        <v>493</v>
      </c>
      <c r="H169" s="167">
        <v>335</v>
      </c>
      <c r="I169" s="168"/>
      <c r="J169" s="169">
        <f t="shared" si="15"/>
        <v>0</v>
      </c>
      <c r="K169" s="170"/>
      <c r="L169" s="34"/>
      <c r="M169" s="171" t="s">
        <v>1</v>
      </c>
      <c r="N169" s="135" t="s">
        <v>37</v>
      </c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AR169" s="174" t="s">
        <v>165</v>
      </c>
      <c r="AT169" s="174" t="s">
        <v>161</v>
      </c>
      <c r="AU169" s="174" t="s">
        <v>76</v>
      </c>
      <c r="AY169" s="17" t="s">
        <v>159</v>
      </c>
      <c r="BE169" s="102">
        <f t="shared" si="19"/>
        <v>0</v>
      </c>
      <c r="BF169" s="102">
        <f t="shared" si="20"/>
        <v>0</v>
      </c>
      <c r="BG169" s="102">
        <f t="shared" si="21"/>
        <v>0</v>
      </c>
      <c r="BH169" s="102">
        <f t="shared" si="22"/>
        <v>0</v>
      </c>
      <c r="BI169" s="102">
        <f t="shared" si="23"/>
        <v>0</v>
      </c>
      <c r="BJ169" s="17" t="s">
        <v>81</v>
      </c>
      <c r="BK169" s="102">
        <f t="shared" si="24"/>
        <v>0</v>
      </c>
      <c r="BL169" s="17" t="s">
        <v>165</v>
      </c>
      <c r="BM169" s="174" t="s">
        <v>2045</v>
      </c>
    </row>
    <row r="170" spans="2:65" s="1" customFormat="1" ht="16.5" customHeight="1" x14ac:dyDescent="0.2">
      <c r="B170" s="136"/>
      <c r="C170" s="206" t="s">
        <v>7</v>
      </c>
      <c r="D170" s="206" t="s">
        <v>387</v>
      </c>
      <c r="E170" s="207" t="s">
        <v>2046</v>
      </c>
      <c r="F170" s="208" t="s">
        <v>2044</v>
      </c>
      <c r="G170" s="209" t="s">
        <v>493</v>
      </c>
      <c r="H170" s="210">
        <v>335</v>
      </c>
      <c r="I170" s="211"/>
      <c r="J170" s="212">
        <f t="shared" si="15"/>
        <v>0</v>
      </c>
      <c r="K170" s="213"/>
      <c r="L170" s="214"/>
      <c r="M170" s="215" t="s">
        <v>1</v>
      </c>
      <c r="N170" s="216" t="s">
        <v>37</v>
      </c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AR170" s="174" t="s">
        <v>198</v>
      </c>
      <c r="AT170" s="174" t="s">
        <v>387</v>
      </c>
      <c r="AU170" s="174" t="s">
        <v>76</v>
      </c>
      <c r="AY170" s="17" t="s">
        <v>159</v>
      </c>
      <c r="BE170" s="102">
        <f t="shared" si="19"/>
        <v>0</v>
      </c>
      <c r="BF170" s="102">
        <f t="shared" si="20"/>
        <v>0</v>
      </c>
      <c r="BG170" s="102">
        <f t="shared" si="21"/>
        <v>0</v>
      </c>
      <c r="BH170" s="102">
        <f t="shared" si="22"/>
        <v>0</v>
      </c>
      <c r="BI170" s="102">
        <f t="shared" si="23"/>
        <v>0</v>
      </c>
      <c r="BJ170" s="17" t="s">
        <v>81</v>
      </c>
      <c r="BK170" s="102">
        <f t="shared" si="24"/>
        <v>0</v>
      </c>
      <c r="BL170" s="17" t="s">
        <v>165</v>
      </c>
      <c r="BM170" s="174" t="s">
        <v>2047</v>
      </c>
    </row>
    <row r="171" spans="2:65" s="1" customFormat="1" ht="16.5" customHeight="1" x14ac:dyDescent="0.2">
      <c r="B171" s="136"/>
      <c r="C171" s="163" t="s">
        <v>339</v>
      </c>
      <c r="D171" s="163" t="s">
        <v>161</v>
      </c>
      <c r="E171" s="164" t="s">
        <v>2048</v>
      </c>
      <c r="F171" s="165" t="s">
        <v>2049</v>
      </c>
      <c r="G171" s="166" t="s">
        <v>488</v>
      </c>
      <c r="H171" s="167">
        <v>22</v>
      </c>
      <c r="I171" s="168"/>
      <c r="J171" s="169">
        <f t="shared" si="15"/>
        <v>0</v>
      </c>
      <c r="K171" s="170"/>
      <c r="L171" s="34"/>
      <c r="M171" s="171" t="s">
        <v>1</v>
      </c>
      <c r="N171" s="135" t="s">
        <v>37</v>
      </c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AR171" s="174" t="s">
        <v>165</v>
      </c>
      <c r="AT171" s="174" t="s">
        <v>161</v>
      </c>
      <c r="AU171" s="174" t="s">
        <v>76</v>
      </c>
      <c r="AY171" s="17" t="s">
        <v>159</v>
      </c>
      <c r="BE171" s="102">
        <f t="shared" si="19"/>
        <v>0</v>
      </c>
      <c r="BF171" s="102">
        <f t="shared" si="20"/>
        <v>0</v>
      </c>
      <c r="BG171" s="102">
        <f t="shared" si="21"/>
        <v>0</v>
      </c>
      <c r="BH171" s="102">
        <f t="shared" si="22"/>
        <v>0</v>
      </c>
      <c r="BI171" s="102">
        <f t="shared" si="23"/>
        <v>0</v>
      </c>
      <c r="BJ171" s="17" t="s">
        <v>81</v>
      </c>
      <c r="BK171" s="102">
        <f t="shared" si="24"/>
        <v>0</v>
      </c>
      <c r="BL171" s="17" t="s">
        <v>165</v>
      </c>
      <c r="BM171" s="174" t="s">
        <v>2050</v>
      </c>
    </row>
    <row r="172" spans="2:65" s="1" customFormat="1" ht="16.5" customHeight="1" x14ac:dyDescent="0.2">
      <c r="B172" s="136"/>
      <c r="C172" s="206" t="s">
        <v>346</v>
      </c>
      <c r="D172" s="206" t="s">
        <v>387</v>
      </c>
      <c r="E172" s="207" t="s">
        <v>2051</v>
      </c>
      <c r="F172" s="208" t="s">
        <v>2049</v>
      </c>
      <c r="G172" s="209" t="s">
        <v>488</v>
      </c>
      <c r="H172" s="210">
        <v>22</v>
      </c>
      <c r="I172" s="211"/>
      <c r="J172" s="212">
        <f t="shared" si="15"/>
        <v>0</v>
      </c>
      <c r="K172" s="213"/>
      <c r="L172" s="214"/>
      <c r="M172" s="215" t="s">
        <v>1</v>
      </c>
      <c r="N172" s="216" t="s">
        <v>37</v>
      </c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AR172" s="174" t="s">
        <v>198</v>
      </c>
      <c r="AT172" s="174" t="s">
        <v>387</v>
      </c>
      <c r="AU172" s="174" t="s">
        <v>76</v>
      </c>
      <c r="AY172" s="17" t="s">
        <v>159</v>
      </c>
      <c r="BE172" s="102">
        <f t="shared" si="19"/>
        <v>0</v>
      </c>
      <c r="BF172" s="102">
        <f t="shared" si="20"/>
        <v>0</v>
      </c>
      <c r="BG172" s="102">
        <f t="shared" si="21"/>
        <v>0</v>
      </c>
      <c r="BH172" s="102">
        <f t="shared" si="22"/>
        <v>0</v>
      </c>
      <c r="BI172" s="102">
        <f t="shared" si="23"/>
        <v>0</v>
      </c>
      <c r="BJ172" s="17" t="s">
        <v>81</v>
      </c>
      <c r="BK172" s="102">
        <f t="shared" si="24"/>
        <v>0</v>
      </c>
      <c r="BL172" s="17" t="s">
        <v>165</v>
      </c>
      <c r="BM172" s="174" t="s">
        <v>2052</v>
      </c>
    </row>
    <row r="173" spans="2:65" s="1" customFormat="1" ht="16.5" customHeight="1" x14ac:dyDescent="0.2">
      <c r="B173" s="136"/>
      <c r="C173" s="163" t="s">
        <v>353</v>
      </c>
      <c r="D173" s="163" t="s">
        <v>161</v>
      </c>
      <c r="E173" s="164" t="s">
        <v>2053</v>
      </c>
      <c r="F173" s="165" t="s">
        <v>2054</v>
      </c>
      <c r="G173" s="166" t="s">
        <v>488</v>
      </c>
      <c r="H173" s="167">
        <v>1</v>
      </c>
      <c r="I173" s="168"/>
      <c r="J173" s="169">
        <f t="shared" si="15"/>
        <v>0</v>
      </c>
      <c r="K173" s="170"/>
      <c r="L173" s="34"/>
      <c r="M173" s="171" t="s">
        <v>1</v>
      </c>
      <c r="N173" s="135" t="s">
        <v>37</v>
      </c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AR173" s="174" t="s">
        <v>165</v>
      </c>
      <c r="AT173" s="174" t="s">
        <v>161</v>
      </c>
      <c r="AU173" s="174" t="s">
        <v>76</v>
      </c>
      <c r="AY173" s="17" t="s">
        <v>159</v>
      </c>
      <c r="BE173" s="102">
        <f t="shared" si="19"/>
        <v>0</v>
      </c>
      <c r="BF173" s="102">
        <f t="shared" si="20"/>
        <v>0</v>
      </c>
      <c r="BG173" s="102">
        <f t="shared" si="21"/>
        <v>0</v>
      </c>
      <c r="BH173" s="102">
        <f t="shared" si="22"/>
        <v>0</v>
      </c>
      <c r="BI173" s="102">
        <f t="shared" si="23"/>
        <v>0</v>
      </c>
      <c r="BJ173" s="17" t="s">
        <v>81</v>
      </c>
      <c r="BK173" s="102">
        <f t="shared" si="24"/>
        <v>0</v>
      </c>
      <c r="BL173" s="17" t="s">
        <v>165</v>
      </c>
      <c r="BM173" s="174" t="s">
        <v>2055</v>
      </c>
    </row>
    <row r="174" spans="2:65" s="11" customFormat="1" ht="26" customHeight="1" x14ac:dyDescent="0.35">
      <c r="B174" s="151"/>
      <c r="D174" s="152" t="s">
        <v>70</v>
      </c>
      <c r="E174" s="153" t="s">
        <v>2056</v>
      </c>
      <c r="F174" s="153" t="s">
        <v>2057</v>
      </c>
      <c r="I174" s="154"/>
      <c r="J174" s="155">
        <f>BK174</f>
        <v>0</v>
      </c>
      <c r="L174" s="151"/>
      <c r="M174" s="156"/>
      <c r="P174" s="157">
        <f>P175+P199+P207</f>
        <v>0</v>
      </c>
      <c r="R174" s="157">
        <f>R175+R199+R207</f>
        <v>0</v>
      </c>
      <c r="T174" s="158">
        <f>T175+T199+T207</f>
        <v>0</v>
      </c>
      <c r="AR174" s="152" t="s">
        <v>76</v>
      </c>
      <c r="AT174" s="159" t="s">
        <v>70</v>
      </c>
      <c r="AU174" s="159" t="s">
        <v>71</v>
      </c>
      <c r="AY174" s="152" t="s">
        <v>159</v>
      </c>
      <c r="BK174" s="160">
        <f>BK175+BK199+BK207</f>
        <v>0</v>
      </c>
    </row>
    <row r="175" spans="2:65" s="11" customFormat="1" ht="22.75" customHeight="1" x14ac:dyDescent="0.25">
      <c r="B175" s="151"/>
      <c r="D175" s="152" t="s">
        <v>70</v>
      </c>
      <c r="E175" s="161" t="s">
        <v>2058</v>
      </c>
      <c r="F175" s="161" t="s">
        <v>2059</v>
      </c>
      <c r="I175" s="154"/>
      <c r="J175" s="162">
        <f>BK175</f>
        <v>0</v>
      </c>
      <c r="L175" s="151"/>
      <c r="M175" s="156"/>
      <c r="P175" s="157">
        <f>SUM(P176:P198)</f>
        <v>0</v>
      </c>
      <c r="R175" s="157">
        <f>SUM(R176:R198)</f>
        <v>0</v>
      </c>
      <c r="T175" s="158">
        <f>SUM(T176:T198)</f>
        <v>0</v>
      </c>
      <c r="AR175" s="152" t="s">
        <v>76</v>
      </c>
      <c r="AT175" s="159" t="s">
        <v>70</v>
      </c>
      <c r="AU175" s="159" t="s">
        <v>76</v>
      </c>
      <c r="AY175" s="152" t="s">
        <v>159</v>
      </c>
      <c r="BK175" s="160">
        <f>SUM(BK176:BK198)</f>
        <v>0</v>
      </c>
    </row>
    <row r="176" spans="2:65" s="1" customFormat="1" ht="16.5" customHeight="1" x14ac:dyDescent="0.2">
      <c r="B176" s="136"/>
      <c r="C176" s="163" t="s">
        <v>358</v>
      </c>
      <c r="D176" s="163" t="s">
        <v>161</v>
      </c>
      <c r="E176" s="164" t="s">
        <v>2060</v>
      </c>
      <c r="F176" s="165" t="s">
        <v>2061</v>
      </c>
      <c r="G176" s="166" t="s">
        <v>493</v>
      </c>
      <c r="H176" s="167">
        <v>300</v>
      </c>
      <c r="I176" s="168"/>
      <c r="J176" s="169">
        <f t="shared" ref="J176:J198" si="25">ROUND(I176*H176,2)</f>
        <v>0</v>
      </c>
      <c r="K176" s="170"/>
      <c r="L176" s="34"/>
      <c r="M176" s="171" t="s">
        <v>1</v>
      </c>
      <c r="N176" s="135" t="s">
        <v>37</v>
      </c>
      <c r="P176" s="172">
        <f t="shared" ref="P176:P198" si="26">O176*H176</f>
        <v>0</v>
      </c>
      <c r="Q176" s="172">
        <v>0</v>
      </c>
      <c r="R176" s="172">
        <f t="shared" ref="R176:R198" si="27">Q176*H176</f>
        <v>0</v>
      </c>
      <c r="S176" s="172">
        <v>0</v>
      </c>
      <c r="T176" s="173">
        <f t="shared" ref="T176:T198" si="28">S176*H176</f>
        <v>0</v>
      </c>
      <c r="AR176" s="174" t="s">
        <v>165</v>
      </c>
      <c r="AT176" s="174" t="s">
        <v>161</v>
      </c>
      <c r="AU176" s="174" t="s">
        <v>81</v>
      </c>
      <c r="AY176" s="17" t="s">
        <v>159</v>
      </c>
      <c r="BE176" s="102">
        <f t="shared" ref="BE176:BE198" si="29">IF(N176="základná",J176,0)</f>
        <v>0</v>
      </c>
      <c r="BF176" s="102">
        <f t="shared" ref="BF176:BF198" si="30">IF(N176="znížená",J176,0)</f>
        <v>0</v>
      </c>
      <c r="BG176" s="102">
        <f t="shared" ref="BG176:BG198" si="31">IF(N176="zákl. prenesená",J176,0)</f>
        <v>0</v>
      </c>
      <c r="BH176" s="102">
        <f t="shared" ref="BH176:BH198" si="32">IF(N176="zníž. prenesená",J176,0)</f>
        <v>0</v>
      </c>
      <c r="BI176" s="102">
        <f t="shared" ref="BI176:BI198" si="33">IF(N176="nulová",J176,0)</f>
        <v>0</v>
      </c>
      <c r="BJ176" s="17" t="s">
        <v>81</v>
      </c>
      <c r="BK176" s="102">
        <f t="shared" ref="BK176:BK198" si="34">ROUND(I176*H176,2)</f>
        <v>0</v>
      </c>
      <c r="BL176" s="17" t="s">
        <v>165</v>
      </c>
      <c r="BM176" s="174" t="s">
        <v>2062</v>
      </c>
    </row>
    <row r="177" spans="2:65" s="1" customFormat="1" ht="16.5" customHeight="1" x14ac:dyDescent="0.2">
      <c r="B177" s="136"/>
      <c r="C177" s="206" t="s">
        <v>365</v>
      </c>
      <c r="D177" s="206" t="s">
        <v>387</v>
      </c>
      <c r="E177" s="207" t="s">
        <v>2063</v>
      </c>
      <c r="F177" s="208" t="s">
        <v>2061</v>
      </c>
      <c r="G177" s="209" t="s">
        <v>493</v>
      </c>
      <c r="H177" s="210">
        <v>300</v>
      </c>
      <c r="I177" s="211"/>
      <c r="J177" s="212">
        <f t="shared" si="25"/>
        <v>0</v>
      </c>
      <c r="K177" s="213"/>
      <c r="L177" s="214"/>
      <c r="M177" s="215" t="s">
        <v>1</v>
      </c>
      <c r="N177" s="216" t="s">
        <v>37</v>
      </c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AR177" s="174" t="s">
        <v>198</v>
      </c>
      <c r="AT177" s="174" t="s">
        <v>387</v>
      </c>
      <c r="AU177" s="174" t="s">
        <v>81</v>
      </c>
      <c r="AY177" s="17" t="s">
        <v>159</v>
      </c>
      <c r="BE177" s="102">
        <f t="shared" si="29"/>
        <v>0</v>
      </c>
      <c r="BF177" s="102">
        <f t="shared" si="30"/>
        <v>0</v>
      </c>
      <c r="BG177" s="102">
        <f t="shared" si="31"/>
        <v>0</v>
      </c>
      <c r="BH177" s="102">
        <f t="shared" si="32"/>
        <v>0</v>
      </c>
      <c r="BI177" s="102">
        <f t="shared" si="33"/>
        <v>0</v>
      </c>
      <c r="BJ177" s="17" t="s">
        <v>81</v>
      </c>
      <c r="BK177" s="102">
        <f t="shared" si="34"/>
        <v>0</v>
      </c>
      <c r="BL177" s="17" t="s">
        <v>165</v>
      </c>
      <c r="BM177" s="174" t="s">
        <v>2064</v>
      </c>
    </row>
    <row r="178" spans="2:65" s="1" customFormat="1" ht="16.5" customHeight="1" x14ac:dyDescent="0.2">
      <c r="B178" s="136"/>
      <c r="C178" s="163" t="s">
        <v>373</v>
      </c>
      <c r="D178" s="163" t="s">
        <v>161</v>
      </c>
      <c r="E178" s="164" t="s">
        <v>2065</v>
      </c>
      <c r="F178" s="165" t="s">
        <v>2066</v>
      </c>
      <c r="G178" s="166" t="s">
        <v>488</v>
      </c>
      <c r="H178" s="167">
        <v>12</v>
      </c>
      <c r="I178" s="168"/>
      <c r="J178" s="169">
        <f t="shared" si="25"/>
        <v>0</v>
      </c>
      <c r="K178" s="170"/>
      <c r="L178" s="34"/>
      <c r="M178" s="171" t="s">
        <v>1</v>
      </c>
      <c r="N178" s="135" t="s">
        <v>37</v>
      </c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AR178" s="174" t="s">
        <v>165</v>
      </c>
      <c r="AT178" s="174" t="s">
        <v>161</v>
      </c>
      <c r="AU178" s="174" t="s">
        <v>81</v>
      </c>
      <c r="AY178" s="17" t="s">
        <v>159</v>
      </c>
      <c r="BE178" s="102">
        <f t="shared" si="29"/>
        <v>0</v>
      </c>
      <c r="BF178" s="102">
        <f t="shared" si="30"/>
        <v>0</v>
      </c>
      <c r="BG178" s="102">
        <f t="shared" si="31"/>
        <v>0</v>
      </c>
      <c r="BH178" s="102">
        <f t="shared" si="32"/>
        <v>0</v>
      </c>
      <c r="BI178" s="102">
        <f t="shared" si="33"/>
        <v>0</v>
      </c>
      <c r="BJ178" s="17" t="s">
        <v>81</v>
      </c>
      <c r="BK178" s="102">
        <f t="shared" si="34"/>
        <v>0</v>
      </c>
      <c r="BL178" s="17" t="s">
        <v>165</v>
      </c>
      <c r="BM178" s="174" t="s">
        <v>2067</v>
      </c>
    </row>
    <row r="179" spans="2:65" s="1" customFormat="1" ht="16.5" customHeight="1" x14ac:dyDescent="0.2">
      <c r="B179" s="136"/>
      <c r="C179" s="206" t="s">
        <v>379</v>
      </c>
      <c r="D179" s="206" t="s">
        <v>387</v>
      </c>
      <c r="E179" s="207" t="s">
        <v>2068</v>
      </c>
      <c r="F179" s="208" t="s">
        <v>2066</v>
      </c>
      <c r="G179" s="209" t="s">
        <v>488</v>
      </c>
      <c r="H179" s="210">
        <v>12</v>
      </c>
      <c r="I179" s="211"/>
      <c r="J179" s="212">
        <f t="shared" si="25"/>
        <v>0</v>
      </c>
      <c r="K179" s="213"/>
      <c r="L179" s="214"/>
      <c r="M179" s="215" t="s">
        <v>1</v>
      </c>
      <c r="N179" s="216" t="s">
        <v>37</v>
      </c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AR179" s="174" t="s">
        <v>198</v>
      </c>
      <c r="AT179" s="174" t="s">
        <v>387</v>
      </c>
      <c r="AU179" s="174" t="s">
        <v>81</v>
      </c>
      <c r="AY179" s="17" t="s">
        <v>159</v>
      </c>
      <c r="BE179" s="102">
        <f t="shared" si="29"/>
        <v>0</v>
      </c>
      <c r="BF179" s="102">
        <f t="shared" si="30"/>
        <v>0</v>
      </c>
      <c r="BG179" s="102">
        <f t="shared" si="31"/>
        <v>0</v>
      </c>
      <c r="BH179" s="102">
        <f t="shared" si="32"/>
        <v>0</v>
      </c>
      <c r="BI179" s="102">
        <f t="shared" si="33"/>
        <v>0</v>
      </c>
      <c r="BJ179" s="17" t="s">
        <v>81</v>
      </c>
      <c r="BK179" s="102">
        <f t="shared" si="34"/>
        <v>0</v>
      </c>
      <c r="BL179" s="17" t="s">
        <v>165</v>
      </c>
      <c r="BM179" s="174" t="s">
        <v>2069</v>
      </c>
    </row>
    <row r="180" spans="2:65" s="1" customFormat="1" ht="16.5" customHeight="1" x14ac:dyDescent="0.2">
      <c r="B180" s="136"/>
      <c r="C180" s="163" t="s">
        <v>386</v>
      </c>
      <c r="D180" s="163" t="s">
        <v>161</v>
      </c>
      <c r="E180" s="164" t="s">
        <v>2070</v>
      </c>
      <c r="F180" s="165" t="s">
        <v>2071</v>
      </c>
      <c r="G180" s="166" t="s">
        <v>493</v>
      </c>
      <c r="H180" s="167">
        <v>24</v>
      </c>
      <c r="I180" s="168"/>
      <c r="J180" s="169">
        <f t="shared" si="25"/>
        <v>0</v>
      </c>
      <c r="K180" s="170"/>
      <c r="L180" s="34"/>
      <c r="M180" s="171" t="s">
        <v>1</v>
      </c>
      <c r="N180" s="135" t="s">
        <v>37</v>
      </c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AR180" s="174" t="s">
        <v>165</v>
      </c>
      <c r="AT180" s="174" t="s">
        <v>161</v>
      </c>
      <c r="AU180" s="174" t="s">
        <v>81</v>
      </c>
      <c r="AY180" s="17" t="s">
        <v>159</v>
      </c>
      <c r="BE180" s="102">
        <f t="shared" si="29"/>
        <v>0</v>
      </c>
      <c r="BF180" s="102">
        <f t="shared" si="30"/>
        <v>0</v>
      </c>
      <c r="BG180" s="102">
        <f t="shared" si="31"/>
        <v>0</v>
      </c>
      <c r="BH180" s="102">
        <f t="shared" si="32"/>
        <v>0</v>
      </c>
      <c r="BI180" s="102">
        <f t="shared" si="33"/>
        <v>0</v>
      </c>
      <c r="BJ180" s="17" t="s">
        <v>81</v>
      </c>
      <c r="BK180" s="102">
        <f t="shared" si="34"/>
        <v>0</v>
      </c>
      <c r="BL180" s="17" t="s">
        <v>165</v>
      </c>
      <c r="BM180" s="174" t="s">
        <v>2072</v>
      </c>
    </row>
    <row r="181" spans="2:65" s="1" customFormat="1" ht="16.5" customHeight="1" x14ac:dyDescent="0.2">
      <c r="B181" s="136"/>
      <c r="C181" s="206" t="s">
        <v>393</v>
      </c>
      <c r="D181" s="206" t="s">
        <v>387</v>
      </c>
      <c r="E181" s="207" t="s">
        <v>2073</v>
      </c>
      <c r="F181" s="208" t="s">
        <v>2071</v>
      </c>
      <c r="G181" s="209" t="s">
        <v>493</v>
      </c>
      <c r="H181" s="210">
        <v>24</v>
      </c>
      <c r="I181" s="211"/>
      <c r="J181" s="212">
        <f t="shared" si="25"/>
        <v>0</v>
      </c>
      <c r="K181" s="213"/>
      <c r="L181" s="214"/>
      <c r="M181" s="215" t="s">
        <v>1</v>
      </c>
      <c r="N181" s="216" t="s">
        <v>37</v>
      </c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AR181" s="174" t="s">
        <v>198</v>
      </c>
      <c r="AT181" s="174" t="s">
        <v>387</v>
      </c>
      <c r="AU181" s="174" t="s">
        <v>81</v>
      </c>
      <c r="AY181" s="17" t="s">
        <v>159</v>
      </c>
      <c r="BE181" s="102">
        <f t="shared" si="29"/>
        <v>0</v>
      </c>
      <c r="BF181" s="102">
        <f t="shared" si="30"/>
        <v>0</v>
      </c>
      <c r="BG181" s="102">
        <f t="shared" si="31"/>
        <v>0</v>
      </c>
      <c r="BH181" s="102">
        <f t="shared" si="32"/>
        <v>0</v>
      </c>
      <c r="BI181" s="102">
        <f t="shared" si="33"/>
        <v>0</v>
      </c>
      <c r="BJ181" s="17" t="s">
        <v>81</v>
      </c>
      <c r="BK181" s="102">
        <f t="shared" si="34"/>
        <v>0</v>
      </c>
      <c r="BL181" s="17" t="s">
        <v>165</v>
      </c>
      <c r="BM181" s="174" t="s">
        <v>2074</v>
      </c>
    </row>
    <row r="182" spans="2:65" s="1" customFormat="1" ht="16.5" customHeight="1" x14ac:dyDescent="0.2">
      <c r="B182" s="136"/>
      <c r="C182" s="163" t="s">
        <v>398</v>
      </c>
      <c r="D182" s="163" t="s">
        <v>161</v>
      </c>
      <c r="E182" s="164" t="s">
        <v>2075</v>
      </c>
      <c r="F182" s="165" t="s">
        <v>2066</v>
      </c>
      <c r="G182" s="166" t="s">
        <v>488</v>
      </c>
      <c r="H182" s="167">
        <v>4</v>
      </c>
      <c r="I182" s="168"/>
      <c r="J182" s="169">
        <f t="shared" si="25"/>
        <v>0</v>
      </c>
      <c r="K182" s="170"/>
      <c r="L182" s="34"/>
      <c r="M182" s="171" t="s">
        <v>1</v>
      </c>
      <c r="N182" s="135" t="s">
        <v>37</v>
      </c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AR182" s="174" t="s">
        <v>165</v>
      </c>
      <c r="AT182" s="174" t="s">
        <v>161</v>
      </c>
      <c r="AU182" s="174" t="s">
        <v>81</v>
      </c>
      <c r="AY182" s="17" t="s">
        <v>159</v>
      </c>
      <c r="BE182" s="102">
        <f t="shared" si="29"/>
        <v>0</v>
      </c>
      <c r="BF182" s="102">
        <f t="shared" si="30"/>
        <v>0</v>
      </c>
      <c r="BG182" s="102">
        <f t="shared" si="31"/>
        <v>0</v>
      </c>
      <c r="BH182" s="102">
        <f t="shared" si="32"/>
        <v>0</v>
      </c>
      <c r="BI182" s="102">
        <f t="shared" si="33"/>
        <v>0</v>
      </c>
      <c r="BJ182" s="17" t="s">
        <v>81</v>
      </c>
      <c r="BK182" s="102">
        <f t="shared" si="34"/>
        <v>0</v>
      </c>
      <c r="BL182" s="17" t="s">
        <v>165</v>
      </c>
      <c r="BM182" s="174" t="s">
        <v>2076</v>
      </c>
    </row>
    <row r="183" spans="2:65" s="1" customFormat="1" ht="16.5" customHeight="1" x14ac:dyDescent="0.2">
      <c r="B183" s="136"/>
      <c r="C183" s="206" t="s">
        <v>402</v>
      </c>
      <c r="D183" s="206" t="s">
        <v>387</v>
      </c>
      <c r="E183" s="207" t="s">
        <v>2077</v>
      </c>
      <c r="F183" s="208" t="s">
        <v>2066</v>
      </c>
      <c r="G183" s="209" t="s">
        <v>488</v>
      </c>
      <c r="H183" s="210">
        <v>4</v>
      </c>
      <c r="I183" s="211"/>
      <c r="J183" s="212">
        <f t="shared" si="25"/>
        <v>0</v>
      </c>
      <c r="K183" s="213"/>
      <c r="L183" s="214"/>
      <c r="M183" s="215" t="s">
        <v>1</v>
      </c>
      <c r="N183" s="216" t="s">
        <v>37</v>
      </c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AR183" s="174" t="s">
        <v>198</v>
      </c>
      <c r="AT183" s="174" t="s">
        <v>387</v>
      </c>
      <c r="AU183" s="174" t="s">
        <v>81</v>
      </c>
      <c r="AY183" s="17" t="s">
        <v>159</v>
      </c>
      <c r="BE183" s="102">
        <f t="shared" si="29"/>
        <v>0</v>
      </c>
      <c r="BF183" s="102">
        <f t="shared" si="30"/>
        <v>0</v>
      </c>
      <c r="BG183" s="102">
        <f t="shared" si="31"/>
        <v>0</v>
      </c>
      <c r="BH183" s="102">
        <f t="shared" si="32"/>
        <v>0</v>
      </c>
      <c r="BI183" s="102">
        <f t="shared" si="33"/>
        <v>0</v>
      </c>
      <c r="BJ183" s="17" t="s">
        <v>81</v>
      </c>
      <c r="BK183" s="102">
        <f t="shared" si="34"/>
        <v>0</v>
      </c>
      <c r="BL183" s="17" t="s">
        <v>165</v>
      </c>
      <c r="BM183" s="174" t="s">
        <v>2078</v>
      </c>
    </row>
    <row r="184" spans="2:65" s="1" customFormat="1" ht="16.5" customHeight="1" x14ac:dyDescent="0.2">
      <c r="B184" s="136"/>
      <c r="C184" s="163" t="s">
        <v>390</v>
      </c>
      <c r="D184" s="163" t="s">
        <v>161</v>
      </c>
      <c r="E184" s="164" t="s">
        <v>2079</v>
      </c>
      <c r="F184" s="165" t="s">
        <v>2080</v>
      </c>
      <c r="G184" s="166" t="s">
        <v>493</v>
      </c>
      <c r="H184" s="167">
        <v>276</v>
      </c>
      <c r="I184" s="168"/>
      <c r="J184" s="169">
        <f t="shared" si="25"/>
        <v>0</v>
      </c>
      <c r="K184" s="170"/>
      <c r="L184" s="34"/>
      <c r="M184" s="171" t="s">
        <v>1</v>
      </c>
      <c r="N184" s="135" t="s">
        <v>37</v>
      </c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AR184" s="174" t="s">
        <v>165</v>
      </c>
      <c r="AT184" s="174" t="s">
        <v>161</v>
      </c>
      <c r="AU184" s="174" t="s">
        <v>81</v>
      </c>
      <c r="AY184" s="17" t="s">
        <v>159</v>
      </c>
      <c r="BE184" s="102">
        <f t="shared" si="29"/>
        <v>0</v>
      </c>
      <c r="BF184" s="102">
        <f t="shared" si="30"/>
        <v>0</v>
      </c>
      <c r="BG184" s="102">
        <f t="shared" si="31"/>
        <v>0</v>
      </c>
      <c r="BH184" s="102">
        <f t="shared" si="32"/>
        <v>0</v>
      </c>
      <c r="BI184" s="102">
        <f t="shared" si="33"/>
        <v>0</v>
      </c>
      <c r="BJ184" s="17" t="s">
        <v>81</v>
      </c>
      <c r="BK184" s="102">
        <f t="shared" si="34"/>
        <v>0</v>
      </c>
      <c r="BL184" s="17" t="s">
        <v>165</v>
      </c>
      <c r="BM184" s="174" t="s">
        <v>2081</v>
      </c>
    </row>
    <row r="185" spans="2:65" s="1" customFormat="1" ht="16.5" customHeight="1" x14ac:dyDescent="0.2">
      <c r="B185" s="136"/>
      <c r="C185" s="206" t="s">
        <v>414</v>
      </c>
      <c r="D185" s="206" t="s">
        <v>387</v>
      </c>
      <c r="E185" s="207" t="s">
        <v>2082</v>
      </c>
      <c r="F185" s="208" t="s">
        <v>2080</v>
      </c>
      <c r="G185" s="209" t="s">
        <v>493</v>
      </c>
      <c r="H185" s="210">
        <v>276</v>
      </c>
      <c r="I185" s="211"/>
      <c r="J185" s="212">
        <f t="shared" si="25"/>
        <v>0</v>
      </c>
      <c r="K185" s="213"/>
      <c r="L185" s="214"/>
      <c r="M185" s="215" t="s">
        <v>1</v>
      </c>
      <c r="N185" s="216" t="s">
        <v>37</v>
      </c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AR185" s="174" t="s">
        <v>198</v>
      </c>
      <c r="AT185" s="174" t="s">
        <v>387</v>
      </c>
      <c r="AU185" s="174" t="s">
        <v>81</v>
      </c>
      <c r="AY185" s="17" t="s">
        <v>159</v>
      </c>
      <c r="BE185" s="102">
        <f t="shared" si="29"/>
        <v>0</v>
      </c>
      <c r="BF185" s="102">
        <f t="shared" si="30"/>
        <v>0</v>
      </c>
      <c r="BG185" s="102">
        <f t="shared" si="31"/>
        <v>0</v>
      </c>
      <c r="BH185" s="102">
        <f t="shared" si="32"/>
        <v>0</v>
      </c>
      <c r="BI185" s="102">
        <f t="shared" si="33"/>
        <v>0</v>
      </c>
      <c r="BJ185" s="17" t="s">
        <v>81</v>
      </c>
      <c r="BK185" s="102">
        <f t="shared" si="34"/>
        <v>0</v>
      </c>
      <c r="BL185" s="17" t="s">
        <v>165</v>
      </c>
      <c r="BM185" s="174" t="s">
        <v>2083</v>
      </c>
    </row>
    <row r="186" spans="2:65" s="1" customFormat="1" ht="16.5" customHeight="1" x14ac:dyDescent="0.2">
      <c r="B186" s="136"/>
      <c r="C186" s="163" t="s">
        <v>418</v>
      </c>
      <c r="D186" s="163" t="s">
        <v>161</v>
      </c>
      <c r="E186" s="164" t="s">
        <v>2084</v>
      </c>
      <c r="F186" s="165" t="s">
        <v>2066</v>
      </c>
      <c r="G186" s="166" t="s">
        <v>488</v>
      </c>
      <c r="H186" s="167">
        <v>54</v>
      </c>
      <c r="I186" s="168"/>
      <c r="J186" s="169">
        <f t="shared" si="25"/>
        <v>0</v>
      </c>
      <c r="K186" s="170"/>
      <c r="L186" s="34"/>
      <c r="M186" s="171" t="s">
        <v>1</v>
      </c>
      <c r="N186" s="135" t="s">
        <v>37</v>
      </c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AR186" s="174" t="s">
        <v>165</v>
      </c>
      <c r="AT186" s="174" t="s">
        <v>161</v>
      </c>
      <c r="AU186" s="174" t="s">
        <v>81</v>
      </c>
      <c r="AY186" s="17" t="s">
        <v>159</v>
      </c>
      <c r="BE186" s="102">
        <f t="shared" si="29"/>
        <v>0</v>
      </c>
      <c r="BF186" s="102">
        <f t="shared" si="30"/>
        <v>0</v>
      </c>
      <c r="BG186" s="102">
        <f t="shared" si="31"/>
        <v>0</v>
      </c>
      <c r="BH186" s="102">
        <f t="shared" si="32"/>
        <v>0</v>
      </c>
      <c r="BI186" s="102">
        <f t="shared" si="33"/>
        <v>0</v>
      </c>
      <c r="BJ186" s="17" t="s">
        <v>81</v>
      </c>
      <c r="BK186" s="102">
        <f t="shared" si="34"/>
        <v>0</v>
      </c>
      <c r="BL186" s="17" t="s">
        <v>165</v>
      </c>
      <c r="BM186" s="174" t="s">
        <v>2085</v>
      </c>
    </row>
    <row r="187" spans="2:65" s="1" customFormat="1" ht="16.5" customHeight="1" x14ac:dyDescent="0.2">
      <c r="B187" s="136"/>
      <c r="C187" s="206" t="s">
        <v>422</v>
      </c>
      <c r="D187" s="206" t="s">
        <v>387</v>
      </c>
      <c r="E187" s="207" t="s">
        <v>2086</v>
      </c>
      <c r="F187" s="208" t="s">
        <v>2066</v>
      </c>
      <c r="G187" s="209" t="s">
        <v>488</v>
      </c>
      <c r="H187" s="210">
        <v>54</v>
      </c>
      <c r="I187" s="211"/>
      <c r="J187" s="212">
        <f t="shared" si="25"/>
        <v>0</v>
      </c>
      <c r="K187" s="213"/>
      <c r="L187" s="214"/>
      <c r="M187" s="215" t="s">
        <v>1</v>
      </c>
      <c r="N187" s="216" t="s">
        <v>37</v>
      </c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AR187" s="174" t="s">
        <v>198</v>
      </c>
      <c r="AT187" s="174" t="s">
        <v>387</v>
      </c>
      <c r="AU187" s="174" t="s">
        <v>81</v>
      </c>
      <c r="AY187" s="17" t="s">
        <v>159</v>
      </c>
      <c r="BE187" s="102">
        <f t="shared" si="29"/>
        <v>0</v>
      </c>
      <c r="BF187" s="102">
        <f t="shared" si="30"/>
        <v>0</v>
      </c>
      <c r="BG187" s="102">
        <f t="shared" si="31"/>
        <v>0</v>
      </c>
      <c r="BH187" s="102">
        <f t="shared" si="32"/>
        <v>0</v>
      </c>
      <c r="BI187" s="102">
        <f t="shared" si="33"/>
        <v>0</v>
      </c>
      <c r="BJ187" s="17" t="s">
        <v>81</v>
      </c>
      <c r="BK187" s="102">
        <f t="shared" si="34"/>
        <v>0</v>
      </c>
      <c r="BL187" s="17" t="s">
        <v>165</v>
      </c>
      <c r="BM187" s="174" t="s">
        <v>2087</v>
      </c>
    </row>
    <row r="188" spans="2:65" s="1" customFormat="1" ht="16.5" customHeight="1" x14ac:dyDescent="0.2">
      <c r="B188" s="136"/>
      <c r="C188" s="163" t="s">
        <v>178</v>
      </c>
      <c r="D188" s="163" t="s">
        <v>161</v>
      </c>
      <c r="E188" s="164" t="s">
        <v>2088</v>
      </c>
      <c r="F188" s="165" t="s">
        <v>2089</v>
      </c>
      <c r="G188" s="166" t="s">
        <v>493</v>
      </c>
      <c r="H188" s="167">
        <v>120</v>
      </c>
      <c r="I188" s="168"/>
      <c r="J188" s="169">
        <f t="shared" si="25"/>
        <v>0</v>
      </c>
      <c r="K188" s="170"/>
      <c r="L188" s="34"/>
      <c r="M188" s="171" t="s">
        <v>1</v>
      </c>
      <c r="N188" s="135" t="s">
        <v>37</v>
      </c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AR188" s="174" t="s">
        <v>165</v>
      </c>
      <c r="AT188" s="174" t="s">
        <v>161</v>
      </c>
      <c r="AU188" s="174" t="s">
        <v>81</v>
      </c>
      <c r="AY188" s="17" t="s">
        <v>159</v>
      </c>
      <c r="BE188" s="102">
        <f t="shared" si="29"/>
        <v>0</v>
      </c>
      <c r="BF188" s="102">
        <f t="shared" si="30"/>
        <v>0</v>
      </c>
      <c r="BG188" s="102">
        <f t="shared" si="31"/>
        <v>0</v>
      </c>
      <c r="BH188" s="102">
        <f t="shared" si="32"/>
        <v>0</v>
      </c>
      <c r="BI188" s="102">
        <f t="shared" si="33"/>
        <v>0</v>
      </c>
      <c r="BJ188" s="17" t="s">
        <v>81</v>
      </c>
      <c r="BK188" s="102">
        <f t="shared" si="34"/>
        <v>0</v>
      </c>
      <c r="BL188" s="17" t="s">
        <v>165</v>
      </c>
      <c r="BM188" s="174" t="s">
        <v>2090</v>
      </c>
    </row>
    <row r="189" spans="2:65" s="1" customFormat="1" ht="16.5" customHeight="1" x14ac:dyDescent="0.2">
      <c r="B189" s="136"/>
      <c r="C189" s="206" t="s">
        <v>433</v>
      </c>
      <c r="D189" s="206" t="s">
        <v>387</v>
      </c>
      <c r="E189" s="207" t="s">
        <v>2091</v>
      </c>
      <c r="F189" s="208" t="s">
        <v>2089</v>
      </c>
      <c r="G189" s="209" t="s">
        <v>493</v>
      </c>
      <c r="H189" s="210">
        <v>120</v>
      </c>
      <c r="I189" s="211"/>
      <c r="J189" s="212">
        <f t="shared" si="25"/>
        <v>0</v>
      </c>
      <c r="K189" s="213"/>
      <c r="L189" s="214"/>
      <c r="M189" s="215" t="s">
        <v>1</v>
      </c>
      <c r="N189" s="216" t="s">
        <v>37</v>
      </c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AR189" s="174" t="s">
        <v>198</v>
      </c>
      <c r="AT189" s="174" t="s">
        <v>387</v>
      </c>
      <c r="AU189" s="174" t="s">
        <v>81</v>
      </c>
      <c r="AY189" s="17" t="s">
        <v>159</v>
      </c>
      <c r="BE189" s="102">
        <f t="shared" si="29"/>
        <v>0</v>
      </c>
      <c r="BF189" s="102">
        <f t="shared" si="30"/>
        <v>0</v>
      </c>
      <c r="BG189" s="102">
        <f t="shared" si="31"/>
        <v>0</v>
      </c>
      <c r="BH189" s="102">
        <f t="shared" si="32"/>
        <v>0</v>
      </c>
      <c r="BI189" s="102">
        <f t="shared" si="33"/>
        <v>0</v>
      </c>
      <c r="BJ189" s="17" t="s">
        <v>81</v>
      </c>
      <c r="BK189" s="102">
        <f t="shared" si="34"/>
        <v>0</v>
      </c>
      <c r="BL189" s="17" t="s">
        <v>165</v>
      </c>
      <c r="BM189" s="174" t="s">
        <v>2092</v>
      </c>
    </row>
    <row r="190" spans="2:65" s="1" customFormat="1" ht="16.5" customHeight="1" x14ac:dyDescent="0.2">
      <c r="B190" s="136"/>
      <c r="C190" s="163" t="s">
        <v>437</v>
      </c>
      <c r="D190" s="163" t="s">
        <v>161</v>
      </c>
      <c r="E190" s="164" t="s">
        <v>2093</v>
      </c>
      <c r="F190" s="165" t="s">
        <v>2094</v>
      </c>
      <c r="G190" s="166" t="s">
        <v>493</v>
      </c>
      <c r="H190" s="167">
        <v>6100</v>
      </c>
      <c r="I190" s="168"/>
      <c r="J190" s="169">
        <f t="shared" si="25"/>
        <v>0</v>
      </c>
      <c r="K190" s="170"/>
      <c r="L190" s="34"/>
      <c r="M190" s="171" t="s">
        <v>1</v>
      </c>
      <c r="N190" s="135" t="s">
        <v>37</v>
      </c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AR190" s="174" t="s">
        <v>165</v>
      </c>
      <c r="AT190" s="174" t="s">
        <v>161</v>
      </c>
      <c r="AU190" s="174" t="s">
        <v>81</v>
      </c>
      <c r="AY190" s="17" t="s">
        <v>159</v>
      </c>
      <c r="BE190" s="102">
        <f t="shared" si="29"/>
        <v>0</v>
      </c>
      <c r="BF190" s="102">
        <f t="shared" si="30"/>
        <v>0</v>
      </c>
      <c r="BG190" s="102">
        <f t="shared" si="31"/>
        <v>0</v>
      </c>
      <c r="BH190" s="102">
        <f t="shared" si="32"/>
        <v>0</v>
      </c>
      <c r="BI190" s="102">
        <f t="shared" si="33"/>
        <v>0</v>
      </c>
      <c r="BJ190" s="17" t="s">
        <v>81</v>
      </c>
      <c r="BK190" s="102">
        <f t="shared" si="34"/>
        <v>0</v>
      </c>
      <c r="BL190" s="17" t="s">
        <v>165</v>
      </c>
      <c r="BM190" s="174" t="s">
        <v>2095</v>
      </c>
    </row>
    <row r="191" spans="2:65" s="1" customFormat="1" ht="16.5" customHeight="1" x14ac:dyDescent="0.2">
      <c r="B191" s="136"/>
      <c r="C191" s="206" t="s">
        <v>442</v>
      </c>
      <c r="D191" s="206" t="s">
        <v>387</v>
      </c>
      <c r="E191" s="207" t="s">
        <v>2096</v>
      </c>
      <c r="F191" s="208" t="s">
        <v>2094</v>
      </c>
      <c r="G191" s="209" t="s">
        <v>493</v>
      </c>
      <c r="H191" s="210">
        <v>6100</v>
      </c>
      <c r="I191" s="211"/>
      <c r="J191" s="212">
        <f t="shared" si="25"/>
        <v>0</v>
      </c>
      <c r="K191" s="213"/>
      <c r="L191" s="214"/>
      <c r="M191" s="215" t="s">
        <v>1</v>
      </c>
      <c r="N191" s="216" t="s">
        <v>37</v>
      </c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AR191" s="174" t="s">
        <v>198</v>
      </c>
      <c r="AT191" s="174" t="s">
        <v>387</v>
      </c>
      <c r="AU191" s="174" t="s">
        <v>81</v>
      </c>
      <c r="AY191" s="17" t="s">
        <v>159</v>
      </c>
      <c r="BE191" s="102">
        <f t="shared" si="29"/>
        <v>0</v>
      </c>
      <c r="BF191" s="102">
        <f t="shared" si="30"/>
        <v>0</v>
      </c>
      <c r="BG191" s="102">
        <f t="shared" si="31"/>
        <v>0</v>
      </c>
      <c r="BH191" s="102">
        <f t="shared" si="32"/>
        <v>0</v>
      </c>
      <c r="BI191" s="102">
        <f t="shared" si="33"/>
        <v>0</v>
      </c>
      <c r="BJ191" s="17" t="s">
        <v>81</v>
      </c>
      <c r="BK191" s="102">
        <f t="shared" si="34"/>
        <v>0</v>
      </c>
      <c r="BL191" s="17" t="s">
        <v>165</v>
      </c>
      <c r="BM191" s="174" t="s">
        <v>2097</v>
      </c>
    </row>
    <row r="192" spans="2:65" s="1" customFormat="1" ht="16.5" customHeight="1" x14ac:dyDescent="0.2">
      <c r="B192" s="136"/>
      <c r="C192" s="163" t="s">
        <v>448</v>
      </c>
      <c r="D192" s="163" t="s">
        <v>161</v>
      </c>
      <c r="E192" s="164" t="s">
        <v>2098</v>
      </c>
      <c r="F192" s="165" t="s">
        <v>2099</v>
      </c>
      <c r="G192" s="166" t="s">
        <v>488</v>
      </c>
      <c r="H192" s="167">
        <v>6500</v>
      </c>
      <c r="I192" s="168"/>
      <c r="J192" s="169">
        <f t="shared" si="25"/>
        <v>0</v>
      </c>
      <c r="K192" s="170"/>
      <c r="L192" s="34"/>
      <c r="M192" s="171" t="s">
        <v>1</v>
      </c>
      <c r="N192" s="135" t="s">
        <v>37</v>
      </c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AR192" s="174" t="s">
        <v>165</v>
      </c>
      <c r="AT192" s="174" t="s">
        <v>161</v>
      </c>
      <c r="AU192" s="174" t="s">
        <v>81</v>
      </c>
      <c r="AY192" s="17" t="s">
        <v>159</v>
      </c>
      <c r="BE192" s="102">
        <f t="shared" si="29"/>
        <v>0</v>
      </c>
      <c r="BF192" s="102">
        <f t="shared" si="30"/>
        <v>0</v>
      </c>
      <c r="BG192" s="102">
        <f t="shared" si="31"/>
        <v>0</v>
      </c>
      <c r="BH192" s="102">
        <f t="shared" si="32"/>
        <v>0</v>
      </c>
      <c r="BI192" s="102">
        <f t="shared" si="33"/>
        <v>0</v>
      </c>
      <c r="BJ192" s="17" t="s">
        <v>81</v>
      </c>
      <c r="BK192" s="102">
        <f t="shared" si="34"/>
        <v>0</v>
      </c>
      <c r="BL192" s="17" t="s">
        <v>165</v>
      </c>
      <c r="BM192" s="174" t="s">
        <v>2100</v>
      </c>
    </row>
    <row r="193" spans="2:65" s="1" customFormat="1" ht="16.5" customHeight="1" x14ac:dyDescent="0.2">
      <c r="B193" s="136"/>
      <c r="C193" s="163" t="s">
        <v>453</v>
      </c>
      <c r="D193" s="163" t="s">
        <v>161</v>
      </c>
      <c r="E193" s="164" t="s">
        <v>2101</v>
      </c>
      <c r="F193" s="165" t="s">
        <v>2066</v>
      </c>
      <c r="G193" s="166" t="s">
        <v>488</v>
      </c>
      <c r="H193" s="167">
        <v>75</v>
      </c>
      <c r="I193" s="168"/>
      <c r="J193" s="169">
        <f t="shared" si="25"/>
        <v>0</v>
      </c>
      <c r="K193" s="170"/>
      <c r="L193" s="34"/>
      <c r="M193" s="171" t="s">
        <v>1</v>
      </c>
      <c r="N193" s="135" t="s">
        <v>37</v>
      </c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AR193" s="174" t="s">
        <v>165</v>
      </c>
      <c r="AT193" s="174" t="s">
        <v>161</v>
      </c>
      <c r="AU193" s="174" t="s">
        <v>81</v>
      </c>
      <c r="AY193" s="17" t="s">
        <v>159</v>
      </c>
      <c r="BE193" s="102">
        <f t="shared" si="29"/>
        <v>0</v>
      </c>
      <c r="BF193" s="102">
        <f t="shared" si="30"/>
        <v>0</v>
      </c>
      <c r="BG193" s="102">
        <f t="shared" si="31"/>
        <v>0</v>
      </c>
      <c r="BH193" s="102">
        <f t="shared" si="32"/>
        <v>0</v>
      </c>
      <c r="BI193" s="102">
        <f t="shared" si="33"/>
        <v>0</v>
      </c>
      <c r="BJ193" s="17" t="s">
        <v>81</v>
      </c>
      <c r="BK193" s="102">
        <f t="shared" si="34"/>
        <v>0</v>
      </c>
      <c r="BL193" s="17" t="s">
        <v>165</v>
      </c>
      <c r="BM193" s="174" t="s">
        <v>2102</v>
      </c>
    </row>
    <row r="194" spans="2:65" s="1" customFormat="1" ht="16.5" customHeight="1" x14ac:dyDescent="0.2">
      <c r="B194" s="136"/>
      <c r="C194" s="206" t="s">
        <v>460</v>
      </c>
      <c r="D194" s="206" t="s">
        <v>387</v>
      </c>
      <c r="E194" s="207" t="s">
        <v>2103</v>
      </c>
      <c r="F194" s="208" t="s">
        <v>2066</v>
      </c>
      <c r="G194" s="209" t="s">
        <v>488</v>
      </c>
      <c r="H194" s="210">
        <v>75</v>
      </c>
      <c r="I194" s="211"/>
      <c r="J194" s="212">
        <f t="shared" si="25"/>
        <v>0</v>
      </c>
      <c r="K194" s="213"/>
      <c r="L194" s="214"/>
      <c r="M194" s="215" t="s">
        <v>1</v>
      </c>
      <c r="N194" s="216" t="s">
        <v>37</v>
      </c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AR194" s="174" t="s">
        <v>198</v>
      </c>
      <c r="AT194" s="174" t="s">
        <v>387</v>
      </c>
      <c r="AU194" s="174" t="s">
        <v>81</v>
      </c>
      <c r="AY194" s="17" t="s">
        <v>159</v>
      </c>
      <c r="BE194" s="102">
        <f t="shared" si="29"/>
        <v>0</v>
      </c>
      <c r="BF194" s="102">
        <f t="shared" si="30"/>
        <v>0</v>
      </c>
      <c r="BG194" s="102">
        <f t="shared" si="31"/>
        <v>0</v>
      </c>
      <c r="BH194" s="102">
        <f t="shared" si="32"/>
        <v>0</v>
      </c>
      <c r="BI194" s="102">
        <f t="shared" si="33"/>
        <v>0</v>
      </c>
      <c r="BJ194" s="17" t="s">
        <v>81</v>
      </c>
      <c r="BK194" s="102">
        <f t="shared" si="34"/>
        <v>0</v>
      </c>
      <c r="BL194" s="17" t="s">
        <v>165</v>
      </c>
      <c r="BM194" s="174" t="s">
        <v>2104</v>
      </c>
    </row>
    <row r="195" spans="2:65" s="1" customFormat="1" ht="16.5" customHeight="1" x14ac:dyDescent="0.2">
      <c r="B195" s="136"/>
      <c r="C195" s="163" t="s">
        <v>466</v>
      </c>
      <c r="D195" s="163" t="s">
        <v>161</v>
      </c>
      <c r="E195" s="164" t="s">
        <v>2105</v>
      </c>
      <c r="F195" s="165" t="s">
        <v>2106</v>
      </c>
      <c r="G195" s="166" t="s">
        <v>493</v>
      </c>
      <c r="H195" s="167">
        <v>30</v>
      </c>
      <c r="I195" s="168"/>
      <c r="J195" s="169">
        <f t="shared" si="25"/>
        <v>0</v>
      </c>
      <c r="K195" s="170"/>
      <c r="L195" s="34"/>
      <c r="M195" s="171" t="s">
        <v>1</v>
      </c>
      <c r="N195" s="135" t="s">
        <v>37</v>
      </c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AR195" s="174" t="s">
        <v>165</v>
      </c>
      <c r="AT195" s="174" t="s">
        <v>161</v>
      </c>
      <c r="AU195" s="174" t="s">
        <v>81</v>
      </c>
      <c r="AY195" s="17" t="s">
        <v>159</v>
      </c>
      <c r="BE195" s="102">
        <f t="shared" si="29"/>
        <v>0</v>
      </c>
      <c r="BF195" s="102">
        <f t="shared" si="30"/>
        <v>0</v>
      </c>
      <c r="BG195" s="102">
        <f t="shared" si="31"/>
        <v>0</v>
      </c>
      <c r="BH195" s="102">
        <f t="shared" si="32"/>
        <v>0</v>
      </c>
      <c r="BI195" s="102">
        <f t="shared" si="33"/>
        <v>0</v>
      </c>
      <c r="BJ195" s="17" t="s">
        <v>81</v>
      </c>
      <c r="BK195" s="102">
        <f t="shared" si="34"/>
        <v>0</v>
      </c>
      <c r="BL195" s="17" t="s">
        <v>165</v>
      </c>
      <c r="BM195" s="174" t="s">
        <v>2107</v>
      </c>
    </row>
    <row r="196" spans="2:65" s="1" customFormat="1" ht="16.5" customHeight="1" x14ac:dyDescent="0.2">
      <c r="B196" s="136"/>
      <c r="C196" s="206" t="s">
        <v>474</v>
      </c>
      <c r="D196" s="206" t="s">
        <v>387</v>
      </c>
      <c r="E196" s="207" t="s">
        <v>2108</v>
      </c>
      <c r="F196" s="208" t="s">
        <v>2106</v>
      </c>
      <c r="G196" s="209" t="s">
        <v>493</v>
      </c>
      <c r="H196" s="210">
        <v>30</v>
      </c>
      <c r="I196" s="211"/>
      <c r="J196" s="212">
        <f t="shared" si="25"/>
        <v>0</v>
      </c>
      <c r="K196" s="213"/>
      <c r="L196" s="214"/>
      <c r="M196" s="215" t="s">
        <v>1</v>
      </c>
      <c r="N196" s="216" t="s">
        <v>37</v>
      </c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AR196" s="174" t="s">
        <v>198</v>
      </c>
      <c r="AT196" s="174" t="s">
        <v>387</v>
      </c>
      <c r="AU196" s="174" t="s">
        <v>81</v>
      </c>
      <c r="AY196" s="17" t="s">
        <v>159</v>
      </c>
      <c r="BE196" s="102">
        <f t="shared" si="29"/>
        <v>0</v>
      </c>
      <c r="BF196" s="102">
        <f t="shared" si="30"/>
        <v>0</v>
      </c>
      <c r="BG196" s="102">
        <f t="shared" si="31"/>
        <v>0</v>
      </c>
      <c r="BH196" s="102">
        <f t="shared" si="32"/>
        <v>0</v>
      </c>
      <c r="BI196" s="102">
        <f t="shared" si="33"/>
        <v>0</v>
      </c>
      <c r="BJ196" s="17" t="s">
        <v>81</v>
      </c>
      <c r="BK196" s="102">
        <f t="shared" si="34"/>
        <v>0</v>
      </c>
      <c r="BL196" s="17" t="s">
        <v>165</v>
      </c>
      <c r="BM196" s="174" t="s">
        <v>2109</v>
      </c>
    </row>
    <row r="197" spans="2:65" s="1" customFormat="1" ht="16.5" customHeight="1" x14ac:dyDescent="0.2">
      <c r="B197" s="136"/>
      <c r="C197" s="163" t="s">
        <v>479</v>
      </c>
      <c r="D197" s="163" t="s">
        <v>161</v>
      </c>
      <c r="E197" s="164" t="s">
        <v>2110</v>
      </c>
      <c r="F197" s="165" t="s">
        <v>2111</v>
      </c>
      <c r="G197" s="166" t="s">
        <v>488</v>
      </c>
      <c r="H197" s="167">
        <v>1</v>
      </c>
      <c r="I197" s="168"/>
      <c r="J197" s="169">
        <f t="shared" si="25"/>
        <v>0</v>
      </c>
      <c r="K197" s="170"/>
      <c r="L197" s="34"/>
      <c r="M197" s="171" t="s">
        <v>1</v>
      </c>
      <c r="N197" s="135" t="s">
        <v>37</v>
      </c>
      <c r="P197" s="172">
        <f t="shared" si="26"/>
        <v>0</v>
      </c>
      <c r="Q197" s="172">
        <v>0</v>
      </c>
      <c r="R197" s="172">
        <f t="shared" si="27"/>
        <v>0</v>
      </c>
      <c r="S197" s="172">
        <v>0</v>
      </c>
      <c r="T197" s="173">
        <f t="shared" si="28"/>
        <v>0</v>
      </c>
      <c r="AR197" s="174" t="s">
        <v>165</v>
      </c>
      <c r="AT197" s="174" t="s">
        <v>161</v>
      </c>
      <c r="AU197" s="174" t="s">
        <v>81</v>
      </c>
      <c r="AY197" s="17" t="s">
        <v>159</v>
      </c>
      <c r="BE197" s="102">
        <f t="shared" si="29"/>
        <v>0</v>
      </c>
      <c r="BF197" s="102">
        <f t="shared" si="30"/>
        <v>0</v>
      </c>
      <c r="BG197" s="102">
        <f t="shared" si="31"/>
        <v>0</v>
      </c>
      <c r="BH197" s="102">
        <f t="shared" si="32"/>
        <v>0</v>
      </c>
      <c r="BI197" s="102">
        <f t="shared" si="33"/>
        <v>0</v>
      </c>
      <c r="BJ197" s="17" t="s">
        <v>81</v>
      </c>
      <c r="BK197" s="102">
        <f t="shared" si="34"/>
        <v>0</v>
      </c>
      <c r="BL197" s="17" t="s">
        <v>165</v>
      </c>
      <c r="BM197" s="174" t="s">
        <v>2112</v>
      </c>
    </row>
    <row r="198" spans="2:65" s="1" customFormat="1" ht="16.5" customHeight="1" x14ac:dyDescent="0.2">
      <c r="B198" s="136"/>
      <c r="C198" s="206" t="s">
        <v>485</v>
      </c>
      <c r="D198" s="206" t="s">
        <v>387</v>
      </c>
      <c r="E198" s="207" t="s">
        <v>2113</v>
      </c>
      <c r="F198" s="208" t="s">
        <v>2111</v>
      </c>
      <c r="G198" s="209" t="s">
        <v>488</v>
      </c>
      <c r="H198" s="210">
        <v>1</v>
      </c>
      <c r="I198" s="211"/>
      <c r="J198" s="212">
        <f t="shared" si="25"/>
        <v>0</v>
      </c>
      <c r="K198" s="213"/>
      <c r="L198" s="214"/>
      <c r="M198" s="215" t="s">
        <v>1</v>
      </c>
      <c r="N198" s="216" t="s">
        <v>37</v>
      </c>
      <c r="P198" s="172">
        <f t="shared" si="26"/>
        <v>0</v>
      </c>
      <c r="Q198" s="172">
        <v>0</v>
      </c>
      <c r="R198" s="172">
        <f t="shared" si="27"/>
        <v>0</v>
      </c>
      <c r="S198" s="172">
        <v>0</v>
      </c>
      <c r="T198" s="173">
        <f t="shared" si="28"/>
        <v>0</v>
      </c>
      <c r="AR198" s="174" t="s">
        <v>198</v>
      </c>
      <c r="AT198" s="174" t="s">
        <v>387</v>
      </c>
      <c r="AU198" s="174" t="s">
        <v>81</v>
      </c>
      <c r="AY198" s="17" t="s">
        <v>159</v>
      </c>
      <c r="BE198" s="102">
        <f t="shared" si="29"/>
        <v>0</v>
      </c>
      <c r="BF198" s="102">
        <f t="shared" si="30"/>
        <v>0</v>
      </c>
      <c r="BG198" s="102">
        <f t="shared" si="31"/>
        <v>0</v>
      </c>
      <c r="BH198" s="102">
        <f t="shared" si="32"/>
        <v>0</v>
      </c>
      <c r="BI198" s="102">
        <f t="shared" si="33"/>
        <v>0</v>
      </c>
      <c r="BJ198" s="17" t="s">
        <v>81</v>
      </c>
      <c r="BK198" s="102">
        <f t="shared" si="34"/>
        <v>0</v>
      </c>
      <c r="BL198" s="17" t="s">
        <v>165</v>
      </c>
      <c r="BM198" s="174" t="s">
        <v>2114</v>
      </c>
    </row>
    <row r="199" spans="2:65" s="11" customFormat="1" ht="22.75" customHeight="1" x14ac:dyDescent="0.25">
      <c r="B199" s="151"/>
      <c r="D199" s="152" t="s">
        <v>70</v>
      </c>
      <c r="E199" s="161" t="s">
        <v>2115</v>
      </c>
      <c r="F199" s="161" t="s">
        <v>2116</v>
      </c>
      <c r="I199" s="154"/>
      <c r="J199" s="162">
        <f>BK199</f>
        <v>0</v>
      </c>
      <c r="L199" s="151"/>
      <c r="M199" s="156"/>
      <c r="P199" s="157">
        <f>SUM(P200:P206)</f>
        <v>0</v>
      </c>
      <c r="R199" s="157">
        <f>SUM(R200:R206)</f>
        <v>0</v>
      </c>
      <c r="T199" s="158">
        <f>SUM(T200:T206)</f>
        <v>0</v>
      </c>
      <c r="AR199" s="152" t="s">
        <v>76</v>
      </c>
      <c r="AT199" s="159" t="s">
        <v>70</v>
      </c>
      <c r="AU199" s="159" t="s">
        <v>76</v>
      </c>
      <c r="AY199" s="152" t="s">
        <v>159</v>
      </c>
      <c r="BK199" s="160">
        <f>SUM(BK200:BK206)</f>
        <v>0</v>
      </c>
    </row>
    <row r="200" spans="2:65" s="1" customFormat="1" ht="16.5" customHeight="1" x14ac:dyDescent="0.2">
      <c r="B200" s="136"/>
      <c r="C200" s="163" t="s">
        <v>490</v>
      </c>
      <c r="D200" s="163" t="s">
        <v>161</v>
      </c>
      <c r="E200" s="164" t="s">
        <v>2117</v>
      </c>
      <c r="F200" s="165" t="s">
        <v>2118</v>
      </c>
      <c r="G200" s="166" t="s">
        <v>488</v>
      </c>
      <c r="H200" s="167">
        <v>10</v>
      </c>
      <c r="I200" s="168"/>
      <c r="J200" s="169">
        <f t="shared" ref="J200:J206" si="35">ROUND(I200*H200,2)</f>
        <v>0</v>
      </c>
      <c r="K200" s="170"/>
      <c r="L200" s="34"/>
      <c r="M200" s="171" t="s">
        <v>1</v>
      </c>
      <c r="N200" s="135" t="s">
        <v>37</v>
      </c>
      <c r="P200" s="172">
        <f t="shared" ref="P200:P206" si="36">O200*H200</f>
        <v>0</v>
      </c>
      <c r="Q200" s="172">
        <v>0</v>
      </c>
      <c r="R200" s="172">
        <f t="shared" ref="R200:R206" si="37">Q200*H200</f>
        <v>0</v>
      </c>
      <c r="S200" s="172">
        <v>0</v>
      </c>
      <c r="T200" s="173">
        <f t="shared" ref="T200:T206" si="38">S200*H200</f>
        <v>0</v>
      </c>
      <c r="AR200" s="174" t="s">
        <v>165</v>
      </c>
      <c r="AT200" s="174" t="s">
        <v>161</v>
      </c>
      <c r="AU200" s="174" t="s">
        <v>81</v>
      </c>
      <c r="AY200" s="17" t="s">
        <v>159</v>
      </c>
      <c r="BE200" s="102">
        <f t="shared" ref="BE200:BE206" si="39">IF(N200="základná",J200,0)</f>
        <v>0</v>
      </c>
      <c r="BF200" s="102">
        <f t="shared" ref="BF200:BF206" si="40">IF(N200="znížená",J200,0)</f>
        <v>0</v>
      </c>
      <c r="BG200" s="102">
        <f t="shared" ref="BG200:BG206" si="41">IF(N200="zákl. prenesená",J200,0)</f>
        <v>0</v>
      </c>
      <c r="BH200" s="102">
        <f t="shared" ref="BH200:BH206" si="42">IF(N200="zníž. prenesená",J200,0)</f>
        <v>0</v>
      </c>
      <c r="BI200" s="102">
        <f t="shared" ref="BI200:BI206" si="43">IF(N200="nulová",J200,0)</f>
        <v>0</v>
      </c>
      <c r="BJ200" s="17" t="s">
        <v>81</v>
      </c>
      <c r="BK200" s="102">
        <f t="shared" ref="BK200:BK206" si="44">ROUND(I200*H200,2)</f>
        <v>0</v>
      </c>
      <c r="BL200" s="17" t="s">
        <v>165</v>
      </c>
      <c r="BM200" s="174" t="s">
        <v>2119</v>
      </c>
    </row>
    <row r="201" spans="2:65" s="1" customFormat="1" ht="16.5" customHeight="1" x14ac:dyDescent="0.2">
      <c r="B201" s="136"/>
      <c r="C201" s="206" t="s">
        <v>495</v>
      </c>
      <c r="D201" s="206" t="s">
        <v>387</v>
      </c>
      <c r="E201" s="207" t="s">
        <v>2120</v>
      </c>
      <c r="F201" s="208" t="s">
        <v>2118</v>
      </c>
      <c r="G201" s="209" t="s">
        <v>488</v>
      </c>
      <c r="H201" s="210">
        <v>10</v>
      </c>
      <c r="I201" s="211"/>
      <c r="J201" s="212">
        <f t="shared" si="35"/>
        <v>0</v>
      </c>
      <c r="K201" s="213"/>
      <c r="L201" s="214"/>
      <c r="M201" s="215" t="s">
        <v>1</v>
      </c>
      <c r="N201" s="216" t="s">
        <v>37</v>
      </c>
      <c r="P201" s="172">
        <f t="shared" si="36"/>
        <v>0</v>
      </c>
      <c r="Q201" s="172">
        <v>0</v>
      </c>
      <c r="R201" s="172">
        <f t="shared" si="37"/>
        <v>0</v>
      </c>
      <c r="S201" s="172">
        <v>0</v>
      </c>
      <c r="T201" s="173">
        <f t="shared" si="38"/>
        <v>0</v>
      </c>
      <c r="AR201" s="174" t="s">
        <v>198</v>
      </c>
      <c r="AT201" s="174" t="s">
        <v>387</v>
      </c>
      <c r="AU201" s="174" t="s">
        <v>81</v>
      </c>
      <c r="AY201" s="17" t="s">
        <v>159</v>
      </c>
      <c r="BE201" s="102">
        <f t="shared" si="39"/>
        <v>0</v>
      </c>
      <c r="BF201" s="102">
        <f t="shared" si="40"/>
        <v>0</v>
      </c>
      <c r="BG201" s="102">
        <f t="shared" si="41"/>
        <v>0</v>
      </c>
      <c r="BH201" s="102">
        <f t="shared" si="42"/>
        <v>0</v>
      </c>
      <c r="BI201" s="102">
        <f t="shared" si="43"/>
        <v>0</v>
      </c>
      <c r="BJ201" s="17" t="s">
        <v>81</v>
      </c>
      <c r="BK201" s="102">
        <f t="shared" si="44"/>
        <v>0</v>
      </c>
      <c r="BL201" s="17" t="s">
        <v>165</v>
      </c>
      <c r="BM201" s="174" t="s">
        <v>2121</v>
      </c>
    </row>
    <row r="202" spans="2:65" s="1" customFormat="1" ht="16.5" customHeight="1" x14ac:dyDescent="0.2">
      <c r="B202" s="136"/>
      <c r="C202" s="163" t="s">
        <v>501</v>
      </c>
      <c r="D202" s="163" t="s">
        <v>161</v>
      </c>
      <c r="E202" s="164" t="s">
        <v>2122</v>
      </c>
      <c r="F202" s="165" t="s">
        <v>2123</v>
      </c>
      <c r="G202" s="166" t="s">
        <v>488</v>
      </c>
      <c r="H202" s="167">
        <v>1</v>
      </c>
      <c r="I202" s="168"/>
      <c r="J202" s="169">
        <f t="shared" si="35"/>
        <v>0</v>
      </c>
      <c r="K202" s="170"/>
      <c r="L202" s="34"/>
      <c r="M202" s="171" t="s">
        <v>1</v>
      </c>
      <c r="N202" s="135" t="s">
        <v>37</v>
      </c>
      <c r="P202" s="172">
        <f t="shared" si="36"/>
        <v>0</v>
      </c>
      <c r="Q202" s="172">
        <v>0</v>
      </c>
      <c r="R202" s="172">
        <f t="shared" si="37"/>
        <v>0</v>
      </c>
      <c r="S202" s="172">
        <v>0</v>
      </c>
      <c r="T202" s="173">
        <f t="shared" si="38"/>
        <v>0</v>
      </c>
      <c r="AR202" s="174" t="s">
        <v>165</v>
      </c>
      <c r="AT202" s="174" t="s">
        <v>161</v>
      </c>
      <c r="AU202" s="174" t="s">
        <v>81</v>
      </c>
      <c r="AY202" s="17" t="s">
        <v>159</v>
      </c>
      <c r="BE202" s="102">
        <f t="shared" si="39"/>
        <v>0</v>
      </c>
      <c r="BF202" s="102">
        <f t="shared" si="40"/>
        <v>0</v>
      </c>
      <c r="BG202" s="102">
        <f t="shared" si="41"/>
        <v>0</v>
      </c>
      <c r="BH202" s="102">
        <f t="shared" si="42"/>
        <v>0</v>
      </c>
      <c r="BI202" s="102">
        <f t="shared" si="43"/>
        <v>0</v>
      </c>
      <c r="BJ202" s="17" t="s">
        <v>81</v>
      </c>
      <c r="BK202" s="102">
        <f t="shared" si="44"/>
        <v>0</v>
      </c>
      <c r="BL202" s="17" t="s">
        <v>165</v>
      </c>
      <c r="BM202" s="174" t="s">
        <v>2124</v>
      </c>
    </row>
    <row r="203" spans="2:65" s="1" customFormat="1" ht="16.5" customHeight="1" x14ac:dyDescent="0.2">
      <c r="B203" s="136"/>
      <c r="C203" s="163" t="s">
        <v>505</v>
      </c>
      <c r="D203" s="163" t="s">
        <v>161</v>
      </c>
      <c r="E203" s="164" t="s">
        <v>2125</v>
      </c>
      <c r="F203" s="165" t="s">
        <v>2126</v>
      </c>
      <c r="G203" s="166" t="s">
        <v>488</v>
      </c>
      <c r="H203" s="167">
        <v>10</v>
      </c>
      <c r="I203" s="168"/>
      <c r="J203" s="169">
        <f t="shared" si="35"/>
        <v>0</v>
      </c>
      <c r="K203" s="170"/>
      <c r="L203" s="34"/>
      <c r="M203" s="171" t="s">
        <v>1</v>
      </c>
      <c r="N203" s="135" t="s">
        <v>37</v>
      </c>
      <c r="P203" s="172">
        <f t="shared" si="36"/>
        <v>0</v>
      </c>
      <c r="Q203" s="172">
        <v>0</v>
      </c>
      <c r="R203" s="172">
        <f t="shared" si="37"/>
        <v>0</v>
      </c>
      <c r="S203" s="172">
        <v>0</v>
      </c>
      <c r="T203" s="173">
        <f t="shared" si="38"/>
        <v>0</v>
      </c>
      <c r="AR203" s="174" t="s">
        <v>165</v>
      </c>
      <c r="AT203" s="174" t="s">
        <v>161</v>
      </c>
      <c r="AU203" s="174" t="s">
        <v>81</v>
      </c>
      <c r="AY203" s="17" t="s">
        <v>159</v>
      </c>
      <c r="BE203" s="102">
        <f t="shared" si="39"/>
        <v>0</v>
      </c>
      <c r="BF203" s="102">
        <f t="shared" si="40"/>
        <v>0</v>
      </c>
      <c r="BG203" s="102">
        <f t="shared" si="41"/>
        <v>0</v>
      </c>
      <c r="BH203" s="102">
        <f t="shared" si="42"/>
        <v>0</v>
      </c>
      <c r="BI203" s="102">
        <f t="shared" si="43"/>
        <v>0</v>
      </c>
      <c r="BJ203" s="17" t="s">
        <v>81</v>
      </c>
      <c r="BK203" s="102">
        <f t="shared" si="44"/>
        <v>0</v>
      </c>
      <c r="BL203" s="17" t="s">
        <v>165</v>
      </c>
      <c r="BM203" s="174" t="s">
        <v>2127</v>
      </c>
    </row>
    <row r="204" spans="2:65" s="1" customFormat="1" ht="16.5" customHeight="1" x14ac:dyDescent="0.2">
      <c r="B204" s="136"/>
      <c r="C204" s="206" t="s">
        <v>509</v>
      </c>
      <c r="D204" s="206" t="s">
        <v>387</v>
      </c>
      <c r="E204" s="207" t="s">
        <v>2128</v>
      </c>
      <c r="F204" s="208" t="s">
        <v>2126</v>
      </c>
      <c r="G204" s="209" t="s">
        <v>488</v>
      </c>
      <c r="H204" s="210">
        <v>10</v>
      </c>
      <c r="I204" s="211"/>
      <c r="J204" s="212">
        <f t="shared" si="35"/>
        <v>0</v>
      </c>
      <c r="K204" s="213"/>
      <c r="L204" s="214"/>
      <c r="M204" s="215" t="s">
        <v>1</v>
      </c>
      <c r="N204" s="216" t="s">
        <v>37</v>
      </c>
      <c r="P204" s="172">
        <f t="shared" si="36"/>
        <v>0</v>
      </c>
      <c r="Q204" s="172">
        <v>0</v>
      </c>
      <c r="R204" s="172">
        <f t="shared" si="37"/>
        <v>0</v>
      </c>
      <c r="S204" s="172">
        <v>0</v>
      </c>
      <c r="T204" s="173">
        <f t="shared" si="38"/>
        <v>0</v>
      </c>
      <c r="AR204" s="174" t="s">
        <v>198</v>
      </c>
      <c r="AT204" s="174" t="s">
        <v>387</v>
      </c>
      <c r="AU204" s="174" t="s">
        <v>81</v>
      </c>
      <c r="AY204" s="17" t="s">
        <v>159</v>
      </c>
      <c r="BE204" s="102">
        <f t="shared" si="39"/>
        <v>0</v>
      </c>
      <c r="BF204" s="102">
        <f t="shared" si="40"/>
        <v>0</v>
      </c>
      <c r="BG204" s="102">
        <f t="shared" si="41"/>
        <v>0</v>
      </c>
      <c r="BH204" s="102">
        <f t="shared" si="42"/>
        <v>0</v>
      </c>
      <c r="BI204" s="102">
        <f t="shared" si="43"/>
        <v>0</v>
      </c>
      <c r="BJ204" s="17" t="s">
        <v>81</v>
      </c>
      <c r="BK204" s="102">
        <f t="shared" si="44"/>
        <v>0</v>
      </c>
      <c r="BL204" s="17" t="s">
        <v>165</v>
      </c>
      <c r="BM204" s="174" t="s">
        <v>2129</v>
      </c>
    </row>
    <row r="205" spans="2:65" s="1" customFormat="1" ht="16.5" customHeight="1" x14ac:dyDescent="0.2">
      <c r="B205" s="136"/>
      <c r="C205" s="163" t="s">
        <v>515</v>
      </c>
      <c r="D205" s="163" t="s">
        <v>161</v>
      </c>
      <c r="E205" s="164" t="s">
        <v>2130</v>
      </c>
      <c r="F205" s="165" t="s">
        <v>2131</v>
      </c>
      <c r="G205" s="166" t="s">
        <v>488</v>
      </c>
      <c r="H205" s="167">
        <v>10</v>
      </c>
      <c r="I205" s="168"/>
      <c r="J205" s="169">
        <f t="shared" si="35"/>
        <v>0</v>
      </c>
      <c r="K205" s="170"/>
      <c r="L205" s="34"/>
      <c r="M205" s="171" t="s">
        <v>1</v>
      </c>
      <c r="N205" s="135" t="s">
        <v>37</v>
      </c>
      <c r="P205" s="172">
        <f t="shared" si="36"/>
        <v>0</v>
      </c>
      <c r="Q205" s="172">
        <v>0</v>
      </c>
      <c r="R205" s="172">
        <f t="shared" si="37"/>
        <v>0</v>
      </c>
      <c r="S205" s="172">
        <v>0</v>
      </c>
      <c r="T205" s="173">
        <f t="shared" si="38"/>
        <v>0</v>
      </c>
      <c r="AR205" s="174" t="s">
        <v>165</v>
      </c>
      <c r="AT205" s="174" t="s">
        <v>161</v>
      </c>
      <c r="AU205" s="174" t="s">
        <v>81</v>
      </c>
      <c r="AY205" s="17" t="s">
        <v>159</v>
      </c>
      <c r="BE205" s="102">
        <f t="shared" si="39"/>
        <v>0</v>
      </c>
      <c r="BF205" s="102">
        <f t="shared" si="40"/>
        <v>0</v>
      </c>
      <c r="BG205" s="102">
        <f t="shared" si="41"/>
        <v>0</v>
      </c>
      <c r="BH205" s="102">
        <f t="shared" si="42"/>
        <v>0</v>
      </c>
      <c r="BI205" s="102">
        <f t="shared" si="43"/>
        <v>0</v>
      </c>
      <c r="BJ205" s="17" t="s">
        <v>81</v>
      </c>
      <c r="BK205" s="102">
        <f t="shared" si="44"/>
        <v>0</v>
      </c>
      <c r="BL205" s="17" t="s">
        <v>165</v>
      </c>
      <c r="BM205" s="174" t="s">
        <v>2132</v>
      </c>
    </row>
    <row r="206" spans="2:65" s="1" customFormat="1" ht="16.5" customHeight="1" x14ac:dyDescent="0.2">
      <c r="B206" s="136"/>
      <c r="C206" s="206" t="s">
        <v>519</v>
      </c>
      <c r="D206" s="206" t="s">
        <v>387</v>
      </c>
      <c r="E206" s="207" t="s">
        <v>2133</v>
      </c>
      <c r="F206" s="208" t="s">
        <v>2131</v>
      </c>
      <c r="G206" s="209" t="s">
        <v>488</v>
      </c>
      <c r="H206" s="210">
        <v>10</v>
      </c>
      <c r="I206" s="211"/>
      <c r="J206" s="212">
        <f t="shared" si="35"/>
        <v>0</v>
      </c>
      <c r="K206" s="213"/>
      <c r="L206" s="214"/>
      <c r="M206" s="215" t="s">
        <v>1</v>
      </c>
      <c r="N206" s="216" t="s">
        <v>37</v>
      </c>
      <c r="P206" s="172">
        <f t="shared" si="36"/>
        <v>0</v>
      </c>
      <c r="Q206" s="172">
        <v>0</v>
      </c>
      <c r="R206" s="172">
        <f t="shared" si="37"/>
        <v>0</v>
      </c>
      <c r="S206" s="172">
        <v>0</v>
      </c>
      <c r="T206" s="173">
        <f t="shared" si="38"/>
        <v>0</v>
      </c>
      <c r="AR206" s="174" t="s">
        <v>198</v>
      </c>
      <c r="AT206" s="174" t="s">
        <v>387</v>
      </c>
      <c r="AU206" s="174" t="s">
        <v>81</v>
      </c>
      <c r="AY206" s="17" t="s">
        <v>159</v>
      </c>
      <c r="BE206" s="102">
        <f t="shared" si="39"/>
        <v>0</v>
      </c>
      <c r="BF206" s="102">
        <f t="shared" si="40"/>
        <v>0</v>
      </c>
      <c r="BG206" s="102">
        <f t="shared" si="41"/>
        <v>0</v>
      </c>
      <c r="BH206" s="102">
        <f t="shared" si="42"/>
        <v>0</v>
      </c>
      <c r="BI206" s="102">
        <f t="shared" si="43"/>
        <v>0</v>
      </c>
      <c r="BJ206" s="17" t="s">
        <v>81</v>
      </c>
      <c r="BK206" s="102">
        <f t="shared" si="44"/>
        <v>0</v>
      </c>
      <c r="BL206" s="17" t="s">
        <v>165</v>
      </c>
      <c r="BM206" s="174" t="s">
        <v>2134</v>
      </c>
    </row>
    <row r="207" spans="2:65" s="11" customFormat="1" ht="22.75" customHeight="1" x14ac:dyDescent="0.25">
      <c r="B207" s="151"/>
      <c r="D207" s="152" t="s">
        <v>70</v>
      </c>
      <c r="E207" s="161" t="s">
        <v>2135</v>
      </c>
      <c r="F207" s="161" t="s">
        <v>2136</v>
      </c>
      <c r="I207" s="154"/>
      <c r="J207" s="162">
        <f>BK207</f>
        <v>0</v>
      </c>
      <c r="L207" s="151"/>
      <c r="M207" s="156"/>
      <c r="P207" s="157">
        <f>SUM(P208:P211)</f>
        <v>0</v>
      </c>
      <c r="R207" s="157">
        <f>SUM(R208:R211)</f>
        <v>0</v>
      </c>
      <c r="T207" s="158">
        <f>SUM(T208:T211)</f>
        <v>0</v>
      </c>
      <c r="AR207" s="152" t="s">
        <v>76</v>
      </c>
      <c r="AT207" s="159" t="s">
        <v>70</v>
      </c>
      <c r="AU207" s="159" t="s">
        <v>76</v>
      </c>
      <c r="AY207" s="152" t="s">
        <v>159</v>
      </c>
      <c r="BK207" s="160">
        <f>SUM(BK208:BK211)</f>
        <v>0</v>
      </c>
    </row>
    <row r="208" spans="2:65" s="1" customFormat="1" ht="16.5" customHeight="1" x14ac:dyDescent="0.2">
      <c r="B208" s="136"/>
      <c r="C208" s="163" t="s">
        <v>531</v>
      </c>
      <c r="D208" s="163" t="s">
        <v>161</v>
      </c>
      <c r="E208" s="164" t="s">
        <v>2137</v>
      </c>
      <c r="F208" s="165" t="s">
        <v>2138</v>
      </c>
      <c r="G208" s="166" t="s">
        <v>488</v>
      </c>
      <c r="H208" s="167">
        <v>7</v>
      </c>
      <c r="I208" s="168"/>
      <c r="J208" s="169">
        <f>ROUND(I208*H208,2)</f>
        <v>0</v>
      </c>
      <c r="K208" s="170"/>
      <c r="L208" s="34"/>
      <c r="M208" s="171" t="s">
        <v>1</v>
      </c>
      <c r="N208" s="135" t="s">
        <v>37</v>
      </c>
      <c r="P208" s="172">
        <f>O208*H208</f>
        <v>0</v>
      </c>
      <c r="Q208" s="172">
        <v>0</v>
      </c>
      <c r="R208" s="172">
        <f>Q208*H208</f>
        <v>0</v>
      </c>
      <c r="S208" s="172">
        <v>0</v>
      </c>
      <c r="T208" s="173">
        <f>S208*H208</f>
        <v>0</v>
      </c>
      <c r="AR208" s="174" t="s">
        <v>165</v>
      </c>
      <c r="AT208" s="174" t="s">
        <v>161</v>
      </c>
      <c r="AU208" s="174" t="s">
        <v>81</v>
      </c>
      <c r="AY208" s="17" t="s">
        <v>159</v>
      </c>
      <c r="BE208" s="102">
        <f>IF(N208="základná",J208,0)</f>
        <v>0</v>
      </c>
      <c r="BF208" s="102">
        <f>IF(N208="znížená",J208,0)</f>
        <v>0</v>
      </c>
      <c r="BG208" s="102">
        <f>IF(N208="zákl. prenesená",J208,0)</f>
        <v>0</v>
      </c>
      <c r="BH208" s="102">
        <f>IF(N208="zníž. prenesená",J208,0)</f>
        <v>0</v>
      </c>
      <c r="BI208" s="102">
        <f>IF(N208="nulová",J208,0)</f>
        <v>0</v>
      </c>
      <c r="BJ208" s="17" t="s">
        <v>81</v>
      </c>
      <c r="BK208" s="102">
        <f>ROUND(I208*H208,2)</f>
        <v>0</v>
      </c>
      <c r="BL208" s="17" t="s">
        <v>165</v>
      </c>
      <c r="BM208" s="174" t="s">
        <v>2139</v>
      </c>
    </row>
    <row r="209" spans="2:65" s="1" customFormat="1" ht="16.5" customHeight="1" x14ac:dyDescent="0.2">
      <c r="B209" s="136"/>
      <c r="C209" s="206" t="s">
        <v>537</v>
      </c>
      <c r="D209" s="206" t="s">
        <v>387</v>
      </c>
      <c r="E209" s="207" t="s">
        <v>2140</v>
      </c>
      <c r="F209" s="208" t="s">
        <v>2138</v>
      </c>
      <c r="G209" s="209" t="s">
        <v>488</v>
      </c>
      <c r="H209" s="210">
        <v>7</v>
      </c>
      <c r="I209" s="211"/>
      <c r="J209" s="212">
        <f>ROUND(I209*H209,2)</f>
        <v>0</v>
      </c>
      <c r="K209" s="213"/>
      <c r="L209" s="214"/>
      <c r="M209" s="215" t="s">
        <v>1</v>
      </c>
      <c r="N209" s="216" t="s">
        <v>37</v>
      </c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AR209" s="174" t="s">
        <v>198</v>
      </c>
      <c r="AT209" s="174" t="s">
        <v>387</v>
      </c>
      <c r="AU209" s="174" t="s">
        <v>81</v>
      </c>
      <c r="AY209" s="17" t="s">
        <v>159</v>
      </c>
      <c r="BE209" s="102">
        <f>IF(N209="základná",J209,0)</f>
        <v>0</v>
      </c>
      <c r="BF209" s="102">
        <f>IF(N209="znížená",J209,0)</f>
        <v>0</v>
      </c>
      <c r="BG209" s="102">
        <f>IF(N209="zákl. prenesená",J209,0)</f>
        <v>0</v>
      </c>
      <c r="BH209" s="102">
        <f>IF(N209="zníž. prenesená",J209,0)</f>
        <v>0</v>
      </c>
      <c r="BI209" s="102">
        <f>IF(N209="nulová",J209,0)</f>
        <v>0</v>
      </c>
      <c r="BJ209" s="17" t="s">
        <v>81</v>
      </c>
      <c r="BK209" s="102">
        <f>ROUND(I209*H209,2)</f>
        <v>0</v>
      </c>
      <c r="BL209" s="17" t="s">
        <v>165</v>
      </c>
      <c r="BM209" s="174" t="s">
        <v>2141</v>
      </c>
    </row>
    <row r="210" spans="2:65" s="1" customFormat="1" ht="16.5" customHeight="1" x14ac:dyDescent="0.2">
      <c r="B210" s="136"/>
      <c r="C210" s="163" t="s">
        <v>542</v>
      </c>
      <c r="D210" s="163" t="s">
        <v>161</v>
      </c>
      <c r="E210" s="164" t="s">
        <v>2142</v>
      </c>
      <c r="F210" s="165" t="s">
        <v>2143</v>
      </c>
      <c r="G210" s="166" t="s">
        <v>488</v>
      </c>
      <c r="H210" s="167">
        <v>7</v>
      </c>
      <c r="I210" s="168"/>
      <c r="J210" s="169">
        <f>ROUND(I210*H210,2)</f>
        <v>0</v>
      </c>
      <c r="K210" s="170"/>
      <c r="L210" s="34"/>
      <c r="M210" s="171" t="s">
        <v>1</v>
      </c>
      <c r="N210" s="135" t="s">
        <v>37</v>
      </c>
      <c r="P210" s="172">
        <f>O210*H210</f>
        <v>0</v>
      </c>
      <c r="Q210" s="172">
        <v>0</v>
      </c>
      <c r="R210" s="172">
        <f>Q210*H210</f>
        <v>0</v>
      </c>
      <c r="S210" s="172">
        <v>0</v>
      </c>
      <c r="T210" s="173">
        <f>S210*H210</f>
        <v>0</v>
      </c>
      <c r="AR210" s="174" t="s">
        <v>165</v>
      </c>
      <c r="AT210" s="174" t="s">
        <v>161</v>
      </c>
      <c r="AU210" s="174" t="s">
        <v>81</v>
      </c>
      <c r="AY210" s="17" t="s">
        <v>159</v>
      </c>
      <c r="BE210" s="102">
        <f>IF(N210="základná",J210,0)</f>
        <v>0</v>
      </c>
      <c r="BF210" s="102">
        <f>IF(N210="znížená",J210,0)</f>
        <v>0</v>
      </c>
      <c r="BG210" s="102">
        <f>IF(N210="zákl. prenesená",J210,0)</f>
        <v>0</v>
      </c>
      <c r="BH210" s="102">
        <f>IF(N210="zníž. prenesená",J210,0)</f>
        <v>0</v>
      </c>
      <c r="BI210" s="102">
        <f>IF(N210="nulová",J210,0)</f>
        <v>0</v>
      </c>
      <c r="BJ210" s="17" t="s">
        <v>81</v>
      </c>
      <c r="BK210" s="102">
        <f>ROUND(I210*H210,2)</f>
        <v>0</v>
      </c>
      <c r="BL210" s="17" t="s">
        <v>165</v>
      </c>
      <c r="BM210" s="174" t="s">
        <v>2144</v>
      </c>
    </row>
    <row r="211" spans="2:65" s="1" customFormat="1" ht="16.5" customHeight="1" x14ac:dyDescent="0.2">
      <c r="B211" s="136"/>
      <c r="C211" s="206" t="s">
        <v>546</v>
      </c>
      <c r="D211" s="206" t="s">
        <v>387</v>
      </c>
      <c r="E211" s="207" t="s">
        <v>2145</v>
      </c>
      <c r="F211" s="208" t="s">
        <v>2143</v>
      </c>
      <c r="G211" s="209" t="s">
        <v>488</v>
      </c>
      <c r="H211" s="210">
        <v>7</v>
      </c>
      <c r="I211" s="211"/>
      <c r="J211" s="212">
        <f>ROUND(I211*H211,2)</f>
        <v>0</v>
      </c>
      <c r="K211" s="213"/>
      <c r="L211" s="214"/>
      <c r="M211" s="215" t="s">
        <v>1</v>
      </c>
      <c r="N211" s="216" t="s">
        <v>37</v>
      </c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AR211" s="174" t="s">
        <v>198</v>
      </c>
      <c r="AT211" s="174" t="s">
        <v>387</v>
      </c>
      <c r="AU211" s="174" t="s">
        <v>81</v>
      </c>
      <c r="AY211" s="17" t="s">
        <v>159</v>
      </c>
      <c r="BE211" s="102">
        <f>IF(N211="základná",J211,0)</f>
        <v>0</v>
      </c>
      <c r="BF211" s="102">
        <f>IF(N211="znížená",J211,0)</f>
        <v>0</v>
      </c>
      <c r="BG211" s="102">
        <f>IF(N211="zákl. prenesená",J211,0)</f>
        <v>0</v>
      </c>
      <c r="BH211" s="102">
        <f>IF(N211="zníž. prenesená",J211,0)</f>
        <v>0</v>
      </c>
      <c r="BI211" s="102">
        <f>IF(N211="nulová",J211,0)</f>
        <v>0</v>
      </c>
      <c r="BJ211" s="17" t="s">
        <v>81</v>
      </c>
      <c r="BK211" s="102">
        <f>ROUND(I211*H211,2)</f>
        <v>0</v>
      </c>
      <c r="BL211" s="17" t="s">
        <v>165</v>
      </c>
      <c r="BM211" s="174" t="s">
        <v>2146</v>
      </c>
    </row>
    <row r="212" spans="2:65" s="11" customFormat="1" ht="26" customHeight="1" x14ac:dyDescent="0.35">
      <c r="B212" s="151"/>
      <c r="D212" s="152" t="s">
        <v>70</v>
      </c>
      <c r="E212" s="153" t="s">
        <v>2147</v>
      </c>
      <c r="F212" s="153" t="s">
        <v>2148</v>
      </c>
      <c r="I212" s="154"/>
      <c r="J212" s="155">
        <f>BK212</f>
        <v>0</v>
      </c>
      <c r="L212" s="151"/>
      <c r="M212" s="156"/>
      <c r="P212" s="157">
        <f>SUM(P213:P214)</f>
        <v>0</v>
      </c>
      <c r="R212" s="157">
        <f>SUM(R213:R214)</f>
        <v>0</v>
      </c>
      <c r="T212" s="158">
        <f>SUM(T213:T214)</f>
        <v>0</v>
      </c>
      <c r="AR212" s="152" t="s">
        <v>76</v>
      </c>
      <c r="AT212" s="159" t="s">
        <v>70</v>
      </c>
      <c r="AU212" s="159" t="s">
        <v>71</v>
      </c>
      <c r="AY212" s="152" t="s">
        <v>159</v>
      </c>
      <c r="BK212" s="160">
        <f>SUM(BK213:BK214)</f>
        <v>0</v>
      </c>
    </row>
    <row r="213" spans="2:65" s="1" customFormat="1" ht="16.5" customHeight="1" x14ac:dyDescent="0.2">
      <c r="B213" s="136"/>
      <c r="C213" s="163" t="s">
        <v>550</v>
      </c>
      <c r="D213" s="163" t="s">
        <v>161</v>
      </c>
      <c r="E213" s="164" t="s">
        <v>2149</v>
      </c>
      <c r="F213" s="165" t="s">
        <v>2150</v>
      </c>
      <c r="G213" s="166" t="s">
        <v>488</v>
      </c>
      <c r="H213" s="167">
        <v>1</v>
      </c>
      <c r="I213" s="168"/>
      <c r="J213" s="169">
        <f>ROUND(I213*H213,2)</f>
        <v>0</v>
      </c>
      <c r="K213" s="170"/>
      <c r="L213" s="34"/>
      <c r="M213" s="171" t="s">
        <v>1</v>
      </c>
      <c r="N213" s="135" t="s">
        <v>37</v>
      </c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AR213" s="174" t="s">
        <v>165</v>
      </c>
      <c r="AT213" s="174" t="s">
        <v>161</v>
      </c>
      <c r="AU213" s="174" t="s">
        <v>76</v>
      </c>
      <c r="AY213" s="17" t="s">
        <v>159</v>
      </c>
      <c r="BE213" s="102">
        <f>IF(N213="základná",J213,0)</f>
        <v>0</v>
      </c>
      <c r="BF213" s="102">
        <f>IF(N213="znížená",J213,0)</f>
        <v>0</v>
      </c>
      <c r="BG213" s="102">
        <f>IF(N213="zákl. prenesená",J213,0)</f>
        <v>0</v>
      </c>
      <c r="BH213" s="102">
        <f>IF(N213="zníž. prenesená",J213,0)</f>
        <v>0</v>
      </c>
      <c r="BI213" s="102">
        <f>IF(N213="nulová",J213,0)</f>
        <v>0</v>
      </c>
      <c r="BJ213" s="17" t="s">
        <v>81</v>
      </c>
      <c r="BK213" s="102">
        <f>ROUND(I213*H213,2)</f>
        <v>0</v>
      </c>
      <c r="BL213" s="17" t="s">
        <v>165</v>
      </c>
      <c r="BM213" s="174" t="s">
        <v>2151</v>
      </c>
    </row>
    <row r="214" spans="2:65" s="1" customFormat="1" ht="16.5" customHeight="1" x14ac:dyDescent="0.2">
      <c r="B214" s="136"/>
      <c r="C214" s="206" t="s">
        <v>554</v>
      </c>
      <c r="D214" s="206" t="s">
        <v>387</v>
      </c>
      <c r="E214" s="207" t="s">
        <v>2152</v>
      </c>
      <c r="F214" s="208" t="s">
        <v>2150</v>
      </c>
      <c r="G214" s="209" t="s">
        <v>488</v>
      </c>
      <c r="H214" s="210">
        <v>1</v>
      </c>
      <c r="I214" s="211"/>
      <c r="J214" s="212">
        <f>ROUND(I214*H214,2)</f>
        <v>0</v>
      </c>
      <c r="K214" s="213"/>
      <c r="L214" s="214"/>
      <c r="M214" s="215" t="s">
        <v>1</v>
      </c>
      <c r="N214" s="216" t="s">
        <v>37</v>
      </c>
      <c r="P214" s="172">
        <f>O214*H214</f>
        <v>0</v>
      </c>
      <c r="Q214" s="172">
        <v>0</v>
      </c>
      <c r="R214" s="172">
        <f>Q214*H214</f>
        <v>0</v>
      </c>
      <c r="S214" s="172">
        <v>0</v>
      </c>
      <c r="T214" s="173">
        <f>S214*H214</f>
        <v>0</v>
      </c>
      <c r="AR214" s="174" t="s">
        <v>198</v>
      </c>
      <c r="AT214" s="174" t="s">
        <v>387</v>
      </c>
      <c r="AU214" s="174" t="s">
        <v>76</v>
      </c>
      <c r="AY214" s="17" t="s">
        <v>159</v>
      </c>
      <c r="BE214" s="102">
        <f>IF(N214="základná",J214,0)</f>
        <v>0</v>
      </c>
      <c r="BF214" s="102">
        <f>IF(N214="znížená",J214,0)</f>
        <v>0</v>
      </c>
      <c r="BG214" s="102">
        <f>IF(N214="zákl. prenesená",J214,0)</f>
        <v>0</v>
      </c>
      <c r="BH214" s="102">
        <f>IF(N214="zníž. prenesená",J214,0)</f>
        <v>0</v>
      </c>
      <c r="BI214" s="102">
        <f>IF(N214="nulová",J214,0)</f>
        <v>0</v>
      </c>
      <c r="BJ214" s="17" t="s">
        <v>81</v>
      </c>
      <c r="BK214" s="102">
        <f>ROUND(I214*H214,2)</f>
        <v>0</v>
      </c>
      <c r="BL214" s="17" t="s">
        <v>165</v>
      </c>
      <c r="BM214" s="174" t="s">
        <v>2153</v>
      </c>
    </row>
    <row r="215" spans="2:65" s="11" customFormat="1" ht="26" customHeight="1" x14ac:dyDescent="0.35">
      <c r="B215" s="151"/>
      <c r="D215" s="152" t="s">
        <v>70</v>
      </c>
      <c r="E215" s="153" t="s">
        <v>2154</v>
      </c>
      <c r="F215" s="153" t="s">
        <v>2155</v>
      </c>
      <c r="I215" s="154"/>
      <c r="J215" s="155">
        <f>BK215</f>
        <v>0</v>
      </c>
      <c r="L215" s="151"/>
      <c r="M215" s="156"/>
      <c r="P215" s="157">
        <f>SUM(P216:P219)</f>
        <v>0</v>
      </c>
      <c r="R215" s="157">
        <f>SUM(R216:R219)</f>
        <v>0</v>
      </c>
      <c r="T215" s="158">
        <f>SUM(T216:T219)</f>
        <v>0</v>
      </c>
      <c r="AR215" s="152" t="s">
        <v>76</v>
      </c>
      <c r="AT215" s="159" t="s">
        <v>70</v>
      </c>
      <c r="AU215" s="159" t="s">
        <v>71</v>
      </c>
      <c r="AY215" s="152" t="s">
        <v>159</v>
      </c>
      <c r="BK215" s="160">
        <f>SUM(BK216:BK219)</f>
        <v>0</v>
      </c>
    </row>
    <row r="216" spans="2:65" s="1" customFormat="1" ht="33" customHeight="1" x14ac:dyDescent="0.2">
      <c r="B216" s="136"/>
      <c r="C216" s="163" t="s">
        <v>558</v>
      </c>
      <c r="D216" s="163" t="s">
        <v>161</v>
      </c>
      <c r="E216" s="164" t="s">
        <v>2156</v>
      </c>
      <c r="F216" s="165" t="s">
        <v>2157</v>
      </c>
      <c r="G216" s="166" t="s">
        <v>493</v>
      </c>
      <c r="H216" s="167">
        <v>554</v>
      </c>
      <c r="I216" s="168"/>
      <c r="J216" s="169">
        <f>ROUND(I216*H216,2)</f>
        <v>0</v>
      </c>
      <c r="K216" s="170"/>
      <c r="L216" s="34"/>
      <c r="M216" s="171" t="s">
        <v>1</v>
      </c>
      <c r="N216" s="135" t="s">
        <v>37</v>
      </c>
      <c r="P216" s="172">
        <f>O216*H216</f>
        <v>0</v>
      </c>
      <c r="Q216" s="172">
        <v>0</v>
      </c>
      <c r="R216" s="172">
        <f>Q216*H216</f>
        <v>0</v>
      </c>
      <c r="S216" s="172">
        <v>0</v>
      </c>
      <c r="T216" s="173">
        <f>S216*H216</f>
        <v>0</v>
      </c>
      <c r="AR216" s="174" t="s">
        <v>165</v>
      </c>
      <c r="AT216" s="174" t="s">
        <v>161</v>
      </c>
      <c r="AU216" s="174" t="s">
        <v>76</v>
      </c>
      <c r="AY216" s="17" t="s">
        <v>159</v>
      </c>
      <c r="BE216" s="102">
        <f>IF(N216="základná",J216,0)</f>
        <v>0</v>
      </c>
      <c r="BF216" s="102">
        <f>IF(N216="znížená",J216,0)</f>
        <v>0</v>
      </c>
      <c r="BG216" s="102">
        <f>IF(N216="zákl. prenesená",J216,0)</f>
        <v>0</v>
      </c>
      <c r="BH216" s="102">
        <f>IF(N216="zníž. prenesená",J216,0)</f>
        <v>0</v>
      </c>
      <c r="BI216" s="102">
        <f>IF(N216="nulová",J216,0)</f>
        <v>0</v>
      </c>
      <c r="BJ216" s="17" t="s">
        <v>81</v>
      </c>
      <c r="BK216" s="102">
        <f>ROUND(I216*H216,2)</f>
        <v>0</v>
      </c>
      <c r="BL216" s="17" t="s">
        <v>165</v>
      </c>
      <c r="BM216" s="174" t="s">
        <v>2158</v>
      </c>
    </row>
    <row r="217" spans="2:65" s="1" customFormat="1" ht="27" x14ac:dyDescent="0.2">
      <c r="B217" s="34"/>
      <c r="D217" s="176" t="s">
        <v>411</v>
      </c>
      <c r="F217" s="217" t="s">
        <v>2159</v>
      </c>
      <c r="I217" s="137"/>
      <c r="L217" s="34"/>
      <c r="M217" s="218"/>
      <c r="T217" s="61"/>
      <c r="AT217" s="17" t="s">
        <v>411</v>
      </c>
      <c r="AU217" s="17" t="s">
        <v>76</v>
      </c>
    </row>
    <row r="218" spans="2:65" s="1" customFormat="1" ht="16.5" customHeight="1" x14ac:dyDescent="0.2">
      <c r="B218" s="136"/>
      <c r="C218" s="163" t="s">
        <v>562</v>
      </c>
      <c r="D218" s="163" t="s">
        <v>161</v>
      </c>
      <c r="E218" s="164" t="s">
        <v>2160</v>
      </c>
      <c r="F218" s="165" t="s">
        <v>2161</v>
      </c>
      <c r="G218" s="166" t="s">
        <v>493</v>
      </c>
      <c r="H218" s="167">
        <v>554</v>
      </c>
      <c r="I218" s="168"/>
      <c r="J218" s="169">
        <f>ROUND(I218*H218,2)</f>
        <v>0</v>
      </c>
      <c r="K218" s="170"/>
      <c r="L218" s="34"/>
      <c r="M218" s="171" t="s">
        <v>1</v>
      </c>
      <c r="N218" s="135" t="s">
        <v>37</v>
      </c>
      <c r="P218" s="172">
        <f>O218*H218</f>
        <v>0</v>
      </c>
      <c r="Q218" s="172">
        <v>0</v>
      </c>
      <c r="R218" s="172">
        <f>Q218*H218</f>
        <v>0</v>
      </c>
      <c r="S218" s="172">
        <v>0</v>
      </c>
      <c r="T218" s="173">
        <f>S218*H218</f>
        <v>0</v>
      </c>
      <c r="AR218" s="174" t="s">
        <v>165</v>
      </c>
      <c r="AT218" s="174" t="s">
        <v>161</v>
      </c>
      <c r="AU218" s="174" t="s">
        <v>76</v>
      </c>
      <c r="AY218" s="17" t="s">
        <v>159</v>
      </c>
      <c r="BE218" s="102">
        <f>IF(N218="základná",J218,0)</f>
        <v>0</v>
      </c>
      <c r="BF218" s="102">
        <f>IF(N218="znížená",J218,0)</f>
        <v>0</v>
      </c>
      <c r="BG218" s="102">
        <f>IF(N218="zákl. prenesená",J218,0)</f>
        <v>0</v>
      </c>
      <c r="BH218" s="102">
        <f>IF(N218="zníž. prenesená",J218,0)</f>
        <v>0</v>
      </c>
      <c r="BI218" s="102">
        <f>IF(N218="nulová",J218,0)</f>
        <v>0</v>
      </c>
      <c r="BJ218" s="17" t="s">
        <v>81</v>
      </c>
      <c r="BK218" s="102">
        <f>ROUND(I218*H218,2)</f>
        <v>0</v>
      </c>
      <c r="BL218" s="17" t="s">
        <v>165</v>
      </c>
      <c r="BM218" s="174" t="s">
        <v>2162</v>
      </c>
    </row>
    <row r="219" spans="2:65" s="1" customFormat="1" ht="16.25" customHeight="1" x14ac:dyDescent="0.2">
      <c r="B219" s="136"/>
      <c r="C219" s="163" t="s">
        <v>566</v>
      </c>
      <c r="D219" s="163" t="s">
        <v>161</v>
      </c>
      <c r="E219" s="164" t="s">
        <v>2163</v>
      </c>
      <c r="F219" s="165" t="s">
        <v>2164</v>
      </c>
      <c r="G219" s="166" t="s">
        <v>488</v>
      </c>
      <c r="H219" s="167">
        <v>1</v>
      </c>
      <c r="I219" s="168"/>
      <c r="J219" s="169">
        <f>ROUND(I219*H219,2)</f>
        <v>0</v>
      </c>
      <c r="K219" s="170"/>
      <c r="L219" s="34"/>
      <c r="M219" s="220" t="s">
        <v>1</v>
      </c>
      <c r="N219" s="221" t="s">
        <v>37</v>
      </c>
      <c r="O219" s="222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AR219" s="174" t="s">
        <v>165</v>
      </c>
      <c r="AT219" s="174" t="s">
        <v>161</v>
      </c>
      <c r="AU219" s="174" t="s">
        <v>76</v>
      </c>
      <c r="AY219" s="17" t="s">
        <v>159</v>
      </c>
      <c r="BE219" s="102">
        <f>IF(N219="základná",J219,0)</f>
        <v>0</v>
      </c>
      <c r="BF219" s="102">
        <f>IF(N219="znížená",J219,0)</f>
        <v>0</v>
      </c>
      <c r="BG219" s="102">
        <f>IF(N219="zákl. prenesená",J219,0)</f>
        <v>0</v>
      </c>
      <c r="BH219" s="102">
        <f>IF(N219="zníž. prenesená",J219,0)</f>
        <v>0</v>
      </c>
      <c r="BI219" s="102">
        <f>IF(N219="nulová",J219,0)</f>
        <v>0</v>
      </c>
      <c r="BJ219" s="17" t="s">
        <v>81</v>
      </c>
      <c r="BK219" s="102">
        <f>ROUND(I219*H219,2)</f>
        <v>0</v>
      </c>
      <c r="BL219" s="17" t="s">
        <v>165</v>
      </c>
      <c r="BM219" s="174" t="s">
        <v>2165</v>
      </c>
    </row>
    <row r="220" spans="2:65" s="12" customFormat="1" x14ac:dyDescent="0.2">
      <c r="B220" s="175"/>
      <c r="C220" s="284" t="s">
        <v>2229</v>
      </c>
      <c r="D220" s="284"/>
      <c r="E220" s="7"/>
      <c r="F220" s="7"/>
      <c r="G220" s="7"/>
      <c r="H220" s="7"/>
      <c r="I220" s="7"/>
      <c r="L220" s="175"/>
      <c r="AT220" s="177"/>
      <c r="AU220" s="177"/>
      <c r="AY220" s="177"/>
    </row>
    <row r="221" spans="2:65" s="12" customFormat="1" ht="23.4" customHeight="1" x14ac:dyDescent="0.2">
      <c r="B221" s="175"/>
      <c r="C221" s="284" t="s">
        <v>2230</v>
      </c>
      <c r="D221" s="284"/>
      <c r="E221" s="284"/>
      <c r="F221" s="284"/>
      <c r="G221" s="284"/>
      <c r="H221" s="284"/>
      <c r="I221" s="284"/>
      <c r="L221" s="175"/>
      <c r="AT221" s="177"/>
      <c r="AU221" s="177"/>
      <c r="AY221" s="177"/>
    </row>
    <row r="222" spans="2:65" s="12" customFormat="1" ht="33" customHeight="1" x14ac:dyDescent="0.2">
      <c r="B222" s="175"/>
      <c r="C222" s="284" t="s">
        <v>2231</v>
      </c>
      <c r="D222" s="284"/>
      <c r="E222" s="284"/>
      <c r="F222" s="284"/>
      <c r="G222" s="284"/>
      <c r="H222" s="284"/>
      <c r="I222" s="284"/>
      <c r="L222" s="175"/>
      <c r="AT222" s="177"/>
      <c r="AU222" s="177"/>
      <c r="AY222" s="177"/>
    </row>
    <row r="223" spans="2:65" s="12" customFormat="1" ht="22.25" customHeight="1" x14ac:dyDescent="0.2">
      <c r="B223" s="175"/>
      <c r="C223" s="284" t="s">
        <v>2232</v>
      </c>
      <c r="D223" s="284"/>
      <c r="E223" s="284"/>
      <c r="F223" s="284"/>
      <c r="G223" s="284"/>
      <c r="H223" s="284"/>
      <c r="I223" s="284"/>
      <c r="L223" s="175"/>
      <c r="AT223" s="177"/>
      <c r="AU223" s="177"/>
      <c r="AY223" s="177"/>
    </row>
    <row r="224" spans="2:65" s="12" customFormat="1" ht="38.4" customHeight="1" x14ac:dyDescent="0.2">
      <c r="B224" s="175"/>
      <c r="C224" s="284" t="s">
        <v>2233</v>
      </c>
      <c r="D224" s="284"/>
      <c r="E224" s="284"/>
      <c r="F224" s="284"/>
      <c r="G224" s="284"/>
      <c r="H224" s="284"/>
      <c r="I224" s="284"/>
      <c r="L224" s="175"/>
      <c r="AT224" s="177"/>
      <c r="AU224" s="177"/>
      <c r="AY224" s="177"/>
    </row>
    <row r="225" spans="2:51" s="12" customFormat="1" ht="28.25" customHeight="1" x14ac:dyDescent="0.2">
      <c r="B225" s="175"/>
      <c r="C225" s="284" t="s">
        <v>2234</v>
      </c>
      <c r="D225" s="284"/>
      <c r="E225" s="284"/>
      <c r="F225" s="284"/>
      <c r="G225" s="284"/>
      <c r="H225" s="284"/>
      <c r="I225" s="284"/>
      <c r="L225" s="175"/>
      <c r="AT225" s="177"/>
      <c r="AU225" s="177"/>
      <c r="AY225" s="177"/>
    </row>
    <row r="226" spans="2:51" s="12" customFormat="1" ht="33" customHeight="1" x14ac:dyDescent="0.2">
      <c r="B226" s="175"/>
      <c r="C226" s="284" t="s">
        <v>2235</v>
      </c>
      <c r="D226" s="284"/>
      <c r="E226" s="284"/>
      <c r="F226" s="284"/>
      <c r="G226" s="284"/>
      <c r="H226" s="284"/>
      <c r="I226" s="284"/>
      <c r="L226" s="175"/>
      <c r="AT226" s="177"/>
      <c r="AU226" s="177"/>
      <c r="AY226" s="177"/>
    </row>
    <row r="227" spans="2:51" s="1" customFormat="1" ht="6.9" customHeight="1" x14ac:dyDescent="0.2">
      <c r="B227" s="49"/>
      <c r="C227" s="50"/>
      <c r="D227" s="50"/>
      <c r="E227" s="50"/>
      <c r="F227" s="50"/>
      <c r="G227" s="50"/>
      <c r="H227" s="50"/>
      <c r="I227" s="50"/>
      <c r="J227" s="50"/>
      <c r="K227" s="50"/>
      <c r="L227" s="34"/>
    </row>
  </sheetData>
  <autoFilter ref="C142:K219"/>
  <mergeCells count="24">
    <mergeCell ref="C223:I223"/>
    <mergeCell ref="C224:I224"/>
    <mergeCell ref="C225:I225"/>
    <mergeCell ref="C226:I226"/>
    <mergeCell ref="E135:H135"/>
    <mergeCell ref="C221:I221"/>
    <mergeCell ref="C222:I222"/>
    <mergeCell ref="D117:F117"/>
    <mergeCell ref="D118:F118"/>
    <mergeCell ref="D119:F119"/>
    <mergeCell ref="E131:H131"/>
    <mergeCell ref="E133:H133"/>
    <mergeCell ref="E11:H11"/>
    <mergeCell ref="E20:H20"/>
    <mergeCell ref="E29:H29"/>
    <mergeCell ref="L2:V2"/>
    <mergeCell ref="C220:D220"/>
    <mergeCell ref="E85:H85"/>
    <mergeCell ref="E87:H87"/>
    <mergeCell ref="E89:H89"/>
    <mergeCell ref="D115:F115"/>
    <mergeCell ref="D116:F116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4"/>
  <sheetViews>
    <sheetView showGridLines="0" topLeftCell="A171" workbookViewId="0">
      <selection activeCell="A177" sqref="A177:XFD18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107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14</v>
      </c>
      <c r="L6" s="20"/>
    </row>
    <row r="7" spans="2:4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46" ht="12" customHeight="1" x14ac:dyDescent="0.2">
      <c r="B8" s="20"/>
      <c r="D8" s="27" t="s">
        <v>122</v>
      </c>
      <c r="L8" s="20"/>
    </row>
    <row r="9" spans="2:46" s="1" customFormat="1" ht="16.5" customHeight="1" x14ac:dyDescent="0.2">
      <c r="B9" s="34"/>
      <c r="E9" s="286" t="s">
        <v>106</v>
      </c>
      <c r="F9" s="282"/>
      <c r="G9" s="282"/>
      <c r="H9" s="282"/>
      <c r="L9" s="34"/>
    </row>
    <row r="10" spans="2:46" s="1" customFormat="1" ht="12" customHeight="1" x14ac:dyDescent="0.2">
      <c r="B10" s="34"/>
      <c r="D10" s="27" t="s">
        <v>123</v>
      </c>
      <c r="L10" s="34"/>
    </row>
    <row r="11" spans="2:46" s="1" customFormat="1" ht="16.5" customHeight="1" x14ac:dyDescent="0.2">
      <c r="B11" s="34"/>
      <c r="E11" s="266"/>
      <c r="F11" s="282"/>
      <c r="G11" s="282"/>
      <c r="H11" s="282"/>
      <c r="L11" s="34"/>
    </row>
    <row r="12" spans="2:46" s="1" customFormat="1" x14ac:dyDescent="0.2">
      <c r="B12" s="34"/>
      <c r="L12" s="34"/>
    </row>
    <row r="13" spans="2:4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46" s="1" customFormat="1" ht="10.75" customHeight="1" x14ac:dyDescent="0.2">
      <c r="B15" s="34"/>
      <c r="L15" s="34"/>
    </row>
    <row r="16" spans="2:4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J108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ROUND((SUM(BE108:BE115) + SUM(BE137:BE176)),  2)</f>
        <v>0</v>
      </c>
      <c r="G37" s="113"/>
      <c r="H37" s="113"/>
      <c r="I37" s="114">
        <v>0.2</v>
      </c>
      <c r="J37" s="112">
        <f>ROUND(((SUM(BE108:BE115) + SUM(BE137:BE176))*I37),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ROUND((SUM(BF108:BF115) + SUM(BF137:BF176)),  2)</f>
        <v>0</v>
      </c>
      <c r="G38" s="113"/>
      <c r="H38" s="113"/>
      <c r="I38" s="114">
        <v>0.2</v>
      </c>
      <c r="J38" s="112">
        <f>ROUND(((SUM(BF108:BF115) + SUM(BF137:BF176))*I38),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ROUND((SUM(BG108:BG115) + SUM(BG137:BG176)),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ROUND((SUM(BH108:BH115) + SUM(BH137:BH176)),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ROUND((SUM(BI108:BI115) + SUM(BI137:BI176)),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106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J137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134</v>
      </c>
      <c r="E99" s="128"/>
      <c r="F99" s="128"/>
      <c r="G99" s="128"/>
      <c r="H99" s="128"/>
      <c r="I99" s="128"/>
      <c r="J99" s="129">
        <f>J138</f>
        <v>0</v>
      </c>
      <c r="L99" s="126"/>
    </row>
    <row r="100" spans="2:65" s="8" customFormat="1" ht="24.9" customHeight="1" x14ac:dyDescent="0.2">
      <c r="B100" s="126"/>
      <c r="D100" s="127" t="s">
        <v>1166</v>
      </c>
      <c r="E100" s="128"/>
      <c r="F100" s="128"/>
      <c r="G100" s="128"/>
      <c r="H100" s="128"/>
      <c r="I100" s="128"/>
      <c r="J100" s="129">
        <f>J139</f>
        <v>0</v>
      </c>
      <c r="L100" s="126"/>
    </row>
    <row r="101" spans="2:65" s="9" customFormat="1" ht="20" customHeight="1" x14ac:dyDescent="0.2">
      <c r="B101" s="130"/>
      <c r="D101" s="131" t="s">
        <v>1167</v>
      </c>
      <c r="E101" s="132"/>
      <c r="F101" s="132"/>
      <c r="G101" s="132"/>
      <c r="H101" s="132"/>
      <c r="I101" s="132"/>
      <c r="J101" s="133">
        <f>J140</f>
        <v>0</v>
      </c>
      <c r="L101" s="130"/>
    </row>
    <row r="102" spans="2:65" s="9" customFormat="1" ht="20" customHeight="1" x14ac:dyDescent="0.2">
      <c r="B102" s="130"/>
      <c r="D102" s="131" t="s">
        <v>1168</v>
      </c>
      <c r="E102" s="132"/>
      <c r="F102" s="132"/>
      <c r="G102" s="132"/>
      <c r="H102" s="132"/>
      <c r="I102" s="132"/>
      <c r="J102" s="133">
        <f>J150</f>
        <v>0</v>
      </c>
      <c r="L102" s="130"/>
    </row>
    <row r="103" spans="2:65" s="9" customFormat="1" ht="20" customHeight="1" x14ac:dyDescent="0.2">
      <c r="B103" s="130"/>
      <c r="D103" s="131" t="s">
        <v>1274</v>
      </c>
      <c r="E103" s="132"/>
      <c r="F103" s="132"/>
      <c r="G103" s="132"/>
      <c r="H103" s="132"/>
      <c r="I103" s="132"/>
      <c r="J103" s="133">
        <f>J163</f>
        <v>0</v>
      </c>
      <c r="L103" s="130"/>
    </row>
    <row r="104" spans="2:65" s="8" customFormat="1" ht="24.9" customHeight="1" x14ac:dyDescent="0.2">
      <c r="B104" s="126"/>
      <c r="D104" s="127" t="s">
        <v>1169</v>
      </c>
      <c r="E104" s="128"/>
      <c r="F104" s="128"/>
      <c r="G104" s="128"/>
      <c r="H104" s="128"/>
      <c r="I104" s="128"/>
      <c r="J104" s="129">
        <f>J171</f>
        <v>0</v>
      </c>
      <c r="L104" s="126"/>
    </row>
    <row r="105" spans="2:65" s="8" customFormat="1" ht="24.9" customHeight="1" x14ac:dyDescent="0.2">
      <c r="B105" s="126"/>
      <c r="D105" s="127" t="s">
        <v>2166</v>
      </c>
      <c r="E105" s="128"/>
      <c r="F105" s="128"/>
      <c r="G105" s="128"/>
      <c r="H105" s="128"/>
      <c r="I105" s="128"/>
      <c r="J105" s="129">
        <f>J173</f>
        <v>0</v>
      </c>
      <c r="L105" s="126"/>
    </row>
    <row r="106" spans="2:65" s="1" customFormat="1" ht="21.75" customHeight="1" x14ac:dyDescent="0.2">
      <c r="B106" s="34"/>
      <c r="L106" s="34"/>
    </row>
    <row r="107" spans="2:65" s="1" customFormat="1" ht="6.9" customHeight="1" x14ac:dyDescent="0.2">
      <c r="B107" s="34"/>
      <c r="L107" s="34"/>
    </row>
    <row r="108" spans="2:65" s="1" customFormat="1" ht="29.25" customHeight="1" x14ac:dyDescent="0.2">
      <c r="B108" s="34"/>
      <c r="C108" s="125" t="s">
        <v>136</v>
      </c>
      <c r="J108" s="134">
        <f>ROUND(J109 + J110 + J111 + J112 + J113 + J114,2)</f>
        <v>0</v>
      </c>
      <c r="L108" s="34"/>
      <c r="N108" s="135" t="s">
        <v>35</v>
      </c>
    </row>
    <row r="109" spans="2:65" s="1" customFormat="1" ht="18" customHeight="1" x14ac:dyDescent="0.2">
      <c r="B109" s="136"/>
      <c r="C109" s="137"/>
      <c r="D109" s="279" t="s">
        <v>137</v>
      </c>
      <c r="E109" s="285"/>
      <c r="F109" s="285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138</v>
      </c>
      <c r="AZ109" s="137"/>
      <c r="BA109" s="137"/>
      <c r="BB109" s="137"/>
      <c r="BC109" s="137"/>
      <c r="BD109" s="137"/>
      <c r="BE109" s="141">
        <f t="shared" ref="BE109:BE114" si="0">IF(N109="základná",J109,0)</f>
        <v>0</v>
      </c>
      <c r="BF109" s="141">
        <f t="shared" ref="BF109:BF114" si="1">IF(N109="znížená",J109,0)</f>
        <v>0</v>
      </c>
      <c r="BG109" s="141">
        <f t="shared" ref="BG109:BG114" si="2">IF(N109="zákl. prenesená",J109,0)</f>
        <v>0</v>
      </c>
      <c r="BH109" s="141">
        <f t="shared" ref="BH109:BH114" si="3">IF(N109="zníž. prenesená",J109,0)</f>
        <v>0</v>
      </c>
      <c r="BI109" s="141">
        <f t="shared" ref="BI109:BI114" si="4">IF(N109="nulová",J109,0)</f>
        <v>0</v>
      </c>
      <c r="BJ109" s="140" t="s">
        <v>81</v>
      </c>
      <c r="BK109" s="137"/>
      <c r="BL109" s="137"/>
      <c r="BM109" s="137"/>
    </row>
    <row r="110" spans="2:65" s="1" customFormat="1" ht="18" customHeight="1" x14ac:dyDescent="0.2">
      <c r="B110" s="136"/>
      <c r="C110" s="137"/>
      <c r="D110" s="279" t="s">
        <v>139</v>
      </c>
      <c r="E110" s="285"/>
      <c r="F110" s="285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138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81</v>
      </c>
      <c r="BK110" s="137"/>
      <c r="BL110" s="137"/>
      <c r="BM110" s="137"/>
    </row>
    <row r="111" spans="2:65" s="1" customFormat="1" ht="18" customHeight="1" x14ac:dyDescent="0.2">
      <c r="B111" s="136"/>
      <c r="C111" s="137"/>
      <c r="D111" s="279" t="s">
        <v>140</v>
      </c>
      <c r="E111" s="285"/>
      <c r="F111" s="285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138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81</v>
      </c>
      <c r="BK111" s="137"/>
      <c r="BL111" s="137"/>
      <c r="BM111" s="137"/>
    </row>
    <row r="112" spans="2:65" s="1" customFormat="1" ht="18" customHeight="1" x14ac:dyDescent="0.2">
      <c r="B112" s="136"/>
      <c r="C112" s="137"/>
      <c r="D112" s="279" t="s">
        <v>141</v>
      </c>
      <c r="E112" s="285"/>
      <c r="F112" s="285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138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81</v>
      </c>
      <c r="BK112" s="137"/>
      <c r="BL112" s="137"/>
      <c r="BM112" s="137"/>
    </row>
    <row r="113" spans="2:65" s="1" customFormat="1" ht="18" customHeight="1" x14ac:dyDescent="0.2">
      <c r="B113" s="136"/>
      <c r="C113" s="137"/>
      <c r="D113" s="279" t="s">
        <v>142</v>
      </c>
      <c r="E113" s="285"/>
      <c r="F113" s="285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138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81</v>
      </c>
      <c r="BK113" s="137"/>
      <c r="BL113" s="137"/>
      <c r="BM113" s="137"/>
    </row>
    <row r="114" spans="2:65" s="1" customFormat="1" ht="18" customHeight="1" x14ac:dyDescent="0.2">
      <c r="B114" s="136"/>
      <c r="C114" s="137"/>
      <c r="D114" s="138" t="s">
        <v>143</v>
      </c>
      <c r="E114" s="137"/>
      <c r="F114" s="137"/>
      <c r="G114" s="137"/>
      <c r="H114" s="137"/>
      <c r="I114" s="137"/>
      <c r="J114" s="99">
        <f>ROUND(J32*T114,2)</f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144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81</v>
      </c>
      <c r="BK114" s="137"/>
      <c r="BL114" s="137"/>
      <c r="BM114" s="137"/>
    </row>
    <row r="115" spans="2:65" s="1" customFormat="1" x14ac:dyDescent="0.2">
      <c r="B115" s="34"/>
      <c r="L115" s="34"/>
    </row>
    <row r="116" spans="2:65" s="1" customFormat="1" ht="29.25" customHeight="1" x14ac:dyDescent="0.2">
      <c r="B116" s="34"/>
      <c r="C116" s="105" t="s">
        <v>118</v>
      </c>
      <c r="D116" s="106"/>
      <c r="E116" s="106"/>
      <c r="F116" s="106"/>
      <c r="G116" s="106"/>
      <c r="H116" s="106"/>
      <c r="I116" s="106"/>
      <c r="J116" s="107">
        <f>ROUND(J98+J108,2)</f>
        <v>0</v>
      </c>
      <c r="K116" s="106"/>
      <c r="L116" s="34"/>
    </row>
    <row r="117" spans="2:65" s="1" customFormat="1" ht="6.9" customHeight="1" x14ac:dyDescent="0.2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4"/>
    </row>
    <row r="121" spans="2:65" s="1" customFormat="1" ht="6.9" customHeight="1" x14ac:dyDescent="0.2"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34"/>
    </row>
    <row r="122" spans="2:65" s="1" customFormat="1" ht="24.9" customHeight="1" x14ac:dyDescent="0.2">
      <c r="B122" s="34"/>
      <c r="C122" s="21" t="s">
        <v>145</v>
      </c>
      <c r="L122" s="34"/>
    </row>
    <row r="123" spans="2:65" s="1" customFormat="1" ht="6.9" customHeight="1" x14ac:dyDescent="0.2">
      <c r="B123" s="34"/>
      <c r="L123" s="34"/>
    </row>
    <row r="124" spans="2:65" s="1" customFormat="1" ht="12" customHeight="1" x14ac:dyDescent="0.2">
      <c r="B124" s="34"/>
      <c r="C124" s="27" t="s">
        <v>14</v>
      </c>
      <c r="L124" s="34"/>
    </row>
    <row r="125" spans="2:65" s="1" customFormat="1" ht="16.5" customHeight="1" x14ac:dyDescent="0.2">
      <c r="B125" s="34"/>
      <c r="E125" s="286" t="str">
        <f>E7</f>
        <v>Športový areál ZŠ Plickova - 2.etapa</v>
      </c>
      <c r="F125" s="287"/>
      <c r="G125" s="287"/>
      <c r="H125" s="287"/>
      <c r="L125" s="34"/>
    </row>
    <row r="126" spans="2:65" ht="12" customHeight="1" x14ac:dyDescent="0.2">
      <c r="B126" s="20"/>
      <c r="C126" s="27" t="s">
        <v>122</v>
      </c>
      <c r="L126" s="20"/>
    </row>
    <row r="127" spans="2:65" s="1" customFormat="1" ht="16.5" customHeight="1" x14ac:dyDescent="0.2">
      <c r="B127" s="34"/>
      <c r="E127" s="286" t="s">
        <v>106</v>
      </c>
      <c r="F127" s="282"/>
      <c r="G127" s="282"/>
      <c r="H127" s="282"/>
      <c r="L127" s="34"/>
    </row>
    <row r="128" spans="2:65" s="1" customFormat="1" ht="12" customHeight="1" x14ac:dyDescent="0.2">
      <c r="B128" s="34"/>
      <c r="C128" s="27" t="s">
        <v>123</v>
      </c>
      <c r="L128" s="34"/>
    </row>
    <row r="129" spans="2:65" s="1" customFormat="1" ht="16.5" customHeight="1" x14ac:dyDescent="0.2">
      <c r="B129" s="34"/>
      <c r="E129" s="266">
        <f>E11</f>
        <v>0</v>
      </c>
      <c r="F129" s="282"/>
      <c r="G129" s="282"/>
      <c r="H129" s="282"/>
      <c r="L129" s="34"/>
    </row>
    <row r="130" spans="2:65" s="1" customFormat="1" ht="6.9" customHeight="1" x14ac:dyDescent="0.2">
      <c r="B130" s="34"/>
      <c r="L130" s="34"/>
    </row>
    <row r="131" spans="2:65" s="1" customFormat="1" ht="12" customHeight="1" x14ac:dyDescent="0.2">
      <c r="B131" s="34"/>
      <c r="C131" s="27" t="s">
        <v>17</v>
      </c>
      <c r="F131" s="25" t="str">
        <f>F14</f>
        <v>Bratislava-Rača</v>
      </c>
      <c r="I131" s="27" t="s">
        <v>19</v>
      </c>
      <c r="J131" s="57">
        <f>IF(J14="","",J14)</f>
        <v>45224</v>
      </c>
      <c r="L131" s="34"/>
    </row>
    <row r="132" spans="2:65" s="1" customFormat="1" ht="6.9" customHeight="1" x14ac:dyDescent="0.2">
      <c r="B132" s="34"/>
      <c r="L132" s="34"/>
    </row>
    <row r="133" spans="2:65" s="1" customFormat="1" ht="25.65" customHeight="1" x14ac:dyDescent="0.2">
      <c r="B133" s="34"/>
      <c r="C133" s="27" t="s">
        <v>20</v>
      </c>
      <c r="F133" s="25" t="str">
        <f>E17</f>
        <v>Mestská časť Bratislava-Rača</v>
      </c>
      <c r="I133" s="27" t="s">
        <v>25</v>
      </c>
      <c r="J133" s="30" t="str">
        <f>E23</f>
        <v>STECHO construction, s.r.o.</v>
      </c>
      <c r="L133" s="34"/>
    </row>
    <row r="134" spans="2:65" s="1" customFormat="1" ht="15.15" customHeight="1" x14ac:dyDescent="0.2">
      <c r="B134" s="34"/>
      <c r="C134" s="27" t="s">
        <v>23</v>
      </c>
      <c r="F134" s="25" t="str">
        <f>IF(E20="","",E20)</f>
        <v>Vyplň údaj</v>
      </c>
      <c r="I134" s="27" t="s">
        <v>27</v>
      </c>
      <c r="J134" s="30" t="str">
        <f>E26</f>
        <v>Rosoft,s.r.o.</v>
      </c>
      <c r="L134" s="34"/>
    </row>
    <row r="135" spans="2:65" s="1" customFormat="1" ht="10.4" customHeight="1" x14ac:dyDescent="0.2">
      <c r="B135" s="34"/>
      <c r="L135" s="34"/>
    </row>
    <row r="136" spans="2:65" s="10" customFormat="1" ht="29.25" customHeight="1" x14ac:dyDescent="0.2">
      <c r="B136" s="142"/>
      <c r="C136" s="143" t="s">
        <v>146</v>
      </c>
      <c r="D136" s="144" t="s">
        <v>56</v>
      </c>
      <c r="E136" s="144" t="s">
        <v>52</v>
      </c>
      <c r="F136" s="144" t="s">
        <v>53</v>
      </c>
      <c r="G136" s="144" t="s">
        <v>147</v>
      </c>
      <c r="H136" s="144" t="s">
        <v>148</v>
      </c>
      <c r="I136" s="144" t="s">
        <v>149</v>
      </c>
      <c r="J136" s="145" t="s">
        <v>131</v>
      </c>
      <c r="K136" s="146" t="s">
        <v>150</v>
      </c>
      <c r="L136" s="142"/>
      <c r="M136" s="64" t="s">
        <v>1</v>
      </c>
      <c r="N136" s="65" t="s">
        <v>35</v>
      </c>
      <c r="O136" s="65" t="s">
        <v>151</v>
      </c>
      <c r="P136" s="65" t="s">
        <v>152</v>
      </c>
      <c r="Q136" s="65" t="s">
        <v>153</v>
      </c>
      <c r="R136" s="65" t="s">
        <v>154</v>
      </c>
      <c r="S136" s="65" t="s">
        <v>155</v>
      </c>
      <c r="T136" s="66" t="s">
        <v>156</v>
      </c>
    </row>
    <row r="137" spans="2:65" s="1" customFormat="1" ht="22.75" customHeight="1" x14ac:dyDescent="0.35">
      <c r="B137" s="34"/>
      <c r="C137" s="69" t="s">
        <v>128</v>
      </c>
      <c r="J137" s="147">
        <f>BK137</f>
        <v>0</v>
      </c>
      <c r="L137" s="34"/>
      <c r="M137" s="67"/>
      <c r="N137" s="58"/>
      <c r="O137" s="58"/>
      <c r="P137" s="148">
        <f>P138+P139+P171+P173</f>
        <v>0</v>
      </c>
      <c r="Q137" s="58"/>
      <c r="R137" s="148">
        <f>R138+R139+R171+R173</f>
        <v>20.804200000000002</v>
      </c>
      <c r="S137" s="58"/>
      <c r="T137" s="149">
        <f>T138+T139+T171+T173</f>
        <v>0</v>
      </c>
      <c r="AT137" s="17" t="s">
        <v>70</v>
      </c>
      <c r="AU137" s="17" t="s">
        <v>133</v>
      </c>
      <c r="BK137" s="150">
        <f>BK138+BK139+BK171+BK173</f>
        <v>0</v>
      </c>
    </row>
    <row r="138" spans="2:65" s="11" customFormat="1" ht="26" customHeight="1" x14ac:dyDescent="0.35">
      <c r="B138" s="151"/>
      <c r="D138" s="152" t="s">
        <v>70</v>
      </c>
      <c r="E138" s="153" t="s">
        <v>157</v>
      </c>
      <c r="F138" s="153" t="s">
        <v>158</v>
      </c>
      <c r="I138" s="154"/>
      <c r="J138" s="155">
        <f>BK138</f>
        <v>0</v>
      </c>
      <c r="L138" s="151"/>
      <c r="M138" s="156"/>
      <c r="P138" s="157">
        <v>0</v>
      </c>
      <c r="R138" s="157">
        <v>0</v>
      </c>
      <c r="T138" s="158">
        <v>0</v>
      </c>
      <c r="AR138" s="152" t="s">
        <v>76</v>
      </c>
      <c r="AT138" s="159" t="s">
        <v>70</v>
      </c>
      <c r="AU138" s="159" t="s">
        <v>71</v>
      </c>
      <c r="AY138" s="152" t="s">
        <v>159</v>
      </c>
      <c r="BK138" s="160">
        <v>0</v>
      </c>
    </row>
    <row r="139" spans="2:65" s="11" customFormat="1" ht="26" customHeight="1" x14ac:dyDescent="0.35">
      <c r="B139" s="151"/>
      <c r="D139" s="152" t="s">
        <v>70</v>
      </c>
      <c r="E139" s="153" t="s">
        <v>387</v>
      </c>
      <c r="F139" s="153" t="s">
        <v>1171</v>
      </c>
      <c r="I139" s="154"/>
      <c r="J139" s="155">
        <f>BK139</f>
        <v>0</v>
      </c>
      <c r="L139" s="151"/>
      <c r="M139" s="156"/>
      <c r="P139" s="157">
        <f>P140+P150+P163</f>
        <v>0</v>
      </c>
      <c r="R139" s="157">
        <f>R140+R150+R163</f>
        <v>20.804200000000002</v>
      </c>
      <c r="T139" s="158">
        <f>T140+T150+T163</f>
        <v>0</v>
      </c>
      <c r="AR139" s="152" t="s">
        <v>173</v>
      </c>
      <c r="AT139" s="159" t="s">
        <v>70</v>
      </c>
      <c r="AU139" s="159" t="s">
        <v>71</v>
      </c>
      <c r="AY139" s="152" t="s">
        <v>159</v>
      </c>
      <c r="BK139" s="160">
        <f>BK140+BK150+BK163</f>
        <v>0</v>
      </c>
    </row>
    <row r="140" spans="2:65" s="11" customFormat="1" ht="22.75" customHeight="1" x14ac:dyDescent="0.25">
      <c r="B140" s="151"/>
      <c r="D140" s="152" t="s">
        <v>70</v>
      </c>
      <c r="E140" s="161" t="s">
        <v>1172</v>
      </c>
      <c r="F140" s="161" t="s">
        <v>1173</v>
      </c>
      <c r="I140" s="154"/>
      <c r="J140" s="162">
        <f>BK140</f>
        <v>0</v>
      </c>
      <c r="L140" s="151"/>
      <c r="M140" s="156"/>
      <c r="P140" s="157">
        <f>SUM(P141:P149)</f>
        <v>0</v>
      </c>
      <c r="R140" s="157">
        <f>SUM(R141:R149)</f>
        <v>0</v>
      </c>
      <c r="T140" s="158">
        <f>SUM(T141:T149)</f>
        <v>0</v>
      </c>
      <c r="AR140" s="152" t="s">
        <v>173</v>
      </c>
      <c r="AT140" s="159" t="s">
        <v>70</v>
      </c>
      <c r="AU140" s="159" t="s">
        <v>76</v>
      </c>
      <c r="AY140" s="152" t="s">
        <v>159</v>
      </c>
      <c r="BK140" s="160">
        <f>SUM(BK141:BK149)</f>
        <v>0</v>
      </c>
    </row>
    <row r="141" spans="2:65" s="1" customFormat="1" ht="24.15" customHeight="1" x14ac:dyDescent="0.2">
      <c r="B141" s="136"/>
      <c r="C141" s="163" t="s">
        <v>76</v>
      </c>
      <c r="D141" s="163" t="s">
        <v>161</v>
      </c>
      <c r="E141" s="164" t="s">
        <v>2167</v>
      </c>
      <c r="F141" s="165" t="s">
        <v>2168</v>
      </c>
      <c r="G141" s="166" t="s">
        <v>493</v>
      </c>
      <c r="H141" s="167">
        <v>30</v>
      </c>
      <c r="I141" s="168"/>
      <c r="J141" s="169">
        <f t="shared" ref="J141:J149" si="5">ROUND(I141*H141,2)</f>
        <v>0</v>
      </c>
      <c r="K141" s="170"/>
      <c r="L141" s="34"/>
      <c r="M141" s="171" t="s">
        <v>1</v>
      </c>
      <c r="N141" s="135" t="s">
        <v>37</v>
      </c>
      <c r="P141" s="172">
        <f t="shared" ref="P141:P149" si="6">O141*H141</f>
        <v>0</v>
      </c>
      <c r="Q141" s="172">
        <v>0</v>
      </c>
      <c r="R141" s="172">
        <f t="shared" ref="R141:R149" si="7">Q141*H141</f>
        <v>0</v>
      </c>
      <c r="S141" s="172">
        <v>0</v>
      </c>
      <c r="T141" s="173">
        <f t="shared" ref="T141:T149" si="8">S141*H141</f>
        <v>0</v>
      </c>
      <c r="AR141" s="174" t="s">
        <v>576</v>
      </c>
      <c r="AT141" s="174" t="s">
        <v>161</v>
      </c>
      <c r="AU141" s="174" t="s">
        <v>81</v>
      </c>
      <c r="AY141" s="17" t="s">
        <v>159</v>
      </c>
      <c r="BE141" s="102">
        <f t="shared" ref="BE141:BE149" si="9">IF(N141="základná",J141,0)</f>
        <v>0</v>
      </c>
      <c r="BF141" s="102">
        <f t="shared" ref="BF141:BF149" si="10">IF(N141="znížená",J141,0)</f>
        <v>0</v>
      </c>
      <c r="BG141" s="102">
        <f t="shared" ref="BG141:BG149" si="11">IF(N141="zákl. prenesená",J141,0)</f>
        <v>0</v>
      </c>
      <c r="BH141" s="102">
        <f t="shared" ref="BH141:BH149" si="12">IF(N141="zníž. prenesená",J141,0)</f>
        <v>0</v>
      </c>
      <c r="BI141" s="102">
        <f t="shared" ref="BI141:BI149" si="13">IF(N141="nulová",J141,0)</f>
        <v>0</v>
      </c>
      <c r="BJ141" s="17" t="s">
        <v>81</v>
      </c>
      <c r="BK141" s="102">
        <f t="shared" ref="BK141:BK149" si="14">ROUND(I141*H141,2)</f>
        <v>0</v>
      </c>
      <c r="BL141" s="17" t="s">
        <v>576</v>
      </c>
      <c r="BM141" s="174" t="s">
        <v>81</v>
      </c>
    </row>
    <row r="142" spans="2:65" s="1" customFormat="1" ht="21.75" customHeight="1" x14ac:dyDescent="0.2">
      <c r="B142" s="136"/>
      <c r="C142" s="206" t="s">
        <v>81</v>
      </c>
      <c r="D142" s="206" t="s">
        <v>387</v>
      </c>
      <c r="E142" s="207" t="s">
        <v>2169</v>
      </c>
      <c r="F142" s="208" t="s">
        <v>2170</v>
      </c>
      <c r="G142" s="209" t="s">
        <v>493</v>
      </c>
      <c r="H142" s="210">
        <v>30</v>
      </c>
      <c r="I142" s="211"/>
      <c r="J142" s="212">
        <f t="shared" si="5"/>
        <v>0</v>
      </c>
      <c r="K142" s="213"/>
      <c r="L142" s="214"/>
      <c r="M142" s="215" t="s">
        <v>1</v>
      </c>
      <c r="N142" s="216" t="s">
        <v>37</v>
      </c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AR142" s="174" t="s">
        <v>1061</v>
      </c>
      <c r="AT142" s="174" t="s">
        <v>387</v>
      </c>
      <c r="AU142" s="174" t="s">
        <v>81</v>
      </c>
      <c r="AY142" s="17" t="s">
        <v>159</v>
      </c>
      <c r="BE142" s="102">
        <f t="shared" si="9"/>
        <v>0</v>
      </c>
      <c r="BF142" s="102">
        <f t="shared" si="10"/>
        <v>0</v>
      </c>
      <c r="BG142" s="102">
        <f t="shared" si="11"/>
        <v>0</v>
      </c>
      <c r="BH142" s="102">
        <f t="shared" si="12"/>
        <v>0</v>
      </c>
      <c r="BI142" s="102">
        <f t="shared" si="13"/>
        <v>0</v>
      </c>
      <c r="BJ142" s="17" t="s">
        <v>81</v>
      </c>
      <c r="BK142" s="102">
        <f t="shared" si="14"/>
        <v>0</v>
      </c>
      <c r="BL142" s="17" t="s">
        <v>576</v>
      </c>
      <c r="BM142" s="174" t="s">
        <v>165</v>
      </c>
    </row>
    <row r="143" spans="2:65" s="1" customFormat="1" ht="21.75" customHeight="1" x14ac:dyDescent="0.2">
      <c r="B143" s="136"/>
      <c r="C143" s="206" t="s">
        <v>173</v>
      </c>
      <c r="D143" s="206" t="s">
        <v>387</v>
      </c>
      <c r="E143" s="207" t="s">
        <v>2171</v>
      </c>
      <c r="F143" s="208" t="s">
        <v>2172</v>
      </c>
      <c r="G143" s="209" t="s">
        <v>493</v>
      </c>
      <c r="H143" s="210">
        <v>1030</v>
      </c>
      <c r="I143" s="211"/>
      <c r="J143" s="212">
        <f t="shared" si="5"/>
        <v>0</v>
      </c>
      <c r="K143" s="213"/>
      <c r="L143" s="214"/>
      <c r="M143" s="215" t="s">
        <v>1</v>
      </c>
      <c r="N143" s="216" t="s">
        <v>37</v>
      </c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AR143" s="174" t="s">
        <v>1061</v>
      </c>
      <c r="AT143" s="174" t="s">
        <v>387</v>
      </c>
      <c r="AU143" s="174" t="s">
        <v>81</v>
      </c>
      <c r="AY143" s="17" t="s">
        <v>159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7" t="s">
        <v>81</v>
      </c>
      <c r="BK143" s="102">
        <f t="shared" si="14"/>
        <v>0</v>
      </c>
      <c r="BL143" s="17" t="s">
        <v>576</v>
      </c>
      <c r="BM143" s="174" t="s">
        <v>189</v>
      </c>
    </row>
    <row r="144" spans="2:65" s="1" customFormat="1" ht="24.15" customHeight="1" x14ac:dyDescent="0.2">
      <c r="B144" s="136"/>
      <c r="C144" s="163" t="s">
        <v>165</v>
      </c>
      <c r="D144" s="163" t="s">
        <v>161</v>
      </c>
      <c r="E144" s="164" t="s">
        <v>2173</v>
      </c>
      <c r="F144" s="165" t="s">
        <v>2174</v>
      </c>
      <c r="G144" s="166" t="s">
        <v>488</v>
      </c>
      <c r="H144" s="167">
        <v>1</v>
      </c>
      <c r="I144" s="168"/>
      <c r="J144" s="169">
        <f t="shared" si="5"/>
        <v>0</v>
      </c>
      <c r="K144" s="170"/>
      <c r="L144" s="34"/>
      <c r="M144" s="171" t="s">
        <v>1</v>
      </c>
      <c r="N144" s="135" t="s">
        <v>37</v>
      </c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AR144" s="174" t="s">
        <v>576</v>
      </c>
      <c r="AT144" s="174" t="s">
        <v>161</v>
      </c>
      <c r="AU144" s="174" t="s">
        <v>81</v>
      </c>
      <c r="AY144" s="17" t="s">
        <v>159</v>
      </c>
      <c r="BE144" s="102">
        <f t="shared" si="9"/>
        <v>0</v>
      </c>
      <c r="BF144" s="102">
        <f t="shared" si="10"/>
        <v>0</v>
      </c>
      <c r="BG144" s="102">
        <f t="shared" si="11"/>
        <v>0</v>
      </c>
      <c r="BH144" s="102">
        <f t="shared" si="12"/>
        <v>0</v>
      </c>
      <c r="BI144" s="102">
        <f t="shared" si="13"/>
        <v>0</v>
      </c>
      <c r="BJ144" s="17" t="s">
        <v>81</v>
      </c>
      <c r="BK144" s="102">
        <f t="shared" si="14"/>
        <v>0</v>
      </c>
      <c r="BL144" s="17" t="s">
        <v>576</v>
      </c>
      <c r="BM144" s="174" t="s">
        <v>198</v>
      </c>
    </row>
    <row r="145" spans="2:65" s="1" customFormat="1" ht="24.15" customHeight="1" x14ac:dyDescent="0.2">
      <c r="B145" s="136"/>
      <c r="C145" s="206" t="s">
        <v>184</v>
      </c>
      <c r="D145" s="206" t="s">
        <v>387</v>
      </c>
      <c r="E145" s="207" t="s">
        <v>2175</v>
      </c>
      <c r="F145" s="208" t="s">
        <v>2176</v>
      </c>
      <c r="G145" s="209" t="s">
        <v>488</v>
      </c>
      <c r="H145" s="210">
        <v>1</v>
      </c>
      <c r="I145" s="211"/>
      <c r="J145" s="212">
        <f t="shared" si="5"/>
        <v>0</v>
      </c>
      <c r="K145" s="213"/>
      <c r="L145" s="214"/>
      <c r="M145" s="215" t="s">
        <v>1</v>
      </c>
      <c r="N145" s="216" t="s">
        <v>37</v>
      </c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AR145" s="174" t="s">
        <v>1061</v>
      </c>
      <c r="AT145" s="174" t="s">
        <v>387</v>
      </c>
      <c r="AU145" s="174" t="s">
        <v>81</v>
      </c>
      <c r="AY145" s="17" t="s">
        <v>159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7" t="s">
        <v>81</v>
      </c>
      <c r="BK145" s="102">
        <f t="shared" si="14"/>
        <v>0</v>
      </c>
      <c r="BL145" s="17" t="s">
        <v>576</v>
      </c>
      <c r="BM145" s="174" t="s">
        <v>278</v>
      </c>
    </row>
    <row r="146" spans="2:65" s="1" customFormat="1" ht="16.5" customHeight="1" x14ac:dyDescent="0.2">
      <c r="B146" s="136"/>
      <c r="C146" s="163" t="s">
        <v>189</v>
      </c>
      <c r="D146" s="163" t="s">
        <v>161</v>
      </c>
      <c r="E146" s="164" t="s">
        <v>2177</v>
      </c>
      <c r="F146" s="165" t="s">
        <v>2178</v>
      </c>
      <c r="G146" s="166" t="s">
        <v>488</v>
      </c>
      <c r="H146" s="167">
        <v>1</v>
      </c>
      <c r="I146" s="168"/>
      <c r="J146" s="169">
        <f t="shared" si="5"/>
        <v>0</v>
      </c>
      <c r="K146" s="170"/>
      <c r="L146" s="34"/>
      <c r="M146" s="171" t="s">
        <v>1</v>
      </c>
      <c r="N146" s="135" t="s">
        <v>37</v>
      </c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AR146" s="174" t="s">
        <v>576</v>
      </c>
      <c r="AT146" s="174" t="s">
        <v>161</v>
      </c>
      <c r="AU146" s="174" t="s">
        <v>81</v>
      </c>
      <c r="AY146" s="17" t="s">
        <v>159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7" t="s">
        <v>81</v>
      </c>
      <c r="BK146" s="102">
        <f t="shared" si="14"/>
        <v>0</v>
      </c>
      <c r="BL146" s="17" t="s">
        <v>576</v>
      </c>
      <c r="BM146" s="174" t="s">
        <v>292</v>
      </c>
    </row>
    <row r="147" spans="2:65" s="1" customFormat="1" ht="24.15" customHeight="1" x14ac:dyDescent="0.2">
      <c r="B147" s="136"/>
      <c r="C147" s="206" t="s">
        <v>193</v>
      </c>
      <c r="D147" s="206" t="s">
        <v>387</v>
      </c>
      <c r="E147" s="207" t="s">
        <v>2179</v>
      </c>
      <c r="F147" s="208" t="s">
        <v>2180</v>
      </c>
      <c r="G147" s="209" t="s">
        <v>488</v>
      </c>
      <c r="H147" s="210">
        <v>1</v>
      </c>
      <c r="I147" s="211"/>
      <c r="J147" s="212">
        <f t="shared" si="5"/>
        <v>0</v>
      </c>
      <c r="K147" s="213"/>
      <c r="L147" s="214"/>
      <c r="M147" s="215" t="s">
        <v>1</v>
      </c>
      <c r="N147" s="216" t="s">
        <v>37</v>
      </c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AR147" s="174" t="s">
        <v>1061</v>
      </c>
      <c r="AT147" s="174" t="s">
        <v>387</v>
      </c>
      <c r="AU147" s="174" t="s">
        <v>81</v>
      </c>
      <c r="AY147" s="17" t="s">
        <v>159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7" t="s">
        <v>81</v>
      </c>
      <c r="BK147" s="102">
        <f t="shared" si="14"/>
        <v>0</v>
      </c>
      <c r="BL147" s="17" t="s">
        <v>576</v>
      </c>
      <c r="BM147" s="174" t="s">
        <v>302</v>
      </c>
    </row>
    <row r="148" spans="2:65" s="1" customFormat="1" ht="24.15" customHeight="1" x14ac:dyDescent="0.2">
      <c r="B148" s="136"/>
      <c r="C148" s="163" t="s">
        <v>198</v>
      </c>
      <c r="D148" s="163" t="s">
        <v>161</v>
      </c>
      <c r="E148" s="164" t="s">
        <v>2181</v>
      </c>
      <c r="F148" s="165" t="s">
        <v>2182</v>
      </c>
      <c r="G148" s="166" t="s">
        <v>493</v>
      </c>
      <c r="H148" s="167">
        <v>10</v>
      </c>
      <c r="I148" s="168"/>
      <c r="J148" s="169">
        <f t="shared" si="5"/>
        <v>0</v>
      </c>
      <c r="K148" s="170"/>
      <c r="L148" s="34"/>
      <c r="M148" s="171" t="s">
        <v>1</v>
      </c>
      <c r="N148" s="135" t="s">
        <v>37</v>
      </c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AR148" s="174" t="s">
        <v>576</v>
      </c>
      <c r="AT148" s="174" t="s">
        <v>161</v>
      </c>
      <c r="AU148" s="174" t="s">
        <v>81</v>
      </c>
      <c r="AY148" s="17" t="s">
        <v>159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81</v>
      </c>
      <c r="BK148" s="102">
        <f t="shared" si="14"/>
        <v>0</v>
      </c>
      <c r="BL148" s="17" t="s">
        <v>576</v>
      </c>
      <c r="BM148" s="174" t="s">
        <v>312</v>
      </c>
    </row>
    <row r="149" spans="2:65" s="1" customFormat="1" ht="16.5" customHeight="1" x14ac:dyDescent="0.2">
      <c r="B149" s="136"/>
      <c r="C149" s="206" t="s">
        <v>202</v>
      </c>
      <c r="D149" s="206" t="s">
        <v>387</v>
      </c>
      <c r="E149" s="207" t="s">
        <v>2183</v>
      </c>
      <c r="F149" s="208" t="s">
        <v>2184</v>
      </c>
      <c r="G149" s="209" t="s">
        <v>493</v>
      </c>
      <c r="H149" s="210">
        <v>10</v>
      </c>
      <c r="I149" s="211"/>
      <c r="J149" s="212">
        <f t="shared" si="5"/>
        <v>0</v>
      </c>
      <c r="K149" s="213"/>
      <c r="L149" s="214"/>
      <c r="M149" s="215" t="s">
        <v>1</v>
      </c>
      <c r="N149" s="216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1061</v>
      </c>
      <c r="AT149" s="174" t="s">
        <v>387</v>
      </c>
      <c r="AU149" s="174" t="s">
        <v>81</v>
      </c>
      <c r="AY149" s="17" t="s">
        <v>159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81</v>
      </c>
      <c r="BK149" s="102">
        <f t="shared" si="14"/>
        <v>0</v>
      </c>
      <c r="BL149" s="17" t="s">
        <v>576</v>
      </c>
      <c r="BM149" s="174" t="s">
        <v>323</v>
      </c>
    </row>
    <row r="150" spans="2:65" s="11" customFormat="1" ht="22.75" customHeight="1" x14ac:dyDescent="0.25">
      <c r="B150" s="151"/>
      <c r="D150" s="152" t="s">
        <v>70</v>
      </c>
      <c r="E150" s="161" t="s">
        <v>1264</v>
      </c>
      <c r="F150" s="161" t="s">
        <v>1265</v>
      </c>
      <c r="I150" s="154"/>
      <c r="J150" s="162">
        <f>BK150</f>
        <v>0</v>
      </c>
      <c r="L150" s="151"/>
      <c r="M150" s="156"/>
      <c r="P150" s="157">
        <f>SUM(P151:P162)</f>
        <v>0</v>
      </c>
      <c r="R150" s="157">
        <f>SUM(R151:R162)</f>
        <v>4.2000000000000006E-3</v>
      </c>
      <c r="T150" s="158">
        <f>SUM(T151:T162)</f>
        <v>0</v>
      </c>
      <c r="AR150" s="152" t="s">
        <v>173</v>
      </c>
      <c r="AT150" s="159" t="s">
        <v>70</v>
      </c>
      <c r="AU150" s="159" t="s">
        <v>76</v>
      </c>
      <c r="AY150" s="152" t="s">
        <v>159</v>
      </c>
      <c r="BK150" s="160">
        <f>SUM(BK151:BK162)</f>
        <v>0</v>
      </c>
    </row>
    <row r="151" spans="2:65" s="1" customFormat="1" ht="24.15" customHeight="1" x14ac:dyDescent="0.2">
      <c r="B151" s="136"/>
      <c r="C151" s="163" t="s">
        <v>278</v>
      </c>
      <c r="D151" s="163" t="s">
        <v>161</v>
      </c>
      <c r="E151" s="164" t="s">
        <v>2185</v>
      </c>
      <c r="F151" s="165" t="s">
        <v>2186</v>
      </c>
      <c r="G151" s="166" t="s">
        <v>488</v>
      </c>
      <c r="H151" s="167">
        <v>8</v>
      </c>
      <c r="I151" s="168"/>
      <c r="J151" s="169">
        <f t="shared" ref="J151:J162" si="15">ROUND(I151*H151,2)</f>
        <v>0</v>
      </c>
      <c r="K151" s="170"/>
      <c r="L151" s="34"/>
      <c r="M151" s="171" t="s">
        <v>1</v>
      </c>
      <c r="N151" s="135" t="s">
        <v>37</v>
      </c>
      <c r="P151" s="172">
        <f t="shared" ref="P151:P162" si="16">O151*H151</f>
        <v>0</v>
      </c>
      <c r="Q151" s="172">
        <v>0</v>
      </c>
      <c r="R151" s="172">
        <f t="shared" ref="R151:R162" si="17">Q151*H151</f>
        <v>0</v>
      </c>
      <c r="S151" s="172">
        <v>0</v>
      </c>
      <c r="T151" s="173">
        <f t="shared" ref="T151:T162" si="18">S151*H151</f>
        <v>0</v>
      </c>
      <c r="AR151" s="174" t="s">
        <v>576</v>
      </c>
      <c r="AT151" s="174" t="s">
        <v>161</v>
      </c>
      <c r="AU151" s="174" t="s">
        <v>81</v>
      </c>
      <c r="AY151" s="17" t="s">
        <v>159</v>
      </c>
      <c r="BE151" s="102">
        <f t="shared" ref="BE151:BE162" si="19">IF(N151="základná",J151,0)</f>
        <v>0</v>
      </c>
      <c r="BF151" s="102">
        <f t="shared" ref="BF151:BF162" si="20">IF(N151="znížená",J151,0)</f>
        <v>0</v>
      </c>
      <c r="BG151" s="102">
        <f t="shared" ref="BG151:BG162" si="21">IF(N151="zákl. prenesená",J151,0)</f>
        <v>0</v>
      </c>
      <c r="BH151" s="102">
        <f t="shared" ref="BH151:BH162" si="22">IF(N151="zníž. prenesená",J151,0)</f>
        <v>0</v>
      </c>
      <c r="BI151" s="102">
        <f t="shared" ref="BI151:BI162" si="23">IF(N151="nulová",J151,0)</f>
        <v>0</v>
      </c>
      <c r="BJ151" s="17" t="s">
        <v>81</v>
      </c>
      <c r="BK151" s="102">
        <f t="shared" ref="BK151:BK162" si="24">ROUND(I151*H151,2)</f>
        <v>0</v>
      </c>
      <c r="BL151" s="17" t="s">
        <v>576</v>
      </c>
      <c r="BM151" s="174" t="s">
        <v>7</v>
      </c>
    </row>
    <row r="152" spans="2:65" s="1" customFormat="1" ht="24.15" customHeight="1" x14ac:dyDescent="0.2">
      <c r="B152" s="136"/>
      <c r="C152" s="206" t="s">
        <v>285</v>
      </c>
      <c r="D152" s="206" t="s">
        <v>387</v>
      </c>
      <c r="E152" s="207" t="s">
        <v>2187</v>
      </c>
      <c r="F152" s="208" t="s">
        <v>2188</v>
      </c>
      <c r="G152" s="209" t="s">
        <v>488</v>
      </c>
      <c r="H152" s="210">
        <v>8</v>
      </c>
      <c r="I152" s="211"/>
      <c r="J152" s="212">
        <f t="shared" si="15"/>
        <v>0</v>
      </c>
      <c r="K152" s="213"/>
      <c r="L152" s="214"/>
      <c r="M152" s="215" t="s">
        <v>1</v>
      </c>
      <c r="N152" s="216" t="s">
        <v>37</v>
      </c>
      <c r="P152" s="172">
        <f t="shared" si="16"/>
        <v>0</v>
      </c>
      <c r="Q152" s="172">
        <v>0</v>
      </c>
      <c r="R152" s="172">
        <f t="shared" si="17"/>
        <v>0</v>
      </c>
      <c r="S152" s="172">
        <v>0</v>
      </c>
      <c r="T152" s="173">
        <f t="shared" si="18"/>
        <v>0</v>
      </c>
      <c r="AR152" s="174" t="s">
        <v>1061</v>
      </c>
      <c r="AT152" s="174" t="s">
        <v>387</v>
      </c>
      <c r="AU152" s="174" t="s">
        <v>81</v>
      </c>
      <c r="AY152" s="17" t="s">
        <v>159</v>
      </c>
      <c r="BE152" s="102">
        <f t="shared" si="19"/>
        <v>0</v>
      </c>
      <c r="BF152" s="102">
        <f t="shared" si="20"/>
        <v>0</v>
      </c>
      <c r="BG152" s="102">
        <f t="shared" si="21"/>
        <v>0</v>
      </c>
      <c r="BH152" s="102">
        <f t="shared" si="22"/>
        <v>0</v>
      </c>
      <c r="BI152" s="102">
        <f t="shared" si="23"/>
        <v>0</v>
      </c>
      <c r="BJ152" s="17" t="s">
        <v>81</v>
      </c>
      <c r="BK152" s="102">
        <f t="shared" si="24"/>
        <v>0</v>
      </c>
      <c r="BL152" s="17" t="s">
        <v>576</v>
      </c>
      <c r="BM152" s="174" t="s">
        <v>346</v>
      </c>
    </row>
    <row r="153" spans="2:65" s="1" customFormat="1" ht="16.5" customHeight="1" x14ac:dyDescent="0.2">
      <c r="B153" s="136"/>
      <c r="C153" s="163" t="s">
        <v>292</v>
      </c>
      <c r="D153" s="163" t="s">
        <v>161</v>
      </c>
      <c r="E153" s="164" t="s">
        <v>2189</v>
      </c>
      <c r="F153" s="165" t="s">
        <v>2190</v>
      </c>
      <c r="G153" s="166" t="s">
        <v>488</v>
      </c>
      <c r="H153" s="167">
        <v>42</v>
      </c>
      <c r="I153" s="168"/>
      <c r="J153" s="169">
        <f t="shared" si="15"/>
        <v>0</v>
      </c>
      <c r="K153" s="170"/>
      <c r="L153" s="34"/>
      <c r="M153" s="171" t="s">
        <v>1</v>
      </c>
      <c r="N153" s="135" t="s">
        <v>37</v>
      </c>
      <c r="P153" s="172">
        <f t="shared" si="16"/>
        <v>0</v>
      </c>
      <c r="Q153" s="172">
        <v>0</v>
      </c>
      <c r="R153" s="172">
        <f t="shared" si="17"/>
        <v>0</v>
      </c>
      <c r="S153" s="172">
        <v>0</v>
      </c>
      <c r="T153" s="173">
        <f t="shared" si="18"/>
        <v>0</v>
      </c>
      <c r="AR153" s="174" t="s">
        <v>576</v>
      </c>
      <c r="AT153" s="174" t="s">
        <v>161</v>
      </c>
      <c r="AU153" s="174" t="s">
        <v>81</v>
      </c>
      <c r="AY153" s="17" t="s">
        <v>159</v>
      </c>
      <c r="BE153" s="102">
        <f t="shared" si="19"/>
        <v>0</v>
      </c>
      <c r="BF153" s="102">
        <f t="shared" si="20"/>
        <v>0</v>
      </c>
      <c r="BG153" s="102">
        <f t="shared" si="21"/>
        <v>0</v>
      </c>
      <c r="BH153" s="102">
        <f t="shared" si="22"/>
        <v>0</v>
      </c>
      <c r="BI153" s="102">
        <f t="shared" si="23"/>
        <v>0</v>
      </c>
      <c r="BJ153" s="17" t="s">
        <v>81</v>
      </c>
      <c r="BK153" s="102">
        <f t="shared" si="24"/>
        <v>0</v>
      </c>
      <c r="BL153" s="17" t="s">
        <v>576</v>
      </c>
      <c r="BM153" s="174" t="s">
        <v>358</v>
      </c>
    </row>
    <row r="154" spans="2:65" s="1" customFormat="1" ht="24.15" customHeight="1" x14ac:dyDescent="0.2">
      <c r="B154" s="136"/>
      <c r="C154" s="206" t="s">
        <v>298</v>
      </c>
      <c r="D154" s="206" t="s">
        <v>387</v>
      </c>
      <c r="E154" s="207" t="s">
        <v>2191</v>
      </c>
      <c r="F154" s="208" t="s">
        <v>2192</v>
      </c>
      <c r="G154" s="209" t="s">
        <v>488</v>
      </c>
      <c r="H154" s="210">
        <v>42</v>
      </c>
      <c r="I154" s="211"/>
      <c r="J154" s="212">
        <f t="shared" si="15"/>
        <v>0</v>
      </c>
      <c r="K154" s="213"/>
      <c r="L154" s="214"/>
      <c r="M154" s="215" t="s">
        <v>1</v>
      </c>
      <c r="N154" s="216" t="s">
        <v>37</v>
      </c>
      <c r="P154" s="172">
        <f t="shared" si="16"/>
        <v>0</v>
      </c>
      <c r="Q154" s="172">
        <v>1E-4</v>
      </c>
      <c r="R154" s="172">
        <f t="shared" si="17"/>
        <v>4.2000000000000006E-3</v>
      </c>
      <c r="S154" s="172">
        <v>0</v>
      </c>
      <c r="T154" s="173">
        <f t="shared" si="18"/>
        <v>0</v>
      </c>
      <c r="AR154" s="174" t="s">
        <v>1061</v>
      </c>
      <c r="AT154" s="174" t="s">
        <v>387</v>
      </c>
      <c r="AU154" s="174" t="s">
        <v>81</v>
      </c>
      <c r="AY154" s="17" t="s">
        <v>159</v>
      </c>
      <c r="BE154" s="102">
        <f t="shared" si="19"/>
        <v>0</v>
      </c>
      <c r="BF154" s="102">
        <f t="shared" si="20"/>
        <v>0</v>
      </c>
      <c r="BG154" s="102">
        <f t="shared" si="21"/>
        <v>0</v>
      </c>
      <c r="BH154" s="102">
        <f t="shared" si="22"/>
        <v>0</v>
      </c>
      <c r="BI154" s="102">
        <f t="shared" si="23"/>
        <v>0</v>
      </c>
      <c r="BJ154" s="17" t="s">
        <v>81</v>
      </c>
      <c r="BK154" s="102">
        <f t="shared" si="24"/>
        <v>0</v>
      </c>
      <c r="BL154" s="17" t="s">
        <v>576</v>
      </c>
      <c r="BM154" s="174" t="s">
        <v>373</v>
      </c>
    </row>
    <row r="155" spans="2:65" s="1" customFormat="1" ht="16.5" customHeight="1" x14ac:dyDescent="0.2">
      <c r="B155" s="136"/>
      <c r="C155" s="163" t="s">
        <v>302</v>
      </c>
      <c r="D155" s="163" t="s">
        <v>161</v>
      </c>
      <c r="E155" s="164" t="s">
        <v>2193</v>
      </c>
      <c r="F155" s="165" t="s">
        <v>2194</v>
      </c>
      <c r="G155" s="166" t="s">
        <v>493</v>
      </c>
      <c r="H155" s="167">
        <v>1030</v>
      </c>
      <c r="I155" s="168"/>
      <c r="J155" s="169">
        <f t="shared" si="15"/>
        <v>0</v>
      </c>
      <c r="K155" s="170"/>
      <c r="L155" s="34"/>
      <c r="M155" s="171" t="s">
        <v>1</v>
      </c>
      <c r="N155" s="135" t="s">
        <v>37</v>
      </c>
      <c r="P155" s="172">
        <f t="shared" si="16"/>
        <v>0</v>
      </c>
      <c r="Q155" s="172">
        <v>0</v>
      </c>
      <c r="R155" s="172">
        <f t="shared" si="17"/>
        <v>0</v>
      </c>
      <c r="S155" s="172">
        <v>0</v>
      </c>
      <c r="T155" s="173">
        <f t="shared" si="18"/>
        <v>0</v>
      </c>
      <c r="AR155" s="174" t="s">
        <v>576</v>
      </c>
      <c r="AT155" s="174" t="s">
        <v>161</v>
      </c>
      <c r="AU155" s="174" t="s">
        <v>81</v>
      </c>
      <c r="AY155" s="17" t="s">
        <v>159</v>
      </c>
      <c r="BE155" s="102">
        <f t="shared" si="19"/>
        <v>0</v>
      </c>
      <c r="BF155" s="102">
        <f t="shared" si="20"/>
        <v>0</v>
      </c>
      <c r="BG155" s="102">
        <f t="shared" si="21"/>
        <v>0</v>
      </c>
      <c r="BH155" s="102">
        <f t="shared" si="22"/>
        <v>0</v>
      </c>
      <c r="BI155" s="102">
        <f t="shared" si="23"/>
        <v>0</v>
      </c>
      <c r="BJ155" s="17" t="s">
        <v>81</v>
      </c>
      <c r="BK155" s="102">
        <f t="shared" si="24"/>
        <v>0</v>
      </c>
      <c r="BL155" s="17" t="s">
        <v>576</v>
      </c>
      <c r="BM155" s="174" t="s">
        <v>386</v>
      </c>
    </row>
    <row r="156" spans="2:65" s="1" customFormat="1" ht="16.5" customHeight="1" x14ac:dyDescent="0.2">
      <c r="B156" s="136"/>
      <c r="C156" s="206" t="s">
        <v>307</v>
      </c>
      <c r="D156" s="206" t="s">
        <v>387</v>
      </c>
      <c r="E156" s="207" t="s">
        <v>2195</v>
      </c>
      <c r="F156" s="208" t="s">
        <v>2196</v>
      </c>
      <c r="G156" s="209" t="s">
        <v>493</v>
      </c>
      <c r="H156" s="210">
        <v>1030</v>
      </c>
      <c r="I156" s="211"/>
      <c r="J156" s="212">
        <f t="shared" si="15"/>
        <v>0</v>
      </c>
      <c r="K156" s="213"/>
      <c r="L156" s="214"/>
      <c r="M156" s="215" t="s">
        <v>1</v>
      </c>
      <c r="N156" s="216" t="s">
        <v>37</v>
      </c>
      <c r="P156" s="172">
        <f t="shared" si="16"/>
        <v>0</v>
      </c>
      <c r="Q156" s="172">
        <v>0</v>
      </c>
      <c r="R156" s="172">
        <f t="shared" si="17"/>
        <v>0</v>
      </c>
      <c r="S156" s="172">
        <v>0</v>
      </c>
      <c r="T156" s="173">
        <f t="shared" si="18"/>
        <v>0</v>
      </c>
      <c r="AR156" s="174" t="s">
        <v>1061</v>
      </c>
      <c r="AT156" s="174" t="s">
        <v>387</v>
      </c>
      <c r="AU156" s="174" t="s">
        <v>81</v>
      </c>
      <c r="AY156" s="17" t="s">
        <v>159</v>
      </c>
      <c r="BE156" s="102">
        <f t="shared" si="19"/>
        <v>0</v>
      </c>
      <c r="BF156" s="102">
        <f t="shared" si="20"/>
        <v>0</v>
      </c>
      <c r="BG156" s="102">
        <f t="shared" si="21"/>
        <v>0</v>
      </c>
      <c r="BH156" s="102">
        <f t="shared" si="22"/>
        <v>0</v>
      </c>
      <c r="BI156" s="102">
        <f t="shared" si="23"/>
        <v>0</v>
      </c>
      <c r="BJ156" s="17" t="s">
        <v>81</v>
      </c>
      <c r="BK156" s="102">
        <f t="shared" si="24"/>
        <v>0</v>
      </c>
      <c r="BL156" s="17" t="s">
        <v>576</v>
      </c>
      <c r="BM156" s="174" t="s">
        <v>398</v>
      </c>
    </row>
    <row r="157" spans="2:65" s="1" customFormat="1" ht="24.15" customHeight="1" x14ac:dyDescent="0.2">
      <c r="B157" s="136"/>
      <c r="C157" s="163" t="s">
        <v>312</v>
      </c>
      <c r="D157" s="163" t="s">
        <v>161</v>
      </c>
      <c r="E157" s="164" t="s">
        <v>2197</v>
      </c>
      <c r="F157" s="165" t="s">
        <v>2198</v>
      </c>
      <c r="G157" s="166" t="s">
        <v>488</v>
      </c>
      <c r="H157" s="167">
        <v>1</v>
      </c>
      <c r="I157" s="168"/>
      <c r="J157" s="169">
        <f t="shared" si="15"/>
        <v>0</v>
      </c>
      <c r="K157" s="170"/>
      <c r="L157" s="34"/>
      <c r="M157" s="171" t="s">
        <v>1</v>
      </c>
      <c r="N157" s="135" t="s">
        <v>37</v>
      </c>
      <c r="P157" s="172">
        <f t="shared" si="16"/>
        <v>0</v>
      </c>
      <c r="Q157" s="172">
        <v>0</v>
      </c>
      <c r="R157" s="172">
        <f t="shared" si="17"/>
        <v>0</v>
      </c>
      <c r="S157" s="172">
        <v>0</v>
      </c>
      <c r="T157" s="173">
        <f t="shared" si="18"/>
        <v>0</v>
      </c>
      <c r="AR157" s="174" t="s">
        <v>576</v>
      </c>
      <c r="AT157" s="174" t="s">
        <v>161</v>
      </c>
      <c r="AU157" s="174" t="s">
        <v>81</v>
      </c>
      <c r="AY157" s="17" t="s">
        <v>159</v>
      </c>
      <c r="BE157" s="102">
        <f t="shared" si="19"/>
        <v>0</v>
      </c>
      <c r="BF157" s="102">
        <f t="shared" si="20"/>
        <v>0</v>
      </c>
      <c r="BG157" s="102">
        <f t="shared" si="21"/>
        <v>0</v>
      </c>
      <c r="BH157" s="102">
        <f t="shared" si="22"/>
        <v>0</v>
      </c>
      <c r="BI157" s="102">
        <f t="shared" si="23"/>
        <v>0</v>
      </c>
      <c r="BJ157" s="17" t="s">
        <v>81</v>
      </c>
      <c r="BK157" s="102">
        <f t="shared" si="24"/>
        <v>0</v>
      </c>
      <c r="BL157" s="17" t="s">
        <v>576</v>
      </c>
      <c r="BM157" s="174" t="s">
        <v>390</v>
      </c>
    </row>
    <row r="158" spans="2:65" s="1" customFormat="1" ht="24.15" customHeight="1" x14ac:dyDescent="0.2">
      <c r="B158" s="136"/>
      <c r="C158" s="206" t="s">
        <v>317</v>
      </c>
      <c r="D158" s="206" t="s">
        <v>387</v>
      </c>
      <c r="E158" s="207" t="s">
        <v>2199</v>
      </c>
      <c r="F158" s="208" t="s">
        <v>2200</v>
      </c>
      <c r="G158" s="209" t="s">
        <v>488</v>
      </c>
      <c r="H158" s="210">
        <v>1</v>
      </c>
      <c r="I158" s="211"/>
      <c r="J158" s="212">
        <f t="shared" si="15"/>
        <v>0</v>
      </c>
      <c r="K158" s="213"/>
      <c r="L158" s="214"/>
      <c r="M158" s="215" t="s">
        <v>1</v>
      </c>
      <c r="N158" s="216" t="s">
        <v>37</v>
      </c>
      <c r="P158" s="172">
        <f t="shared" si="16"/>
        <v>0</v>
      </c>
      <c r="Q158" s="172">
        <v>0</v>
      </c>
      <c r="R158" s="172">
        <f t="shared" si="17"/>
        <v>0</v>
      </c>
      <c r="S158" s="172">
        <v>0</v>
      </c>
      <c r="T158" s="173">
        <f t="shared" si="18"/>
        <v>0</v>
      </c>
      <c r="AR158" s="174" t="s">
        <v>1061</v>
      </c>
      <c r="AT158" s="174" t="s">
        <v>387</v>
      </c>
      <c r="AU158" s="174" t="s">
        <v>81</v>
      </c>
      <c r="AY158" s="17" t="s">
        <v>159</v>
      </c>
      <c r="BE158" s="102">
        <f t="shared" si="19"/>
        <v>0</v>
      </c>
      <c r="BF158" s="102">
        <f t="shared" si="20"/>
        <v>0</v>
      </c>
      <c r="BG158" s="102">
        <f t="shared" si="21"/>
        <v>0</v>
      </c>
      <c r="BH158" s="102">
        <f t="shared" si="22"/>
        <v>0</v>
      </c>
      <c r="BI158" s="102">
        <f t="shared" si="23"/>
        <v>0</v>
      </c>
      <c r="BJ158" s="17" t="s">
        <v>81</v>
      </c>
      <c r="BK158" s="102">
        <f t="shared" si="24"/>
        <v>0</v>
      </c>
      <c r="BL158" s="17" t="s">
        <v>576</v>
      </c>
      <c r="BM158" s="174" t="s">
        <v>418</v>
      </c>
    </row>
    <row r="159" spans="2:65" s="1" customFormat="1" ht="33" customHeight="1" x14ac:dyDescent="0.2">
      <c r="B159" s="136"/>
      <c r="C159" s="206" t="s">
        <v>323</v>
      </c>
      <c r="D159" s="206" t="s">
        <v>387</v>
      </c>
      <c r="E159" s="207" t="s">
        <v>2201</v>
      </c>
      <c r="F159" s="208" t="s">
        <v>2202</v>
      </c>
      <c r="G159" s="209" t="s">
        <v>488</v>
      </c>
      <c r="H159" s="210">
        <v>8</v>
      </c>
      <c r="I159" s="211"/>
      <c r="J159" s="212">
        <f t="shared" si="15"/>
        <v>0</v>
      </c>
      <c r="K159" s="213"/>
      <c r="L159" s="214"/>
      <c r="M159" s="215" t="s">
        <v>1</v>
      </c>
      <c r="N159" s="216" t="s">
        <v>37</v>
      </c>
      <c r="P159" s="172">
        <f t="shared" si="16"/>
        <v>0</v>
      </c>
      <c r="Q159" s="172">
        <v>0</v>
      </c>
      <c r="R159" s="172">
        <f t="shared" si="17"/>
        <v>0</v>
      </c>
      <c r="S159" s="172">
        <v>0</v>
      </c>
      <c r="T159" s="173">
        <f t="shared" si="18"/>
        <v>0</v>
      </c>
      <c r="AR159" s="174" t="s">
        <v>1061</v>
      </c>
      <c r="AT159" s="174" t="s">
        <v>387</v>
      </c>
      <c r="AU159" s="174" t="s">
        <v>81</v>
      </c>
      <c r="AY159" s="17" t="s">
        <v>159</v>
      </c>
      <c r="BE159" s="102">
        <f t="shared" si="19"/>
        <v>0</v>
      </c>
      <c r="BF159" s="102">
        <f t="shared" si="20"/>
        <v>0</v>
      </c>
      <c r="BG159" s="102">
        <f t="shared" si="21"/>
        <v>0</v>
      </c>
      <c r="BH159" s="102">
        <f t="shared" si="22"/>
        <v>0</v>
      </c>
      <c r="BI159" s="102">
        <f t="shared" si="23"/>
        <v>0</v>
      </c>
      <c r="BJ159" s="17" t="s">
        <v>81</v>
      </c>
      <c r="BK159" s="102">
        <f t="shared" si="24"/>
        <v>0</v>
      </c>
      <c r="BL159" s="17" t="s">
        <v>576</v>
      </c>
      <c r="BM159" s="174" t="s">
        <v>178</v>
      </c>
    </row>
    <row r="160" spans="2:65" s="1" customFormat="1" ht="16.5" customHeight="1" x14ac:dyDescent="0.2">
      <c r="B160" s="136"/>
      <c r="C160" s="163" t="s">
        <v>329</v>
      </c>
      <c r="D160" s="163" t="s">
        <v>161</v>
      </c>
      <c r="E160" s="164" t="s">
        <v>2203</v>
      </c>
      <c r="F160" s="165" t="s">
        <v>2204</v>
      </c>
      <c r="G160" s="166" t="s">
        <v>488</v>
      </c>
      <c r="H160" s="167">
        <v>10</v>
      </c>
      <c r="I160" s="168"/>
      <c r="J160" s="169">
        <f t="shared" si="15"/>
        <v>0</v>
      </c>
      <c r="K160" s="170"/>
      <c r="L160" s="34"/>
      <c r="M160" s="171" t="s">
        <v>1</v>
      </c>
      <c r="N160" s="135" t="s">
        <v>37</v>
      </c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AR160" s="174" t="s">
        <v>576</v>
      </c>
      <c r="AT160" s="174" t="s">
        <v>161</v>
      </c>
      <c r="AU160" s="174" t="s">
        <v>81</v>
      </c>
      <c r="AY160" s="17" t="s">
        <v>159</v>
      </c>
      <c r="BE160" s="102">
        <f t="shared" si="19"/>
        <v>0</v>
      </c>
      <c r="BF160" s="102">
        <f t="shared" si="20"/>
        <v>0</v>
      </c>
      <c r="BG160" s="102">
        <f t="shared" si="21"/>
        <v>0</v>
      </c>
      <c r="BH160" s="102">
        <f t="shared" si="22"/>
        <v>0</v>
      </c>
      <c r="BI160" s="102">
        <f t="shared" si="23"/>
        <v>0</v>
      </c>
      <c r="BJ160" s="17" t="s">
        <v>81</v>
      </c>
      <c r="BK160" s="102">
        <f t="shared" si="24"/>
        <v>0</v>
      </c>
      <c r="BL160" s="17" t="s">
        <v>576</v>
      </c>
      <c r="BM160" s="174" t="s">
        <v>437</v>
      </c>
    </row>
    <row r="161" spans="2:65" s="1" customFormat="1" ht="24.15" customHeight="1" x14ac:dyDescent="0.2">
      <c r="B161" s="136"/>
      <c r="C161" s="206" t="s">
        <v>7</v>
      </c>
      <c r="D161" s="206" t="s">
        <v>387</v>
      </c>
      <c r="E161" s="207" t="s">
        <v>2205</v>
      </c>
      <c r="F161" s="208" t="s">
        <v>2206</v>
      </c>
      <c r="G161" s="209" t="s">
        <v>488</v>
      </c>
      <c r="H161" s="210">
        <v>8</v>
      </c>
      <c r="I161" s="211"/>
      <c r="J161" s="212">
        <f t="shared" si="15"/>
        <v>0</v>
      </c>
      <c r="K161" s="213"/>
      <c r="L161" s="214"/>
      <c r="M161" s="215" t="s">
        <v>1</v>
      </c>
      <c r="N161" s="216" t="s">
        <v>37</v>
      </c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AR161" s="174" t="s">
        <v>1061</v>
      </c>
      <c r="AT161" s="174" t="s">
        <v>387</v>
      </c>
      <c r="AU161" s="174" t="s">
        <v>81</v>
      </c>
      <c r="AY161" s="17" t="s">
        <v>159</v>
      </c>
      <c r="BE161" s="102">
        <f t="shared" si="19"/>
        <v>0</v>
      </c>
      <c r="BF161" s="102">
        <f t="shared" si="20"/>
        <v>0</v>
      </c>
      <c r="BG161" s="102">
        <f t="shared" si="21"/>
        <v>0</v>
      </c>
      <c r="BH161" s="102">
        <f t="shared" si="22"/>
        <v>0</v>
      </c>
      <c r="BI161" s="102">
        <f t="shared" si="23"/>
        <v>0</v>
      </c>
      <c r="BJ161" s="17" t="s">
        <v>81</v>
      </c>
      <c r="BK161" s="102">
        <f t="shared" si="24"/>
        <v>0</v>
      </c>
      <c r="BL161" s="17" t="s">
        <v>576</v>
      </c>
      <c r="BM161" s="174" t="s">
        <v>448</v>
      </c>
    </row>
    <row r="162" spans="2:65" s="1" customFormat="1" ht="24.15" customHeight="1" x14ac:dyDescent="0.2">
      <c r="B162" s="136"/>
      <c r="C162" s="206" t="s">
        <v>339</v>
      </c>
      <c r="D162" s="206" t="s">
        <v>387</v>
      </c>
      <c r="E162" s="207" t="s">
        <v>2205</v>
      </c>
      <c r="F162" s="208" t="s">
        <v>2206</v>
      </c>
      <c r="G162" s="209" t="s">
        <v>488</v>
      </c>
      <c r="H162" s="210">
        <v>2</v>
      </c>
      <c r="I162" s="211"/>
      <c r="J162" s="212">
        <f t="shared" si="15"/>
        <v>0</v>
      </c>
      <c r="K162" s="213"/>
      <c r="L162" s="214"/>
      <c r="M162" s="215" t="s">
        <v>1</v>
      </c>
      <c r="N162" s="216" t="s">
        <v>37</v>
      </c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AR162" s="174" t="s">
        <v>1061</v>
      </c>
      <c r="AT162" s="174" t="s">
        <v>387</v>
      </c>
      <c r="AU162" s="174" t="s">
        <v>81</v>
      </c>
      <c r="AY162" s="17" t="s">
        <v>159</v>
      </c>
      <c r="BE162" s="102">
        <f t="shared" si="19"/>
        <v>0</v>
      </c>
      <c r="BF162" s="102">
        <f t="shared" si="20"/>
        <v>0</v>
      </c>
      <c r="BG162" s="102">
        <f t="shared" si="21"/>
        <v>0</v>
      </c>
      <c r="BH162" s="102">
        <f t="shared" si="22"/>
        <v>0</v>
      </c>
      <c r="BI162" s="102">
        <f t="shared" si="23"/>
        <v>0</v>
      </c>
      <c r="BJ162" s="17" t="s">
        <v>81</v>
      </c>
      <c r="BK162" s="102">
        <f t="shared" si="24"/>
        <v>0</v>
      </c>
      <c r="BL162" s="17" t="s">
        <v>576</v>
      </c>
      <c r="BM162" s="174" t="s">
        <v>460</v>
      </c>
    </row>
    <row r="163" spans="2:65" s="11" customFormat="1" ht="22.75" customHeight="1" x14ac:dyDescent="0.25">
      <c r="B163" s="151"/>
      <c r="D163" s="152" t="s">
        <v>70</v>
      </c>
      <c r="E163" s="161" t="s">
        <v>1311</v>
      </c>
      <c r="F163" s="161" t="s">
        <v>1312</v>
      </c>
      <c r="I163" s="154"/>
      <c r="J163" s="162">
        <f>BK163</f>
        <v>0</v>
      </c>
      <c r="L163" s="151"/>
      <c r="M163" s="156"/>
      <c r="P163" s="157">
        <f>SUM(P164:P170)</f>
        <v>0</v>
      </c>
      <c r="R163" s="157">
        <f>SUM(R164:R170)</f>
        <v>20.8</v>
      </c>
      <c r="T163" s="158">
        <f>SUM(T164:T170)</f>
        <v>0</v>
      </c>
      <c r="AR163" s="152" t="s">
        <v>173</v>
      </c>
      <c r="AT163" s="159" t="s">
        <v>70</v>
      </c>
      <c r="AU163" s="159" t="s">
        <v>76</v>
      </c>
      <c r="AY163" s="152" t="s">
        <v>159</v>
      </c>
      <c r="BK163" s="160">
        <f>SUM(BK164:BK170)</f>
        <v>0</v>
      </c>
    </row>
    <row r="164" spans="2:65" s="1" customFormat="1" ht="24.15" customHeight="1" x14ac:dyDescent="0.2">
      <c r="B164" s="136"/>
      <c r="C164" s="163" t="s">
        <v>346</v>
      </c>
      <c r="D164" s="163" t="s">
        <v>161</v>
      </c>
      <c r="E164" s="164" t="s">
        <v>2207</v>
      </c>
      <c r="F164" s="165" t="s">
        <v>1316</v>
      </c>
      <c r="G164" s="166" t="s">
        <v>493</v>
      </c>
      <c r="H164" s="167">
        <v>200</v>
      </c>
      <c r="I164" s="168"/>
      <c r="J164" s="169">
        <f t="shared" ref="J164:J170" si="25">ROUND(I164*H164,2)</f>
        <v>0</v>
      </c>
      <c r="K164" s="170"/>
      <c r="L164" s="34"/>
      <c r="M164" s="171" t="s">
        <v>1</v>
      </c>
      <c r="N164" s="135" t="s">
        <v>37</v>
      </c>
      <c r="P164" s="172">
        <f t="shared" ref="P164:P170" si="26">O164*H164</f>
        <v>0</v>
      </c>
      <c r="Q164" s="172">
        <v>0</v>
      </c>
      <c r="R164" s="172">
        <f t="shared" ref="R164:R170" si="27">Q164*H164</f>
        <v>0</v>
      </c>
      <c r="S164" s="172">
        <v>0</v>
      </c>
      <c r="T164" s="173">
        <f t="shared" ref="T164:T170" si="28">S164*H164</f>
        <v>0</v>
      </c>
      <c r="AR164" s="174" t="s">
        <v>576</v>
      </c>
      <c r="AT164" s="174" t="s">
        <v>161</v>
      </c>
      <c r="AU164" s="174" t="s">
        <v>81</v>
      </c>
      <c r="AY164" s="17" t="s">
        <v>159</v>
      </c>
      <c r="BE164" s="102">
        <f t="shared" ref="BE164:BE170" si="29">IF(N164="základná",J164,0)</f>
        <v>0</v>
      </c>
      <c r="BF164" s="102">
        <f t="shared" ref="BF164:BF170" si="30">IF(N164="znížená",J164,0)</f>
        <v>0</v>
      </c>
      <c r="BG164" s="102">
        <f t="shared" ref="BG164:BG170" si="31">IF(N164="zákl. prenesená",J164,0)</f>
        <v>0</v>
      </c>
      <c r="BH164" s="102">
        <f t="shared" ref="BH164:BH170" si="32">IF(N164="zníž. prenesená",J164,0)</f>
        <v>0</v>
      </c>
      <c r="BI164" s="102">
        <f t="shared" ref="BI164:BI170" si="33">IF(N164="nulová",J164,0)</f>
        <v>0</v>
      </c>
      <c r="BJ164" s="17" t="s">
        <v>81</v>
      </c>
      <c r="BK164" s="102">
        <f t="shared" ref="BK164:BK170" si="34">ROUND(I164*H164,2)</f>
        <v>0</v>
      </c>
      <c r="BL164" s="17" t="s">
        <v>576</v>
      </c>
      <c r="BM164" s="174" t="s">
        <v>474</v>
      </c>
    </row>
    <row r="165" spans="2:65" s="1" customFormat="1" ht="33" customHeight="1" x14ac:dyDescent="0.2">
      <c r="B165" s="136"/>
      <c r="C165" s="163" t="s">
        <v>353</v>
      </c>
      <c r="D165" s="163" t="s">
        <v>161</v>
      </c>
      <c r="E165" s="164" t="s">
        <v>2208</v>
      </c>
      <c r="F165" s="165" t="s">
        <v>2209</v>
      </c>
      <c r="G165" s="166" t="s">
        <v>493</v>
      </c>
      <c r="H165" s="167">
        <v>200</v>
      </c>
      <c r="I165" s="168"/>
      <c r="J165" s="169">
        <f t="shared" si="25"/>
        <v>0</v>
      </c>
      <c r="K165" s="170"/>
      <c r="L165" s="34"/>
      <c r="M165" s="171" t="s">
        <v>1</v>
      </c>
      <c r="N165" s="135" t="s">
        <v>37</v>
      </c>
      <c r="P165" s="172">
        <f t="shared" si="26"/>
        <v>0</v>
      </c>
      <c r="Q165" s="172">
        <v>0</v>
      </c>
      <c r="R165" s="172">
        <f t="shared" si="27"/>
        <v>0</v>
      </c>
      <c r="S165" s="172">
        <v>0</v>
      </c>
      <c r="T165" s="173">
        <f t="shared" si="28"/>
        <v>0</v>
      </c>
      <c r="AR165" s="174" t="s">
        <v>576</v>
      </c>
      <c r="AT165" s="174" t="s">
        <v>161</v>
      </c>
      <c r="AU165" s="174" t="s">
        <v>81</v>
      </c>
      <c r="AY165" s="17" t="s">
        <v>159</v>
      </c>
      <c r="BE165" s="102">
        <f t="shared" si="29"/>
        <v>0</v>
      </c>
      <c r="BF165" s="102">
        <f t="shared" si="30"/>
        <v>0</v>
      </c>
      <c r="BG165" s="102">
        <f t="shared" si="31"/>
        <v>0</v>
      </c>
      <c r="BH165" s="102">
        <f t="shared" si="32"/>
        <v>0</v>
      </c>
      <c r="BI165" s="102">
        <f t="shared" si="33"/>
        <v>0</v>
      </c>
      <c r="BJ165" s="17" t="s">
        <v>81</v>
      </c>
      <c r="BK165" s="102">
        <f t="shared" si="34"/>
        <v>0</v>
      </c>
      <c r="BL165" s="17" t="s">
        <v>576</v>
      </c>
      <c r="BM165" s="174" t="s">
        <v>485</v>
      </c>
    </row>
    <row r="166" spans="2:65" s="1" customFormat="1" ht="16.5" customHeight="1" x14ac:dyDescent="0.2">
      <c r="B166" s="136"/>
      <c r="C166" s="206" t="s">
        <v>358</v>
      </c>
      <c r="D166" s="206" t="s">
        <v>387</v>
      </c>
      <c r="E166" s="207" t="s">
        <v>1319</v>
      </c>
      <c r="F166" s="208" t="s">
        <v>1320</v>
      </c>
      <c r="G166" s="209" t="s">
        <v>205</v>
      </c>
      <c r="H166" s="210">
        <v>20.8</v>
      </c>
      <c r="I166" s="211"/>
      <c r="J166" s="212">
        <f t="shared" si="25"/>
        <v>0</v>
      </c>
      <c r="K166" s="213"/>
      <c r="L166" s="214"/>
      <c r="M166" s="215" t="s">
        <v>1</v>
      </c>
      <c r="N166" s="216" t="s">
        <v>37</v>
      </c>
      <c r="P166" s="172">
        <f t="shared" si="26"/>
        <v>0</v>
      </c>
      <c r="Q166" s="172">
        <v>1</v>
      </c>
      <c r="R166" s="172">
        <f t="shared" si="27"/>
        <v>20.8</v>
      </c>
      <c r="S166" s="172">
        <v>0</v>
      </c>
      <c r="T166" s="173">
        <f t="shared" si="28"/>
        <v>0</v>
      </c>
      <c r="AR166" s="174" t="s">
        <v>1061</v>
      </c>
      <c r="AT166" s="174" t="s">
        <v>387</v>
      </c>
      <c r="AU166" s="174" t="s">
        <v>81</v>
      </c>
      <c r="AY166" s="17" t="s">
        <v>159</v>
      </c>
      <c r="BE166" s="102">
        <f t="shared" si="29"/>
        <v>0</v>
      </c>
      <c r="BF166" s="102">
        <f t="shared" si="30"/>
        <v>0</v>
      </c>
      <c r="BG166" s="102">
        <f t="shared" si="31"/>
        <v>0</v>
      </c>
      <c r="BH166" s="102">
        <f t="shared" si="32"/>
        <v>0</v>
      </c>
      <c r="BI166" s="102">
        <f t="shared" si="33"/>
        <v>0</v>
      </c>
      <c r="BJ166" s="17" t="s">
        <v>81</v>
      </c>
      <c r="BK166" s="102">
        <f t="shared" si="34"/>
        <v>0</v>
      </c>
      <c r="BL166" s="17" t="s">
        <v>576</v>
      </c>
      <c r="BM166" s="174" t="s">
        <v>495</v>
      </c>
    </row>
    <row r="167" spans="2:65" s="1" customFormat="1" ht="24.15" customHeight="1" x14ac:dyDescent="0.2">
      <c r="B167" s="136"/>
      <c r="C167" s="163" t="s">
        <v>365</v>
      </c>
      <c r="D167" s="163" t="s">
        <v>161</v>
      </c>
      <c r="E167" s="164" t="s">
        <v>1321</v>
      </c>
      <c r="F167" s="165" t="s">
        <v>1322</v>
      </c>
      <c r="G167" s="166" t="s">
        <v>493</v>
      </c>
      <c r="H167" s="167">
        <v>200</v>
      </c>
      <c r="I167" s="168"/>
      <c r="J167" s="169">
        <f t="shared" si="25"/>
        <v>0</v>
      </c>
      <c r="K167" s="170"/>
      <c r="L167" s="34"/>
      <c r="M167" s="171" t="s">
        <v>1</v>
      </c>
      <c r="N167" s="135" t="s">
        <v>37</v>
      </c>
      <c r="P167" s="172">
        <f t="shared" si="26"/>
        <v>0</v>
      </c>
      <c r="Q167" s="172">
        <v>0</v>
      </c>
      <c r="R167" s="172">
        <f t="shared" si="27"/>
        <v>0</v>
      </c>
      <c r="S167" s="172">
        <v>0</v>
      </c>
      <c r="T167" s="173">
        <f t="shared" si="28"/>
        <v>0</v>
      </c>
      <c r="AR167" s="174" t="s">
        <v>576</v>
      </c>
      <c r="AT167" s="174" t="s">
        <v>161</v>
      </c>
      <c r="AU167" s="174" t="s">
        <v>81</v>
      </c>
      <c r="AY167" s="17" t="s">
        <v>159</v>
      </c>
      <c r="BE167" s="102">
        <f t="shared" si="29"/>
        <v>0</v>
      </c>
      <c r="BF167" s="102">
        <f t="shared" si="30"/>
        <v>0</v>
      </c>
      <c r="BG167" s="102">
        <f t="shared" si="31"/>
        <v>0</v>
      </c>
      <c r="BH167" s="102">
        <f t="shared" si="32"/>
        <v>0</v>
      </c>
      <c r="BI167" s="102">
        <f t="shared" si="33"/>
        <v>0</v>
      </c>
      <c r="BJ167" s="17" t="s">
        <v>81</v>
      </c>
      <c r="BK167" s="102">
        <f t="shared" si="34"/>
        <v>0</v>
      </c>
      <c r="BL167" s="17" t="s">
        <v>576</v>
      </c>
      <c r="BM167" s="174" t="s">
        <v>505</v>
      </c>
    </row>
    <row r="168" spans="2:65" s="1" customFormat="1" ht="24.15" customHeight="1" x14ac:dyDescent="0.2">
      <c r="B168" s="136"/>
      <c r="C168" s="206" t="s">
        <v>373</v>
      </c>
      <c r="D168" s="206" t="s">
        <v>387</v>
      </c>
      <c r="E168" s="207" t="s">
        <v>1323</v>
      </c>
      <c r="F168" s="208" t="s">
        <v>1324</v>
      </c>
      <c r="G168" s="209" t="s">
        <v>493</v>
      </c>
      <c r="H168" s="210">
        <v>200</v>
      </c>
      <c r="I168" s="211"/>
      <c r="J168" s="212">
        <f t="shared" si="25"/>
        <v>0</v>
      </c>
      <c r="K168" s="213"/>
      <c r="L168" s="214"/>
      <c r="M168" s="215" t="s">
        <v>1</v>
      </c>
      <c r="N168" s="216" t="s">
        <v>37</v>
      </c>
      <c r="P168" s="172">
        <f t="shared" si="26"/>
        <v>0</v>
      </c>
      <c r="Q168" s="172">
        <v>0</v>
      </c>
      <c r="R168" s="172">
        <f t="shared" si="27"/>
        <v>0</v>
      </c>
      <c r="S168" s="172">
        <v>0</v>
      </c>
      <c r="T168" s="173">
        <f t="shared" si="28"/>
        <v>0</v>
      </c>
      <c r="AR168" s="174" t="s">
        <v>1061</v>
      </c>
      <c r="AT168" s="174" t="s">
        <v>387</v>
      </c>
      <c r="AU168" s="174" t="s">
        <v>81</v>
      </c>
      <c r="AY168" s="17" t="s">
        <v>159</v>
      </c>
      <c r="BE168" s="102">
        <f t="shared" si="29"/>
        <v>0</v>
      </c>
      <c r="BF168" s="102">
        <f t="shared" si="30"/>
        <v>0</v>
      </c>
      <c r="BG168" s="102">
        <f t="shared" si="31"/>
        <v>0</v>
      </c>
      <c r="BH168" s="102">
        <f t="shared" si="32"/>
        <v>0</v>
      </c>
      <c r="BI168" s="102">
        <f t="shared" si="33"/>
        <v>0</v>
      </c>
      <c r="BJ168" s="17" t="s">
        <v>81</v>
      </c>
      <c r="BK168" s="102">
        <f t="shared" si="34"/>
        <v>0</v>
      </c>
      <c r="BL168" s="17" t="s">
        <v>576</v>
      </c>
      <c r="BM168" s="174" t="s">
        <v>515</v>
      </c>
    </row>
    <row r="169" spans="2:65" s="1" customFormat="1" ht="33" customHeight="1" x14ac:dyDescent="0.2">
      <c r="B169" s="136"/>
      <c r="C169" s="163" t="s">
        <v>379</v>
      </c>
      <c r="D169" s="163" t="s">
        <v>161</v>
      </c>
      <c r="E169" s="164" t="s">
        <v>2210</v>
      </c>
      <c r="F169" s="165" t="s">
        <v>2211</v>
      </c>
      <c r="G169" s="166" t="s">
        <v>493</v>
      </c>
      <c r="H169" s="167">
        <v>200</v>
      </c>
      <c r="I169" s="168"/>
      <c r="J169" s="169">
        <f t="shared" si="25"/>
        <v>0</v>
      </c>
      <c r="K169" s="170"/>
      <c r="L169" s="34"/>
      <c r="M169" s="171" t="s">
        <v>1</v>
      </c>
      <c r="N169" s="135" t="s">
        <v>37</v>
      </c>
      <c r="P169" s="172">
        <f t="shared" si="26"/>
        <v>0</v>
      </c>
      <c r="Q169" s="172">
        <v>0</v>
      </c>
      <c r="R169" s="172">
        <f t="shared" si="27"/>
        <v>0</v>
      </c>
      <c r="S169" s="172">
        <v>0</v>
      </c>
      <c r="T169" s="173">
        <f t="shared" si="28"/>
        <v>0</v>
      </c>
      <c r="AR169" s="174" t="s">
        <v>576</v>
      </c>
      <c r="AT169" s="174" t="s">
        <v>161</v>
      </c>
      <c r="AU169" s="174" t="s">
        <v>81</v>
      </c>
      <c r="AY169" s="17" t="s">
        <v>159</v>
      </c>
      <c r="BE169" s="102">
        <f t="shared" si="29"/>
        <v>0</v>
      </c>
      <c r="BF169" s="102">
        <f t="shared" si="30"/>
        <v>0</v>
      </c>
      <c r="BG169" s="102">
        <f t="shared" si="31"/>
        <v>0</v>
      </c>
      <c r="BH169" s="102">
        <f t="shared" si="32"/>
        <v>0</v>
      </c>
      <c r="BI169" s="102">
        <f t="shared" si="33"/>
        <v>0</v>
      </c>
      <c r="BJ169" s="17" t="s">
        <v>81</v>
      </c>
      <c r="BK169" s="102">
        <f t="shared" si="34"/>
        <v>0</v>
      </c>
      <c r="BL169" s="17" t="s">
        <v>576</v>
      </c>
      <c r="BM169" s="174" t="s">
        <v>531</v>
      </c>
    </row>
    <row r="170" spans="2:65" s="1" customFormat="1" ht="37.75" customHeight="1" x14ac:dyDescent="0.2">
      <c r="B170" s="136"/>
      <c r="C170" s="163" t="s">
        <v>386</v>
      </c>
      <c r="D170" s="163" t="s">
        <v>161</v>
      </c>
      <c r="E170" s="164" t="s">
        <v>2212</v>
      </c>
      <c r="F170" s="165" t="s">
        <v>2213</v>
      </c>
      <c r="G170" s="166" t="s">
        <v>281</v>
      </c>
      <c r="H170" s="167">
        <v>120</v>
      </c>
      <c r="I170" s="168"/>
      <c r="J170" s="169">
        <f t="shared" si="25"/>
        <v>0</v>
      </c>
      <c r="K170" s="170"/>
      <c r="L170" s="34"/>
      <c r="M170" s="171" t="s">
        <v>1</v>
      </c>
      <c r="N170" s="135" t="s">
        <v>37</v>
      </c>
      <c r="P170" s="172">
        <f t="shared" si="26"/>
        <v>0</v>
      </c>
      <c r="Q170" s="172">
        <v>0</v>
      </c>
      <c r="R170" s="172">
        <f t="shared" si="27"/>
        <v>0</v>
      </c>
      <c r="S170" s="172">
        <v>0</v>
      </c>
      <c r="T170" s="173">
        <f t="shared" si="28"/>
        <v>0</v>
      </c>
      <c r="AR170" s="174" t="s">
        <v>576</v>
      </c>
      <c r="AT170" s="174" t="s">
        <v>161</v>
      </c>
      <c r="AU170" s="174" t="s">
        <v>81</v>
      </c>
      <c r="AY170" s="17" t="s">
        <v>159</v>
      </c>
      <c r="BE170" s="102">
        <f t="shared" si="29"/>
        <v>0</v>
      </c>
      <c r="BF170" s="102">
        <f t="shared" si="30"/>
        <v>0</v>
      </c>
      <c r="BG170" s="102">
        <f t="shared" si="31"/>
        <v>0</v>
      </c>
      <c r="BH170" s="102">
        <f t="shared" si="32"/>
        <v>0</v>
      </c>
      <c r="BI170" s="102">
        <f t="shared" si="33"/>
        <v>0</v>
      </c>
      <c r="BJ170" s="17" t="s">
        <v>81</v>
      </c>
      <c r="BK170" s="102">
        <f t="shared" si="34"/>
        <v>0</v>
      </c>
      <c r="BL170" s="17" t="s">
        <v>576</v>
      </c>
      <c r="BM170" s="174" t="s">
        <v>542</v>
      </c>
    </row>
    <row r="171" spans="2:65" s="11" customFormat="1" ht="26" customHeight="1" x14ac:dyDescent="0.35">
      <c r="B171" s="151"/>
      <c r="D171" s="152" t="s">
        <v>70</v>
      </c>
      <c r="E171" s="153" t="s">
        <v>1047</v>
      </c>
      <c r="F171" s="153" t="s">
        <v>1048</v>
      </c>
      <c r="I171" s="154"/>
      <c r="J171" s="155">
        <f>BK171</f>
        <v>0</v>
      </c>
      <c r="L171" s="151"/>
      <c r="M171" s="156"/>
      <c r="P171" s="157">
        <f>P172</f>
        <v>0</v>
      </c>
      <c r="R171" s="157">
        <f>R172</f>
        <v>0</v>
      </c>
      <c r="T171" s="158">
        <f>T172</f>
        <v>0</v>
      </c>
      <c r="AR171" s="152" t="s">
        <v>165</v>
      </c>
      <c r="AT171" s="159" t="s">
        <v>70</v>
      </c>
      <c r="AU171" s="159" t="s">
        <v>71</v>
      </c>
      <c r="AY171" s="152" t="s">
        <v>159</v>
      </c>
      <c r="BK171" s="160">
        <f>BK172</f>
        <v>0</v>
      </c>
    </row>
    <row r="172" spans="2:65" s="1" customFormat="1" ht="33" customHeight="1" x14ac:dyDescent="0.2">
      <c r="B172" s="136"/>
      <c r="C172" s="163" t="s">
        <v>393</v>
      </c>
      <c r="D172" s="163" t="s">
        <v>161</v>
      </c>
      <c r="E172" s="164" t="s">
        <v>1049</v>
      </c>
      <c r="F172" s="165" t="s">
        <v>1050</v>
      </c>
      <c r="G172" s="166" t="s">
        <v>1051</v>
      </c>
      <c r="H172" s="167">
        <v>8</v>
      </c>
      <c r="I172" s="168"/>
      <c r="J172" s="169">
        <f>ROUND(I172*H172,2)</f>
        <v>0</v>
      </c>
      <c r="K172" s="170"/>
      <c r="L172" s="34"/>
      <c r="M172" s="171" t="s">
        <v>1</v>
      </c>
      <c r="N172" s="135" t="s">
        <v>37</v>
      </c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AR172" s="174" t="s">
        <v>1052</v>
      </c>
      <c r="AT172" s="174" t="s">
        <v>161</v>
      </c>
      <c r="AU172" s="174" t="s">
        <v>76</v>
      </c>
      <c r="AY172" s="17" t="s">
        <v>159</v>
      </c>
      <c r="BE172" s="102">
        <f>IF(N172="základná",J172,0)</f>
        <v>0</v>
      </c>
      <c r="BF172" s="102">
        <f>IF(N172="znížená",J172,0)</f>
        <v>0</v>
      </c>
      <c r="BG172" s="102">
        <f>IF(N172="zákl. prenesená",J172,0)</f>
        <v>0</v>
      </c>
      <c r="BH172" s="102">
        <f>IF(N172="zníž. prenesená",J172,0)</f>
        <v>0</v>
      </c>
      <c r="BI172" s="102">
        <f>IF(N172="nulová",J172,0)</f>
        <v>0</v>
      </c>
      <c r="BJ172" s="17" t="s">
        <v>81</v>
      </c>
      <c r="BK172" s="102">
        <f>ROUND(I172*H172,2)</f>
        <v>0</v>
      </c>
      <c r="BL172" s="17" t="s">
        <v>1052</v>
      </c>
      <c r="BM172" s="174" t="s">
        <v>550</v>
      </c>
    </row>
    <row r="173" spans="2:65" s="11" customFormat="1" ht="26" customHeight="1" x14ac:dyDescent="0.35">
      <c r="B173" s="151"/>
      <c r="D173" s="152" t="s">
        <v>70</v>
      </c>
      <c r="E173" s="153" t="s">
        <v>138</v>
      </c>
      <c r="F173" s="153" t="s">
        <v>2214</v>
      </c>
      <c r="I173" s="154"/>
      <c r="J173" s="155">
        <f>BK173</f>
        <v>0</v>
      </c>
      <c r="L173" s="151"/>
      <c r="M173" s="156"/>
      <c r="P173" s="157">
        <f>SUM(P174:P176)</f>
        <v>0</v>
      </c>
      <c r="R173" s="157">
        <f>SUM(R174:R176)</f>
        <v>0</v>
      </c>
      <c r="T173" s="158">
        <f>SUM(T174:T176)</f>
        <v>0</v>
      </c>
      <c r="AR173" s="152" t="s">
        <v>184</v>
      </c>
      <c r="AT173" s="159" t="s">
        <v>70</v>
      </c>
      <c r="AU173" s="159" t="s">
        <v>71</v>
      </c>
      <c r="AY173" s="152" t="s">
        <v>159</v>
      </c>
      <c r="BK173" s="160">
        <f>SUM(BK174:BK176)</f>
        <v>0</v>
      </c>
    </row>
    <row r="174" spans="2:65" s="1" customFormat="1" ht="33" customHeight="1" x14ac:dyDescent="0.2">
      <c r="B174" s="136"/>
      <c r="C174" s="163" t="s">
        <v>398</v>
      </c>
      <c r="D174" s="163" t="s">
        <v>161</v>
      </c>
      <c r="E174" s="164" t="s">
        <v>2215</v>
      </c>
      <c r="F174" s="165" t="s">
        <v>2216</v>
      </c>
      <c r="G174" s="166" t="s">
        <v>1269</v>
      </c>
      <c r="H174" s="167">
        <v>1</v>
      </c>
      <c r="I174" s="168"/>
      <c r="J174" s="169">
        <f>ROUND(I174*H174,2)</f>
        <v>0</v>
      </c>
      <c r="K174" s="170"/>
      <c r="L174" s="34"/>
      <c r="M174" s="171" t="s">
        <v>1</v>
      </c>
      <c r="N174" s="135" t="s">
        <v>37</v>
      </c>
      <c r="P174" s="172">
        <f>O174*H174</f>
        <v>0</v>
      </c>
      <c r="Q174" s="172">
        <v>0</v>
      </c>
      <c r="R174" s="172">
        <f>Q174*H174</f>
        <v>0</v>
      </c>
      <c r="S174" s="172">
        <v>0</v>
      </c>
      <c r="T174" s="173">
        <f>S174*H174</f>
        <v>0</v>
      </c>
      <c r="AR174" s="174" t="s">
        <v>165</v>
      </c>
      <c r="AT174" s="174" t="s">
        <v>161</v>
      </c>
      <c r="AU174" s="174" t="s">
        <v>76</v>
      </c>
      <c r="AY174" s="17" t="s">
        <v>159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7" t="s">
        <v>81</v>
      </c>
      <c r="BK174" s="102">
        <f>ROUND(I174*H174,2)</f>
        <v>0</v>
      </c>
      <c r="BL174" s="17" t="s">
        <v>165</v>
      </c>
      <c r="BM174" s="174" t="s">
        <v>558</v>
      </c>
    </row>
    <row r="175" spans="2:65" s="1" customFormat="1" ht="44.25" customHeight="1" x14ac:dyDescent="0.2">
      <c r="B175" s="136"/>
      <c r="C175" s="163" t="s">
        <v>402</v>
      </c>
      <c r="D175" s="163" t="s">
        <v>161</v>
      </c>
      <c r="E175" s="164" t="s">
        <v>2217</v>
      </c>
      <c r="F175" s="165" t="s">
        <v>2218</v>
      </c>
      <c r="G175" s="166" t="s">
        <v>1269</v>
      </c>
      <c r="H175" s="167">
        <v>1</v>
      </c>
      <c r="I175" s="168"/>
      <c r="J175" s="169">
        <f>ROUND(I175*H175,2)</f>
        <v>0</v>
      </c>
      <c r="K175" s="170"/>
      <c r="L175" s="34"/>
      <c r="M175" s="171" t="s">
        <v>1</v>
      </c>
      <c r="N175" s="135" t="s">
        <v>37</v>
      </c>
      <c r="P175" s="172">
        <f>O175*H175</f>
        <v>0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AR175" s="174" t="s">
        <v>165</v>
      </c>
      <c r="AT175" s="174" t="s">
        <v>161</v>
      </c>
      <c r="AU175" s="174" t="s">
        <v>76</v>
      </c>
      <c r="AY175" s="17" t="s">
        <v>159</v>
      </c>
      <c r="BE175" s="102">
        <f>IF(N175="základná",J175,0)</f>
        <v>0</v>
      </c>
      <c r="BF175" s="102">
        <f>IF(N175="znížená",J175,0)</f>
        <v>0</v>
      </c>
      <c r="BG175" s="102">
        <f>IF(N175="zákl. prenesená",J175,0)</f>
        <v>0</v>
      </c>
      <c r="BH175" s="102">
        <f>IF(N175="zníž. prenesená",J175,0)</f>
        <v>0</v>
      </c>
      <c r="BI175" s="102">
        <f>IF(N175="nulová",J175,0)</f>
        <v>0</v>
      </c>
      <c r="BJ175" s="17" t="s">
        <v>81</v>
      </c>
      <c r="BK175" s="102">
        <f>ROUND(I175*H175,2)</f>
        <v>0</v>
      </c>
      <c r="BL175" s="17" t="s">
        <v>165</v>
      </c>
      <c r="BM175" s="174" t="s">
        <v>566</v>
      </c>
    </row>
    <row r="176" spans="2:65" s="1" customFormat="1" ht="21.75" customHeight="1" x14ac:dyDescent="0.2">
      <c r="B176" s="136"/>
      <c r="C176" s="163" t="s">
        <v>390</v>
      </c>
      <c r="D176" s="163" t="s">
        <v>161</v>
      </c>
      <c r="E176" s="164" t="s">
        <v>2219</v>
      </c>
      <c r="F176" s="165" t="s">
        <v>1273</v>
      </c>
      <c r="G176" s="166" t="s">
        <v>1269</v>
      </c>
      <c r="H176" s="167">
        <v>1</v>
      </c>
      <c r="I176" s="168"/>
      <c r="J176" s="169">
        <f>ROUND(I176*H176,2)</f>
        <v>0</v>
      </c>
      <c r="K176" s="170"/>
      <c r="L176" s="34"/>
      <c r="M176" s="220" t="s">
        <v>1</v>
      </c>
      <c r="N176" s="221" t="s">
        <v>37</v>
      </c>
      <c r="O176" s="222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AR176" s="174" t="s">
        <v>165</v>
      </c>
      <c r="AT176" s="174" t="s">
        <v>161</v>
      </c>
      <c r="AU176" s="174" t="s">
        <v>76</v>
      </c>
      <c r="AY176" s="17" t="s">
        <v>159</v>
      </c>
      <c r="BE176" s="102">
        <f>IF(N176="základná",J176,0)</f>
        <v>0</v>
      </c>
      <c r="BF176" s="102">
        <f>IF(N176="znížená",J176,0)</f>
        <v>0</v>
      </c>
      <c r="BG176" s="102">
        <f>IF(N176="zákl. prenesená",J176,0)</f>
        <v>0</v>
      </c>
      <c r="BH176" s="102">
        <f>IF(N176="zníž. prenesená",J176,0)</f>
        <v>0</v>
      </c>
      <c r="BI176" s="102">
        <f>IF(N176="nulová",J176,0)</f>
        <v>0</v>
      </c>
      <c r="BJ176" s="17" t="s">
        <v>81</v>
      </c>
      <c r="BK176" s="102">
        <f>ROUND(I176*H176,2)</f>
        <v>0</v>
      </c>
      <c r="BL176" s="17" t="s">
        <v>165</v>
      </c>
      <c r="BM176" s="174" t="s">
        <v>965</v>
      </c>
    </row>
    <row r="177" spans="2:51" s="12" customFormat="1" x14ac:dyDescent="0.2">
      <c r="B177" s="175"/>
      <c r="C177" s="284" t="s">
        <v>2229</v>
      </c>
      <c r="D177" s="284"/>
      <c r="E177" s="7"/>
      <c r="F177" s="7"/>
      <c r="G177" s="7"/>
      <c r="H177" s="7"/>
      <c r="I177" s="7"/>
      <c r="L177" s="175"/>
      <c r="AT177" s="177"/>
      <c r="AU177" s="177"/>
      <c r="AY177" s="177"/>
    </row>
    <row r="178" spans="2:51" s="12" customFormat="1" ht="23.4" customHeight="1" x14ac:dyDescent="0.2">
      <c r="B178" s="175"/>
      <c r="C178" s="284" t="s">
        <v>2230</v>
      </c>
      <c r="D178" s="284"/>
      <c r="E178" s="284"/>
      <c r="F178" s="284"/>
      <c r="G178" s="284"/>
      <c r="H178" s="284"/>
      <c r="I178" s="284"/>
      <c r="L178" s="175"/>
      <c r="AT178" s="177"/>
      <c r="AU178" s="177"/>
      <c r="AY178" s="177"/>
    </row>
    <row r="179" spans="2:51" s="12" customFormat="1" ht="33" customHeight="1" x14ac:dyDescent="0.2">
      <c r="B179" s="175"/>
      <c r="C179" s="284" t="s">
        <v>2231</v>
      </c>
      <c r="D179" s="284"/>
      <c r="E179" s="284"/>
      <c r="F179" s="284"/>
      <c r="G179" s="284"/>
      <c r="H179" s="284"/>
      <c r="I179" s="284"/>
      <c r="L179" s="175"/>
      <c r="AT179" s="177"/>
      <c r="AU179" s="177"/>
      <c r="AY179" s="177"/>
    </row>
    <row r="180" spans="2:51" s="12" customFormat="1" ht="22.25" customHeight="1" x14ac:dyDescent="0.2">
      <c r="B180" s="175"/>
      <c r="C180" s="284" t="s">
        <v>2232</v>
      </c>
      <c r="D180" s="284"/>
      <c r="E180" s="284"/>
      <c r="F180" s="284"/>
      <c r="G180" s="284"/>
      <c r="H180" s="284"/>
      <c r="I180" s="284"/>
      <c r="L180" s="175"/>
      <c r="AT180" s="177"/>
      <c r="AU180" s="177"/>
      <c r="AY180" s="177"/>
    </row>
    <row r="181" spans="2:51" s="12" customFormat="1" ht="38.4" customHeight="1" x14ac:dyDescent="0.2">
      <c r="B181" s="175"/>
      <c r="C181" s="284" t="s">
        <v>2233</v>
      </c>
      <c r="D181" s="284"/>
      <c r="E181" s="284"/>
      <c r="F181" s="284"/>
      <c r="G181" s="284"/>
      <c r="H181" s="284"/>
      <c r="I181" s="284"/>
      <c r="L181" s="175"/>
      <c r="AT181" s="177"/>
      <c r="AU181" s="177"/>
      <c r="AY181" s="177"/>
    </row>
    <row r="182" spans="2:51" s="12" customFormat="1" ht="28.25" customHeight="1" x14ac:dyDescent="0.2">
      <c r="B182" s="175"/>
      <c r="C182" s="284" t="s">
        <v>2234</v>
      </c>
      <c r="D182" s="284"/>
      <c r="E182" s="284"/>
      <c r="F182" s="284"/>
      <c r="G182" s="284"/>
      <c r="H182" s="284"/>
      <c r="I182" s="284"/>
      <c r="L182" s="175"/>
      <c r="AT182" s="177"/>
      <c r="AU182" s="177"/>
      <c r="AY182" s="177"/>
    </row>
    <row r="183" spans="2:51" s="12" customFormat="1" ht="33" customHeight="1" x14ac:dyDescent="0.2">
      <c r="B183" s="175"/>
      <c r="C183" s="284" t="s">
        <v>2235</v>
      </c>
      <c r="D183" s="284"/>
      <c r="E183" s="284"/>
      <c r="F183" s="284"/>
      <c r="G183" s="284"/>
      <c r="H183" s="284"/>
      <c r="I183" s="284"/>
      <c r="L183" s="175"/>
      <c r="AT183" s="177"/>
      <c r="AU183" s="177"/>
      <c r="AY183" s="177"/>
    </row>
    <row r="184" spans="2:51" s="1" customFormat="1" ht="6.9" customHeight="1" x14ac:dyDescent="0.2">
      <c r="B184" s="49"/>
      <c r="C184" s="50"/>
      <c r="D184" s="50"/>
      <c r="E184" s="50"/>
      <c r="F184" s="50"/>
      <c r="G184" s="50"/>
      <c r="H184" s="50"/>
      <c r="I184" s="50"/>
      <c r="J184" s="50"/>
      <c r="K184" s="50"/>
      <c r="L184" s="34"/>
    </row>
  </sheetData>
  <autoFilter ref="C136:K176"/>
  <mergeCells count="24">
    <mergeCell ref="C180:I180"/>
    <mergeCell ref="C181:I181"/>
    <mergeCell ref="C182:I182"/>
    <mergeCell ref="C183:I183"/>
    <mergeCell ref="E129:H129"/>
    <mergeCell ref="C178:I178"/>
    <mergeCell ref="C179:I179"/>
    <mergeCell ref="D111:F111"/>
    <mergeCell ref="D112:F112"/>
    <mergeCell ref="D113:F113"/>
    <mergeCell ref="E125:H125"/>
    <mergeCell ref="E127:H127"/>
    <mergeCell ref="E11:H11"/>
    <mergeCell ref="E20:H20"/>
    <mergeCell ref="E29:H29"/>
    <mergeCell ref="L2:V2"/>
    <mergeCell ref="C177:D177"/>
    <mergeCell ref="E85:H85"/>
    <mergeCell ref="E87:H87"/>
    <mergeCell ref="E89:H89"/>
    <mergeCell ref="D109:F109"/>
    <mergeCell ref="D110:F110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5"/>
  <sheetViews>
    <sheetView showGridLines="0" topLeftCell="A156" workbookViewId="0">
      <selection activeCell="A158" sqref="A158:XFD16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109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14</v>
      </c>
      <c r="L6" s="20"/>
    </row>
    <row r="7" spans="2:4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46" ht="12" customHeight="1" x14ac:dyDescent="0.2">
      <c r="B8" s="20"/>
      <c r="D8" s="27" t="s">
        <v>122</v>
      </c>
      <c r="L8" s="20"/>
    </row>
    <row r="9" spans="2:46" s="1" customFormat="1" ht="16.5" customHeight="1" x14ac:dyDescent="0.2">
      <c r="B9" s="34"/>
      <c r="E9" s="286" t="s">
        <v>108</v>
      </c>
      <c r="F9" s="282"/>
      <c r="G9" s="282"/>
      <c r="H9" s="282"/>
      <c r="L9" s="34"/>
    </row>
    <row r="10" spans="2:46" s="1" customFormat="1" ht="12" customHeight="1" x14ac:dyDescent="0.2">
      <c r="B10" s="34"/>
      <c r="D10" s="27" t="s">
        <v>123</v>
      </c>
      <c r="L10" s="34"/>
    </row>
    <row r="11" spans="2:46" s="1" customFormat="1" ht="16.5" customHeight="1" x14ac:dyDescent="0.2">
      <c r="B11" s="34"/>
      <c r="E11" s="266"/>
      <c r="F11" s="282"/>
      <c r="G11" s="282"/>
      <c r="H11" s="282"/>
      <c r="L11" s="34"/>
    </row>
    <row r="12" spans="2:46" s="1" customFormat="1" x14ac:dyDescent="0.2">
      <c r="B12" s="34"/>
      <c r="L12" s="34"/>
    </row>
    <row r="13" spans="2:4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46" s="1" customFormat="1" ht="10.75" customHeight="1" x14ac:dyDescent="0.2">
      <c r="B15" s="34"/>
      <c r="L15" s="34"/>
    </row>
    <row r="16" spans="2:4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J106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ROUND((SUM(BE106:BE113) + SUM(BE135:BE157)),  2)</f>
        <v>0</v>
      </c>
      <c r="G37" s="113"/>
      <c r="H37" s="113"/>
      <c r="I37" s="114">
        <v>0.2</v>
      </c>
      <c r="J37" s="112">
        <f>ROUND(((SUM(BE106:BE113) + SUM(BE135:BE157))*I37),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ROUND((SUM(BF106:BF113) + SUM(BF135:BF157)),  2)</f>
        <v>0</v>
      </c>
      <c r="G38" s="113"/>
      <c r="H38" s="113"/>
      <c r="I38" s="114">
        <v>0.2</v>
      </c>
      <c r="J38" s="112">
        <f>ROUND(((SUM(BF106:BF113) + SUM(BF135:BF157))*I38),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ROUND((SUM(BG106:BG113) + SUM(BG135:BG157)),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ROUND((SUM(BH106:BH113) + SUM(BH135:BH157)),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ROUND((SUM(BI106:BI113) + SUM(BI135:BI157)),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108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J135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1166</v>
      </c>
      <c r="E99" s="128"/>
      <c r="F99" s="128"/>
      <c r="G99" s="128"/>
      <c r="H99" s="128"/>
      <c r="I99" s="128"/>
      <c r="J99" s="129">
        <f>J136</f>
        <v>0</v>
      </c>
      <c r="L99" s="126"/>
    </row>
    <row r="100" spans="2:65" s="9" customFormat="1" ht="20" customHeight="1" x14ac:dyDescent="0.2">
      <c r="B100" s="130"/>
      <c r="D100" s="131" t="s">
        <v>1167</v>
      </c>
      <c r="E100" s="132"/>
      <c r="F100" s="132"/>
      <c r="G100" s="132"/>
      <c r="H100" s="132"/>
      <c r="I100" s="132"/>
      <c r="J100" s="133">
        <f>J137</f>
        <v>0</v>
      </c>
      <c r="L100" s="130"/>
    </row>
    <row r="101" spans="2:65" s="9" customFormat="1" ht="20" customHeight="1" x14ac:dyDescent="0.2">
      <c r="B101" s="130"/>
      <c r="D101" s="131" t="s">
        <v>1274</v>
      </c>
      <c r="E101" s="132"/>
      <c r="F101" s="132"/>
      <c r="G101" s="132"/>
      <c r="H101" s="132"/>
      <c r="I101" s="132"/>
      <c r="J101" s="133">
        <f>J143</f>
        <v>0</v>
      </c>
      <c r="L101" s="130"/>
    </row>
    <row r="102" spans="2:65" s="8" customFormat="1" ht="24.9" customHeight="1" x14ac:dyDescent="0.2">
      <c r="B102" s="126"/>
      <c r="D102" s="127" t="s">
        <v>1169</v>
      </c>
      <c r="E102" s="128"/>
      <c r="F102" s="128"/>
      <c r="G102" s="128"/>
      <c r="H102" s="128"/>
      <c r="I102" s="128"/>
      <c r="J102" s="129">
        <f>J152</f>
        <v>0</v>
      </c>
      <c r="L102" s="126"/>
    </row>
    <row r="103" spans="2:65" s="8" customFormat="1" ht="24.9" customHeight="1" x14ac:dyDescent="0.2">
      <c r="B103" s="126"/>
      <c r="D103" s="127" t="s">
        <v>2166</v>
      </c>
      <c r="E103" s="128"/>
      <c r="F103" s="128"/>
      <c r="G103" s="128"/>
      <c r="H103" s="128"/>
      <c r="I103" s="128"/>
      <c r="J103" s="129">
        <f>J154</f>
        <v>0</v>
      </c>
      <c r="L103" s="126"/>
    </row>
    <row r="104" spans="2:65" s="1" customFormat="1" ht="21.75" customHeight="1" x14ac:dyDescent="0.2">
      <c r="B104" s="34"/>
      <c r="L104" s="34"/>
    </row>
    <row r="105" spans="2:65" s="1" customFormat="1" ht="6.9" customHeight="1" x14ac:dyDescent="0.2">
      <c r="B105" s="34"/>
      <c r="L105" s="34"/>
    </row>
    <row r="106" spans="2:65" s="1" customFormat="1" ht="29.25" customHeight="1" x14ac:dyDescent="0.2">
      <c r="B106" s="34"/>
      <c r="C106" s="125" t="s">
        <v>136</v>
      </c>
      <c r="J106" s="134">
        <f>ROUND(J107 + J108 + J109 + J110 + J111 + J112,2)</f>
        <v>0</v>
      </c>
      <c r="L106" s="34"/>
      <c r="N106" s="135" t="s">
        <v>35</v>
      </c>
    </row>
    <row r="107" spans="2:65" s="1" customFormat="1" ht="18" customHeight="1" x14ac:dyDescent="0.2">
      <c r="B107" s="136"/>
      <c r="C107" s="137"/>
      <c r="D107" s="279" t="s">
        <v>137</v>
      </c>
      <c r="E107" s="285"/>
      <c r="F107" s="285"/>
      <c r="G107" s="137"/>
      <c r="H107" s="137"/>
      <c r="I107" s="137"/>
      <c r="J107" s="99">
        <v>0</v>
      </c>
      <c r="K107" s="137"/>
      <c r="L107" s="136"/>
      <c r="M107" s="137"/>
      <c r="N107" s="139" t="s">
        <v>37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40" t="s">
        <v>138</v>
      </c>
      <c r="AZ107" s="137"/>
      <c r="BA107" s="137"/>
      <c r="BB107" s="137"/>
      <c r="BC107" s="137"/>
      <c r="BD107" s="137"/>
      <c r="BE107" s="141">
        <f t="shared" ref="BE107:BE112" si="0">IF(N107="základná",J107,0)</f>
        <v>0</v>
      </c>
      <c r="BF107" s="141">
        <f t="shared" ref="BF107:BF112" si="1">IF(N107="znížená",J107,0)</f>
        <v>0</v>
      </c>
      <c r="BG107" s="141">
        <f t="shared" ref="BG107:BG112" si="2">IF(N107="zákl. prenesená",J107,0)</f>
        <v>0</v>
      </c>
      <c r="BH107" s="141">
        <f t="shared" ref="BH107:BH112" si="3">IF(N107="zníž. prenesená",J107,0)</f>
        <v>0</v>
      </c>
      <c r="BI107" s="141">
        <f t="shared" ref="BI107:BI112" si="4">IF(N107="nulová",J107,0)</f>
        <v>0</v>
      </c>
      <c r="BJ107" s="140" t="s">
        <v>81</v>
      </c>
      <c r="BK107" s="137"/>
      <c r="BL107" s="137"/>
      <c r="BM107" s="137"/>
    </row>
    <row r="108" spans="2:65" s="1" customFormat="1" ht="18" customHeight="1" x14ac:dyDescent="0.2">
      <c r="B108" s="136"/>
      <c r="C108" s="137"/>
      <c r="D108" s="279" t="s">
        <v>139</v>
      </c>
      <c r="E108" s="285"/>
      <c r="F108" s="285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138</v>
      </c>
      <c r="AZ108" s="137"/>
      <c r="BA108" s="137"/>
      <c r="BB108" s="137"/>
      <c r="BC108" s="137"/>
      <c r="BD108" s="137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81</v>
      </c>
      <c r="BK108" s="137"/>
      <c r="BL108" s="137"/>
      <c r="BM108" s="137"/>
    </row>
    <row r="109" spans="2:65" s="1" customFormat="1" ht="18" customHeight="1" x14ac:dyDescent="0.2">
      <c r="B109" s="136"/>
      <c r="C109" s="137"/>
      <c r="D109" s="279" t="s">
        <v>140</v>
      </c>
      <c r="E109" s="285"/>
      <c r="F109" s="285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138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81</v>
      </c>
      <c r="BK109" s="137"/>
      <c r="BL109" s="137"/>
      <c r="BM109" s="137"/>
    </row>
    <row r="110" spans="2:65" s="1" customFormat="1" ht="18" customHeight="1" x14ac:dyDescent="0.2">
      <c r="B110" s="136"/>
      <c r="C110" s="137"/>
      <c r="D110" s="279" t="s">
        <v>141</v>
      </c>
      <c r="E110" s="285"/>
      <c r="F110" s="285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138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81</v>
      </c>
      <c r="BK110" s="137"/>
      <c r="BL110" s="137"/>
      <c r="BM110" s="137"/>
    </row>
    <row r="111" spans="2:65" s="1" customFormat="1" ht="18" customHeight="1" x14ac:dyDescent="0.2">
      <c r="B111" s="136"/>
      <c r="C111" s="137"/>
      <c r="D111" s="279" t="s">
        <v>142</v>
      </c>
      <c r="E111" s="285"/>
      <c r="F111" s="285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138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81</v>
      </c>
      <c r="BK111" s="137"/>
      <c r="BL111" s="137"/>
      <c r="BM111" s="137"/>
    </row>
    <row r="112" spans="2:65" s="1" customFormat="1" ht="18" customHeight="1" x14ac:dyDescent="0.2">
      <c r="B112" s="136"/>
      <c r="C112" s="137"/>
      <c r="D112" s="138" t="s">
        <v>143</v>
      </c>
      <c r="E112" s="137"/>
      <c r="F112" s="137"/>
      <c r="G112" s="137"/>
      <c r="H112" s="137"/>
      <c r="I112" s="137"/>
      <c r="J112" s="99">
        <f>ROUND(J32*T112,2)</f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81</v>
      </c>
      <c r="BK112" s="137"/>
      <c r="BL112" s="137"/>
      <c r="BM112" s="137"/>
    </row>
    <row r="113" spans="2:12" s="1" customFormat="1" x14ac:dyDescent="0.2">
      <c r="B113" s="34"/>
      <c r="L113" s="34"/>
    </row>
    <row r="114" spans="2:12" s="1" customFormat="1" ht="29.25" customHeight="1" x14ac:dyDescent="0.2">
      <c r="B114" s="34"/>
      <c r="C114" s="105" t="s">
        <v>118</v>
      </c>
      <c r="D114" s="106"/>
      <c r="E114" s="106"/>
      <c r="F114" s="106"/>
      <c r="G114" s="106"/>
      <c r="H114" s="106"/>
      <c r="I114" s="106"/>
      <c r="J114" s="107">
        <f>ROUND(J98+J106,2)</f>
        <v>0</v>
      </c>
      <c r="K114" s="106"/>
      <c r="L114" s="34"/>
    </row>
    <row r="115" spans="2:12" s="1" customFormat="1" ht="6.9" customHeight="1" x14ac:dyDescent="0.2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4"/>
    </row>
    <row r="119" spans="2:12" s="1" customFormat="1" ht="6.9" customHeight="1" x14ac:dyDescent="0.2"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34"/>
    </row>
    <row r="120" spans="2:12" s="1" customFormat="1" ht="24.9" customHeight="1" x14ac:dyDescent="0.2">
      <c r="B120" s="34"/>
      <c r="C120" s="21" t="s">
        <v>145</v>
      </c>
      <c r="L120" s="34"/>
    </row>
    <row r="121" spans="2:12" s="1" customFormat="1" ht="6.9" customHeight="1" x14ac:dyDescent="0.2">
      <c r="B121" s="34"/>
      <c r="L121" s="34"/>
    </row>
    <row r="122" spans="2:12" s="1" customFormat="1" ht="12" customHeight="1" x14ac:dyDescent="0.2">
      <c r="B122" s="34"/>
      <c r="C122" s="27" t="s">
        <v>14</v>
      </c>
      <c r="L122" s="34"/>
    </row>
    <row r="123" spans="2:12" s="1" customFormat="1" ht="16.5" customHeight="1" x14ac:dyDescent="0.2">
      <c r="B123" s="34"/>
      <c r="E123" s="286" t="str">
        <f>E7</f>
        <v>Športový areál ZŠ Plickova - 2.etapa</v>
      </c>
      <c r="F123" s="287"/>
      <c r="G123" s="287"/>
      <c r="H123" s="287"/>
      <c r="L123" s="34"/>
    </row>
    <row r="124" spans="2:12" ht="12" customHeight="1" x14ac:dyDescent="0.2">
      <c r="B124" s="20"/>
      <c r="C124" s="27" t="s">
        <v>122</v>
      </c>
      <c r="L124" s="20"/>
    </row>
    <row r="125" spans="2:12" s="1" customFormat="1" ht="16.5" customHeight="1" x14ac:dyDescent="0.2">
      <c r="B125" s="34"/>
      <c r="E125" s="286" t="s">
        <v>108</v>
      </c>
      <c r="F125" s="282"/>
      <c r="G125" s="282"/>
      <c r="H125" s="282"/>
      <c r="L125" s="34"/>
    </row>
    <row r="126" spans="2:12" s="1" customFormat="1" ht="12" customHeight="1" x14ac:dyDescent="0.2">
      <c r="B126" s="34"/>
      <c r="C126" s="27" t="s">
        <v>123</v>
      </c>
      <c r="L126" s="34"/>
    </row>
    <row r="127" spans="2:12" s="1" customFormat="1" ht="16.5" customHeight="1" x14ac:dyDescent="0.2">
      <c r="B127" s="34"/>
      <c r="E127" s="266">
        <f>E11</f>
        <v>0</v>
      </c>
      <c r="F127" s="282"/>
      <c r="G127" s="282"/>
      <c r="H127" s="282"/>
      <c r="L127" s="34"/>
    </row>
    <row r="128" spans="2:12" s="1" customFormat="1" ht="6.9" customHeight="1" x14ac:dyDescent="0.2">
      <c r="B128" s="34"/>
      <c r="L128" s="34"/>
    </row>
    <row r="129" spans="2:65" s="1" customFormat="1" ht="12" customHeight="1" x14ac:dyDescent="0.2">
      <c r="B129" s="34"/>
      <c r="C129" s="27" t="s">
        <v>17</v>
      </c>
      <c r="F129" s="25" t="str">
        <f>F14</f>
        <v>Bratislava-Rača</v>
      </c>
      <c r="I129" s="27" t="s">
        <v>19</v>
      </c>
      <c r="J129" s="57">
        <f>IF(J14="","",J14)</f>
        <v>45224</v>
      </c>
      <c r="L129" s="34"/>
    </row>
    <row r="130" spans="2:65" s="1" customFormat="1" ht="6.9" customHeight="1" x14ac:dyDescent="0.2">
      <c r="B130" s="34"/>
      <c r="L130" s="34"/>
    </row>
    <row r="131" spans="2:65" s="1" customFormat="1" ht="25.65" customHeight="1" x14ac:dyDescent="0.2">
      <c r="B131" s="34"/>
      <c r="C131" s="27" t="s">
        <v>20</v>
      </c>
      <c r="F131" s="25" t="str">
        <f>E17</f>
        <v>Mestská časť Bratislava-Rača</v>
      </c>
      <c r="I131" s="27" t="s">
        <v>25</v>
      </c>
      <c r="J131" s="30" t="str">
        <f>E23</f>
        <v>STECHO construction, s.r.o.</v>
      </c>
      <c r="L131" s="34"/>
    </row>
    <row r="132" spans="2:65" s="1" customFormat="1" ht="15.15" customHeight="1" x14ac:dyDescent="0.2">
      <c r="B132" s="34"/>
      <c r="C132" s="27" t="s">
        <v>23</v>
      </c>
      <c r="F132" s="25" t="str">
        <f>IF(E20="","",E20)</f>
        <v>Vyplň údaj</v>
      </c>
      <c r="I132" s="27" t="s">
        <v>27</v>
      </c>
      <c r="J132" s="30" t="str">
        <f>E26</f>
        <v>Rosoft,s.r.o.</v>
      </c>
      <c r="L132" s="34"/>
    </row>
    <row r="133" spans="2:65" s="1" customFormat="1" ht="10.4" customHeight="1" x14ac:dyDescent="0.2">
      <c r="B133" s="34"/>
      <c r="L133" s="34"/>
    </row>
    <row r="134" spans="2:65" s="10" customFormat="1" ht="29.25" customHeight="1" x14ac:dyDescent="0.2">
      <c r="B134" s="142"/>
      <c r="C134" s="143" t="s">
        <v>146</v>
      </c>
      <c r="D134" s="144" t="s">
        <v>56</v>
      </c>
      <c r="E134" s="144" t="s">
        <v>52</v>
      </c>
      <c r="F134" s="144" t="s">
        <v>53</v>
      </c>
      <c r="G134" s="144" t="s">
        <v>147</v>
      </c>
      <c r="H134" s="144" t="s">
        <v>148</v>
      </c>
      <c r="I134" s="144" t="s">
        <v>149</v>
      </c>
      <c r="J134" s="145" t="s">
        <v>131</v>
      </c>
      <c r="K134" s="146" t="s">
        <v>150</v>
      </c>
      <c r="L134" s="142"/>
      <c r="M134" s="64" t="s">
        <v>1</v>
      </c>
      <c r="N134" s="65" t="s">
        <v>35</v>
      </c>
      <c r="O134" s="65" t="s">
        <v>151</v>
      </c>
      <c r="P134" s="65" t="s">
        <v>152</v>
      </c>
      <c r="Q134" s="65" t="s">
        <v>153</v>
      </c>
      <c r="R134" s="65" t="s">
        <v>154</v>
      </c>
      <c r="S134" s="65" t="s">
        <v>155</v>
      </c>
      <c r="T134" s="66" t="s">
        <v>156</v>
      </c>
    </row>
    <row r="135" spans="2:65" s="1" customFormat="1" ht="22.75" customHeight="1" x14ac:dyDescent="0.35">
      <c r="B135" s="34"/>
      <c r="C135" s="69" t="s">
        <v>128</v>
      </c>
      <c r="J135" s="147">
        <f>BK135</f>
        <v>0</v>
      </c>
      <c r="L135" s="34"/>
      <c r="M135" s="67"/>
      <c r="N135" s="58"/>
      <c r="O135" s="58"/>
      <c r="P135" s="148">
        <f>P136+P152+P154</f>
        <v>0</v>
      </c>
      <c r="Q135" s="58"/>
      <c r="R135" s="148">
        <f>R136+R152+R154</f>
        <v>2.08</v>
      </c>
      <c r="S135" s="58"/>
      <c r="T135" s="149">
        <f>T136+T152+T154</f>
        <v>0</v>
      </c>
      <c r="AT135" s="17" t="s">
        <v>70</v>
      </c>
      <c r="AU135" s="17" t="s">
        <v>133</v>
      </c>
      <c r="BK135" s="150">
        <f>BK136+BK152+BK154</f>
        <v>0</v>
      </c>
    </row>
    <row r="136" spans="2:65" s="11" customFormat="1" ht="26" customHeight="1" x14ac:dyDescent="0.35">
      <c r="B136" s="151"/>
      <c r="D136" s="152" t="s">
        <v>70</v>
      </c>
      <c r="E136" s="153" t="s">
        <v>387</v>
      </c>
      <c r="F136" s="153" t="s">
        <v>1171</v>
      </c>
      <c r="I136" s="154"/>
      <c r="J136" s="155">
        <f>BK136</f>
        <v>0</v>
      </c>
      <c r="L136" s="151"/>
      <c r="M136" s="156"/>
      <c r="P136" s="157">
        <f>P137+P143</f>
        <v>0</v>
      </c>
      <c r="R136" s="157">
        <f>R137+R143</f>
        <v>2.08</v>
      </c>
      <c r="T136" s="158">
        <f>T137+T143</f>
        <v>0</v>
      </c>
      <c r="AR136" s="152" t="s">
        <v>173</v>
      </c>
      <c r="AT136" s="159" t="s">
        <v>70</v>
      </c>
      <c r="AU136" s="159" t="s">
        <v>71</v>
      </c>
      <c r="AY136" s="152" t="s">
        <v>159</v>
      </c>
      <c r="BK136" s="160">
        <f>BK137+BK143</f>
        <v>0</v>
      </c>
    </row>
    <row r="137" spans="2:65" s="11" customFormat="1" ht="22.75" customHeight="1" x14ac:dyDescent="0.25">
      <c r="B137" s="151"/>
      <c r="D137" s="152" t="s">
        <v>70</v>
      </c>
      <c r="E137" s="161" t="s">
        <v>1172</v>
      </c>
      <c r="F137" s="161" t="s">
        <v>1173</v>
      </c>
      <c r="I137" s="154"/>
      <c r="J137" s="162">
        <f>BK137</f>
        <v>0</v>
      </c>
      <c r="L137" s="151"/>
      <c r="M137" s="156"/>
      <c r="P137" s="157">
        <f>SUM(P138:P142)</f>
        <v>0</v>
      </c>
      <c r="R137" s="157">
        <f>SUM(R138:R142)</f>
        <v>0</v>
      </c>
      <c r="T137" s="158">
        <f>SUM(T138:T142)</f>
        <v>0</v>
      </c>
      <c r="AR137" s="152" t="s">
        <v>173</v>
      </c>
      <c r="AT137" s="159" t="s">
        <v>70</v>
      </c>
      <c r="AU137" s="159" t="s">
        <v>76</v>
      </c>
      <c r="AY137" s="152" t="s">
        <v>159</v>
      </c>
      <c r="BK137" s="160">
        <f>SUM(BK138:BK142)</f>
        <v>0</v>
      </c>
    </row>
    <row r="138" spans="2:65" s="1" customFormat="1" ht="16.5" customHeight="1" x14ac:dyDescent="0.2">
      <c r="B138" s="136"/>
      <c r="C138" s="163" t="s">
        <v>76</v>
      </c>
      <c r="D138" s="163" t="s">
        <v>161</v>
      </c>
      <c r="E138" s="164" t="s">
        <v>2220</v>
      </c>
      <c r="F138" s="165" t="s">
        <v>2221</v>
      </c>
      <c r="G138" s="166" t="s">
        <v>488</v>
      </c>
      <c r="H138" s="167">
        <v>2</v>
      </c>
      <c r="I138" s="168"/>
      <c r="J138" s="169">
        <f>ROUND(I138*H138,2)</f>
        <v>0</v>
      </c>
      <c r="K138" s="170"/>
      <c r="L138" s="34"/>
      <c r="M138" s="171" t="s">
        <v>1</v>
      </c>
      <c r="N138" s="135" t="s">
        <v>37</v>
      </c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AR138" s="174" t="s">
        <v>576</v>
      </c>
      <c r="AT138" s="174" t="s">
        <v>161</v>
      </c>
      <c r="AU138" s="174" t="s">
        <v>81</v>
      </c>
      <c r="AY138" s="17" t="s">
        <v>159</v>
      </c>
      <c r="BE138" s="102">
        <f>IF(N138="základná",J138,0)</f>
        <v>0</v>
      </c>
      <c r="BF138" s="102">
        <f>IF(N138="znížená",J138,0)</f>
        <v>0</v>
      </c>
      <c r="BG138" s="102">
        <f>IF(N138="zákl. prenesená",J138,0)</f>
        <v>0</v>
      </c>
      <c r="BH138" s="102">
        <f>IF(N138="zníž. prenesená",J138,0)</f>
        <v>0</v>
      </c>
      <c r="BI138" s="102">
        <f>IF(N138="nulová",J138,0)</f>
        <v>0</v>
      </c>
      <c r="BJ138" s="17" t="s">
        <v>81</v>
      </c>
      <c r="BK138" s="102">
        <f>ROUND(I138*H138,2)</f>
        <v>0</v>
      </c>
      <c r="BL138" s="17" t="s">
        <v>576</v>
      </c>
      <c r="BM138" s="174" t="s">
        <v>81</v>
      </c>
    </row>
    <row r="139" spans="2:65" s="1" customFormat="1" ht="33" customHeight="1" x14ac:dyDescent="0.2">
      <c r="B139" s="136"/>
      <c r="C139" s="206" t="s">
        <v>81</v>
      </c>
      <c r="D139" s="206" t="s">
        <v>387</v>
      </c>
      <c r="E139" s="207" t="s">
        <v>2222</v>
      </c>
      <c r="F139" s="208" t="s">
        <v>2223</v>
      </c>
      <c r="G139" s="209" t="s">
        <v>488</v>
      </c>
      <c r="H139" s="210">
        <v>2</v>
      </c>
      <c r="I139" s="211"/>
      <c r="J139" s="212">
        <f>ROUND(I139*H139,2)</f>
        <v>0</v>
      </c>
      <c r="K139" s="213"/>
      <c r="L139" s="214"/>
      <c r="M139" s="215" t="s">
        <v>1</v>
      </c>
      <c r="N139" s="216" t="s">
        <v>37</v>
      </c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AR139" s="174" t="s">
        <v>1061</v>
      </c>
      <c r="AT139" s="174" t="s">
        <v>387</v>
      </c>
      <c r="AU139" s="174" t="s">
        <v>81</v>
      </c>
      <c r="AY139" s="17" t="s">
        <v>159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7" t="s">
        <v>81</v>
      </c>
      <c r="BK139" s="102">
        <f>ROUND(I139*H139,2)</f>
        <v>0</v>
      </c>
      <c r="BL139" s="17" t="s">
        <v>576</v>
      </c>
      <c r="BM139" s="174" t="s">
        <v>165</v>
      </c>
    </row>
    <row r="140" spans="2:65" s="1" customFormat="1" ht="21.75" customHeight="1" x14ac:dyDescent="0.2">
      <c r="B140" s="136"/>
      <c r="C140" s="163" t="s">
        <v>173</v>
      </c>
      <c r="D140" s="163" t="s">
        <v>161</v>
      </c>
      <c r="E140" s="164" t="s">
        <v>1252</v>
      </c>
      <c r="F140" s="165" t="s">
        <v>1253</v>
      </c>
      <c r="G140" s="166" t="s">
        <v>493</v>
      </c>
      <c r="H140" s="167">
        <v>100</v>
      </c>
      <c r="I140" s="168"/>
      <c r="J140" s="169">
        <f>ROUND(I140*H140,2)</f>
        <v>0</v>
      </c>
      <c r="K140" s="170"/>
      <c r="L140" s="34"/>
      <c r="M140" s="171" t="s">
        <v>1</v>
      </c>
      <c r="N140" s="135" t="s">
        <v>37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AR140" s="174" t="s">
        <v>576</v>
      </c>
      <c r="AT140" s="174" t="s">
        <v>161</v>
      </c>
      <c r="AU140" s="174" t="s">
        <v>81</v>
      </c>
      <c r="AY140" s="17" t="s">
        <v>159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7" t="s">
        <v>81</v>
      </c>
      <c r="BK140" s="102">
        <f>ROUND(I140*H140,2)</f>
        <v>0</v>
      </c>
      <c r="BL140" s="17" t="s">
        <v>576</v>
      </c>
      <c r="BM140" s="174" t="s">
        <v>189</v>
      </c>
    </row>
    <row r="141" spans="2:65" s="1" customFormat="1" ht="16.5" customHeight="1" x14ac:dyDescent="0.2">
      <c r="B141" s="136"/>
      <c r="C141" s="206" t="s">
        <v>165</v>
      </c>
      <c r="D141" s="206" t="s">
        <v>387</v>
      </c>
      <c r="E141" s="207" t="s">
        <v>1254</v>
      </c>
      <c r="F141" s="208" t="s">
        <v>1255</v>
      </c>
      <c r="G141" s="209" t="s">
        <v>493</v>
      </c>
      <c r="H141" s="210">
        <v>100</v>
      </c>
      <c r="I141" s="211"/>
      <c r="J141" s="212">
        <f>ROUND(I141*H141,2)</f>
        <v>0</v>
      </c>
      <c r="K141" s="213"/>
      <c r="L141" s="214"/>
      <c r="M141" s="215" t="s">
        <v>1</v>
      </c>
      <c r="N141" s="216" t="s">
        <v>37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AR141" s="174" t="s">
        <v>1061</v>
      </c>
      <c r="AT141" s="174" t="s">
        <v>387</v>
      </c>
      <c r="AU141" s="174" t="s">
        <v>81</v>
      </c>
      <c r="AY141" s="17" t="s">
        <v>159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81</v>
      </c>
      <c r="BK141" s="102">
        <f>ROUND(I141*H141,2)</f>
        <v>0</v>
      </c>
      <c r="BL141" s="17" t="s">
        <v>576</v>
      </c>
      <c r="BM141" s="174" t="s">
        <v>198</v>
      </c>
    </row>
    <row r="142" spans="2:65" s="1" customFormat="1" ht="21.75" customHeight="1" x14ac:dyDescent="0.2">
      <c r="B142" s="136"/>
      <c r="C142" s="206" t="s">
        <v>184</v>
      </c>
      <c r="D142" s="206" t="s">
        <v>387</v>
      </c>
      <c r="E142" s="207" t="s">
        <v>2171</v>
      </c>
      <c r="F142" s="208" t="s">
        <v>2172</v>
      </c>
      <c r="G142" s="209" t="s">
        <v>493</v>
      </c>
      <c r="H142" s="210">
        <v>100</v>
      </c>
      <c r="I142" s="211"/>
      <c r="J142" s="212">
        <f>ROUND(I142*H142,2)</f>
        <v>0</v>
      </c>
      <c r="K142" s="213"/>
      <c r="L142" s="214"/>
      <c r="M142" s="215" t="s">
        <v>1</v>
      </c>
      <c r="N142" s="216" t="s">
        <v>37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AR142" s="174" t="s">
        <v>1061</v>
      </c>
      <c r="AT142" s="174" t="s">
        <v>387</v>
      </c>
      <c r="AU142" s="174" t="s">
        <v>81</v>
      </c>
      <c r="AY142" s="17" t="s">
        <v>159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81</v>
      </c>
      <c r="BK142" s="102">
        <f>ROUND(I142*H142,2)</f>
        <v>0</v>
      </c>
      <c r="BL142" s="17" t="s">
        <v>576</v>
      </c>
      <c r="BM142" s="174" t="s">
        <v>278</v>
      </c>
    </row>
    <row r="143" spans="2:65" s="11" customFormat="1" ht="22.75" customHeight="1" x14ac:dyDescent="0.25">
      <c r="B143" s="151"/>
      <c r="D143" s="152" t="s">
        <v>70</v>
      </c>
      <c r="E143" s="161" t="s">
        <v>1311</v>
      </c>
      <c r="F143" s="161" t="s">
        <v>1312</v>
      </c>
      <c r="I143" s="154"/>
      <c r="J143" s="162">
        <f>BK143</f>
        <v>0</v>
      </c>
      <c r="L143" s="151"/>
      <c r="M143" s="156"/>
      <c r="P143" s="157">
        <f>SUM(P144:P151)</f>
        <v>0</v>
      </c>
      <c r="R143" s="157">
        <f>SUM(R144:R151)</f>
        <v>2.08</v>
      </c>
      <c r="T143" s="158">
        <f>SUM(T144:T151)</f>
        <v>0</v>
      </c>
      <c r="AR143" s="152" t="s">
        <v>173</v>
      </c>
      <c r="AT143" s="159" t="s">
        <v>70</v>
      </c>
      <c r="AU143" s="159" t="s">
        <v>76</v>
      </c>
      <c r="AY143" s="152" t="s">
        <v>159</v>
      </c>
      <c r="BK143" s="160">
        <f>SUM(BK144:BK151)</f>
        <v>0</v>
      </c>
    </row>
    <row r="144" spans="2:65" s="1" customFormat="1" ht="24.15" customHeight="1" x14ac:dyDescent="0.2">
      <c r="B144" s="136"/>
      <c r="C144" s="163" t="s">
        <v>189</v>
      </c>
      <c r="D144" s="163" t="s">
        <v>161</v>
      </c>
      <c r="E144" s="164" t="s">
        <v>2207</v>
      </c>
      <c r="F144" s="165" t="s">
        <v>2224</v>
      </c>
      <c r="G144" s="166" t="s">
        <v>493</v>
      </c>
      <c r="H144" s="167">
        <v>20</v>
      </c>
      <c r="I144" s="168"/>
      <c r="J144" s="169">
        <f t="shared" ref="J144:J151" si="5">ROUND(I144*H144,2)</f>
        <v>0</v>
      </c>
      <c r="K144" s="170"/>
      <c r="L144" s="34"/>
      <c r="M144" s="171" t="s">
        <v>1</v>
      </c>
      <c r="N144" s="135" t="s">
        <v>37</v>
      </c>
      <c r="P144" s="172">
        <f t="shared" ref="P144:P151" si="6">O144*H144</f>
        <v>0</v>
      </c>
      <c r="Q144" s="172">
        <v>0</v>
      </c>
      <c r="R144" s="172">
        <f t="shared" ref="R144:R151" si="7">Q144*H144</f>
        <v>0</v>
      </c>
      <c r="S144" s="172">
        <v>0</v>
      </c>
      <c r="T144" s="173">
        <f t="shared" ref="T144:T151" si="8">S144*H144</f>
        <v>0</v>
      </c>
      <c r="AR144" s="174" t="s">
        <v>576</v>
      </c>
      <c r="AT144" s="174" t="s">
        <v>161</v>
      </c>
      <c r="AU144" s="174" t="s">
        <v>81</v>
      </c>
      <c r="AY144" s="17" t="s">
        <v>159</v>
      </c>
      <c r="BE144" s="102">
        <f t="shared" ref="BE144:BE151" si="9">IF(N144="základná",J144,0)</f>
        <v>0</v>
      </c>
      <c r="BF144" s="102">
        <f t="shared" ref="BF144:BF151" si="10">IF(N144="znížená",J144,0)</f>
        <v>0</v>
      </c>
      <c r="BG144" s="102">
        <f t="shared" ref="BG144:BG151" si="11">IF(N144="zákl. prenesená",J144,0)</f>
        <v>0</v>
      </c>
      <c r="BH144" s="102">
        <f t="shared" ref="BH144:BH151" si="12">IF(N144="zníž. prenesená",J144,0)</f>
        <v>0</v>
      </c>
      <c r="BI144" s="102">
        <f t="shared" ref="BI144:BI151" si="13">IF(N144="nulová",J144,0)</f>
        <v>0</v>
      </c>
      <c r="BJ144" s="17" t="s">
        <v>81</v>
      </c>
      <c r="BK144" s="102">
        <f t="shared" ref="BK144:BK151" si="14">ROUND(I144*H144,2)</f>
        <v>0</v>
      </c>
      <c r="BL144" s="17" t="s">
        <v>576</v>
      </c>
      <c r="BM144" s="174" t="s">
        <v>292</v>
      </c>
    </row>
    <row r="145" spans="2:65" s="1" customFormat="1" ht="24.15" customHeight="1" x14ac:dyDescent="0.2">
      <c r="B145" s="136"/>
      <c r="C145" s="163" t="s">
        <v>193</v>
      </c>
      <c r="D145" s="163" t="s">
        <v>161</v>
      </c>
      <c r="E145" s="164" t="s">
        <v>2225</v>
      </c>
      <c r="F145" s="165" t="s">
        <v>2226</v>
      </c>
      <c r="G145" s="166" t="s">
        <v>493</v>
      </c>
      <c r="H145" s="167">
        <v>20</v>
      </c>
      <c r="I145" s="168"/>
      <c r="J145" s="169">
        <f t="shared" si="5"/>
        <v>0</v>
      </c>
      <c r="K145" s="170"/>
      <c r="L145" s="34"/>
      <c r="M145" s="171" t="s">
        <v>1</v>
      </c>
      <c r="N145" s="135" t="s">
        <v>37</v>
      </c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AR145" s="174" t="s">
        <v>576</v>
      </c>
      <c r="AT145" s="174" t="s">
        <v>161</v>
      </c>
      <c r="AU145" s="174" t="s">
        <v>81</v>
      </c>
      <c r="AY145" s="17" t="s">
        <v>159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7" t="s">
        <v>81</v>
      </c>
      <c r="BK145" s="102">
        <f t="shared" si="14"/>
        <v>0</v>
      </c>
      <c r="BL145" s="17" t="s">
        <v>576</v>
      </c>
      <c r="BM145" s="174" t="s">
        <v>302</v>
      </c>
    </row>
    <row r="146" spans="2:65" s="1" customFormat="1" ht="33" customHeight="1" x14ac:dyDescent="0.2">
      <c r="B146" s="136"/>
      <c r="C146" s="163" t="s">
        <v>198</v>
      </c>
      <c r="D146" s="163" t="s">
        <v>161</v>
      </c>
      <c r="E146" s="164" t="s">
        <v>2208</v>
      </c>
      <c r="F146" s="165" t="s">
        <v>2209</v>
      </c>
      <c r="G146" s="166" t="s">
        <v>493</v>
      </c>
      <c r="H146" s="167">
        <v>20</v>
      </c>
      <c r="I146" s="168"/>
      <c r="J146" s="169">
        <f t="shared" si="5"/>
        <v>0</v>
      </c>
      <c r="K146" s="170"/>
      <c r="L146" s="34"/>
      <c r="M146" s="171" t="s">
        <v>1</v>
      </c>
      <c r="N146" s="135" t="s">
        <v>37</v>
      </c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AR146" s="174" t="s">
        <v>576</v>
      </c>
      <c r="AT146" s="174" t="s">
        <v>161</v>
      </c>
      <c r="AU146" s="174" t="s">
        <v>81</v>
      </c>
      <c r="AY146" s="17" t="s">
        <v>159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7" t="s">
        <v>81</v>
      </c>
      <c r="BK146" s="102">
        <f t="shared" si="14"/>
        <v>0</v>
      </c>
      <c r="BL146" s="17" t="s">
        <v>576</v>
      </c>
      <c r="BM146" s="174" t="s">
        <v>312</v>
      </c>
    </row>
    <row r="147" spans="2:65" s="1" customFormat="1" ht="16.5" customHeight="1" x14ac:dyDescent="0.2">
      <c r="B147" s="136"/>
      <c r="C147" s="206" t="s">
        <v>202</v>
      </c>
      <c r="D147" s="206" t="s">
        <v>387</v>
      </c>
      <c r="E147" s="207" t="s">
        <v>1319</v>
      </c>
      <c r="F147" s="208" t="s">
        <v>1320</v>
      </c>
      <c r="G147" s="209" t="s">
        <v>205</v>
      </c>
      <c r="H147" s="210">
        <v>2.08</v>
      </c>
      <c r="I147" s="211"/>
      <c r="J147" s="212">
        <f t="shared" si="5"/>
        <v>0</v>
      </c>
      <c r="K147" s="213"/>
      <c r="L147" s="214"/>
      <c r="M147" s="215" t="s">
        <v>1</v>
      </c>
      <c r="N147" s="216" t="s">
        <v>37</v>
      </c>
      <c r="P147" s="172">
        <f t="shared" si="6"/>
        <v>0</v>
      </c>
      <c r="Q147" s="172">
        <v>1</v>
      </c>
      <c r="R147" s="172">
        <f t="shared" si="7"/>
        <v>2.08</v>
      </c>
      <c r="S147" s="172">
        <v>0</v>
      </c>
      <c r="T147" s="173">
        <f t="shared" si="8"/>
        <v>0</v>
      </c>
      <c r="AR147" s="174" t="s">
        <v>1061</v>
      </c>
      <c r="AT147" s="174" t="s">
        <v>387</v>
      </c>
      <c r="AU147" s="174" t="s">
        <v>81</v>
      </c>
      <c r="AY147" s="17" t="s">
        <v>159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7" t="s">
        <v>81</v>
      </c>
      <c r="BK147" s="102">
        <f t="shared" si="14"/>
        <v>0</v>
      </c>
      <c r="BL147" s="17" t="s">
        <v>576</v>
      </c>
      <c r="BM147" s="174" t="s">
        <v>323</v>
      </c>
    </row>
    <row r="148" spans="2:65" s="1" customFormat="1" ht="24.15" customHeight="1" x14ac:dyDescent="0.2">
      <c r="B148" s="136"/>
      <c r="C148" s="163" t="s">
        <v>278</v>
      </c>
      <c r="D148" s="163" t="s">
        <v>161</v>
      </c>
      <c r="E148" s="164" t="s">
        <v>1321</v>
      </c>
      <c r="F148" s="165" t="s">
        <v>1322</v>
      </c>
      <c r="G148" s="166" t="s">
        <v>493</v>
      </c>
      <c r="H148" s="167">
        <v>20</v>
      </c>
      <c r="I148" s="168"/>
      <c r="J148" s="169">
        <f t="shared" si="5"/>
        <v>0</v>
      </c>
      <c r="K148" s="170"/>
      <c r="L148" s="34"/>
      <c r="M148" s="171" t="s">
        <v>1</v>
      </c>
      <c r="N148" s="135" t="s">
        <v>37</v>
      </c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AR148" s="174" t="s">
        <v>576</v>
      </c>
      <c r="AT148" s="174" t="s">
        <v>161</v>
      </c>
      <c r="AU148" s="174" t="s">
        <v>81</v>
      </c>
      <c r="AY148" s="17" t="s">
        <v>159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81</v>
      </c>
      <c r="BK148" s="102">
        <f t="shared" si="14"/>
        <v>0</v>
      </c>
      <c r="BL148" s="17" t="s">
        <v>576</v>
      </c>
      <c r="BM148" s="174" t="s">
        <v>7</v>
      </c>
    </row>
    <row r="149" spans="2:65" s="1" customFormat="1" ht="24.15" customHeight="1" x14ac:dyDescent="0.2">
      <c r="B149" s="136"/>
      <c r="C149" s="206" t="s">
        <v>285</v>
      </c>
      <c r="D149" s="206" t="s">
        <v>387</v>
      </c>
      <c r="E149" s="207" t="s">
        <v>1323</v>
      </c>
      <c r="F149" s="208" t="s">
        <v>1324</v>
      </c>
      <c r="G149" s="209" t="s">
        <v>493</v>
      </c>
      <c r="H149" s="210">
        <v>20</v>
      </c>
      <c r="I149" s="211"/>
      <c r="J149" s="212">
        <f t="shared" si="5"/>
        <v>0</v>
      </c>
      <c r="K149" s="213"/>
      <c r="L149" s="214"/>
      <c r="M149" s="215" t="s">
        <v>1</v>
      </c>
      <c r="N149" s="216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1061</v>
      </c>
      <c r="AT149" s="174" t="s">
        <v>387</v>
      </c>
      <c r="AU149" s="174" t="s">
        <v>81</v>
      </c>
      <c r="AY149" s="17" t="s">
        <v>159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81</v>
      </c>
      <c r="BK149" s="102">
        <f t="shared" si="14"/>
        <v>0</v>
      </c>
      <c r="BL149" s="17" t="s">
        <v>576</v>
      </c>
      <c r="BM149" s="174" t="s">
        <v>346</v>
      </c>
    </row>
    <row r="150" spans="2:65" s="1" customFormat="1" ht="33" customHeight="1" x14ac:dyDescent="0.2">
      <c r="B150" s="136"/>
      <c r="C150" s="163" t="s">
        <v>292</v>
      </c>
      <c r="D150" s="163" t="s">
        <v>161</v>
      </c>
      <c r="E150" s="164" t="s">
        <v>2210</v>
      </c>
      <c r="F150" s="165" t="s">
        <v>2211</v>
      </c>
      <c r="G150" s="166" t="s">
        <v>493</v>
      </c>
      <c r="H150" s="167">
        <v>20</v>
      </c>
      <c r="I150" s="168"/>
      <c r="J150" s="169">
        <f t="shared" si="5"/>
        <v>0</v>
      </c>
      <c r="K150" s="170"/>
      <c r="L150" s="34"/>
      <c r="M150" s="171" t="s">
        <v>1</v>
      </c>
      <c r="N150" s="135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576</v>
      </c>
      <c r="AT150" s="174" t="s">
        <v>161</v>
      </c>
      <c r="AU150" s="174" t="s">
        <v>81</v>
      </c>
      <c r="AY150" s="17" t="s">
        <v>159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81</v>
      </c>
      <c r="BK150" s="102">
        <f t="shared" si="14"/>
        <v>0</v>
      </c>
      <c r="BL150" s="17" t="s">
        <v>576</v>
      </c>
      <c r="BM150" s="174" t="s">
        <v>358</v>
      </c>
    </row>
    <row r="151" spans="2:65" s="1" customFormat="1" ht="37.75" customHeight="1" x14ac:dyDescent="0.2">
      <c r="B151" s="136"/>
      <c r="C151" s="163" t="s">
        <v>298</v>
      </c>
      <c r="D151" s="163" t="s">
        <v>161</v>
      </c>
      <c r="E151" s="164" t="s">
        <v>2212</v>
      </c>
      <c r="F151" s="165" t="s">
        <v>2213</v>
      </c>
      <c r="G151" s="166" t="s">
        <v>281</v>
      </c>
      <c r="H151" s="167">
        <v>8</v>
      </c>
      <c r="I151" s="168"/>
      <c r="J151" s="169">
        <f t="shared" si="5"/>
        <v>0</v>
      </c>
      <c r="K151" s="170"/>
      <c r="L151" s="34"/>
      <c r="M151" s="171" t="s">
        <v>1</v>
      </c>
      <c r="N151" s="135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576</v>
      </c>
      <c r="AT151" s="174" t="s">
        <v>161</v>
      </c>
      <c r="AU151" s="174" t="s">
        <v>81</v>
      </c>
      <c r="AY151" s="17" t="s">
        <v>159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81</v>
      </c>
      <c r="BK151" s="102">
        <f t="shared" si="14"/>
        <v>0</v>
      </c>
      <c r="BL151" s="17" t="s">
        <v>576</v>
      </c>
      <c r="BM151" s="174" t="s">
        <v>373</v>
      </c>
    </row>
    <row r="152" spans="2:65" s="11" customFormat="1" ht="26" customHeight="1" x14ac:dyDescent="0.35">
      <c r="B152" s="151"/>
      <c r="D152" s="152" t="s">
        <v>70</v>
      </c>
      <c r="E152" s="153" t="s">
        <v>1047</v>
      </c>
      <c r="F152" s="153" t="s">
        <v>1048</v>
      </c>
      <c r="I152" s="154"/>
      <c r="J152" s="155">
        <f>BK152</f>
        <v>0</v>
      </c>
      <c r="L152" s="151"/>
      <c r="M152" s="156"/>
      <c r="P152" s="157">
        <f>P153</f>
        <v>0</v>
      </c>
      <c r="R152" s="157">
        <f>R153</f>
        <v>0</v>
      </c>
      <c r="T152" s="158">
        <f>T153</f>
        <v>0</v>
      </c>
      <c r="AR152" s="152" t="s">
        <v>165</v>
      </c>
      <c r="AT152" s="159" t="s">
        <v>70</v>
      </c>
      <c r="AU152" s="159" t="s">
        <v>71</v>
      </c>
      <c r="AY152" s="152" t="s">
        <v>159</v>
      </c>
      <c r="BK152" s="160">
        <f>BK153</f>
        <v>0</v>
      </c>
    </row>
    <row r="153" spans="2:65" s="1" customFormat="1" ht="33" customHeight="1" x14ac:dyDescent="0.2">
      <c r="B153" s="136"/>
      <c r="C153" s="163" t="s">
        <v>302</v>
      </c>
      <c r="D153" s="163" t="s">
        <v>161</v>
      </c>
      <c r="E153" s="164" t="s">
        <v>1049</v>
      </c>
      <c r="F153" s="165" t="s">
        <v>1050</v>
      </c>
      <c r="G153" s="166" t="s">
        <v>1051</v>
      </c>
      <c r="H153" s="167">
        <v>2</v>
      </c>
      <c r="I153" s="168"/>
      <c r="J153" s="169">
        <f>ROUND(I153*H153,2)</f>
        <v>0</v>
      </c>
      <c r="K153" s="170"/>
      <c r="L153" s="34"/>
      <c r="M153" s="171" t="s">
        <v>1</v>
      </c>
      <c r="N153" s="135" t="s">
        <v>37</v>
      </c>
      <c r="P153" s="172">
        <f>O153*H153</f>
        <v>0</v>
      </c>
      <c r="Q153" s="172">
        <v>0</v>
      </c>
      <c r="R153" s="172">
        <f>Q153*H153</f>
        <v>0</v>
      </c>
      <c r="S153" s="172">
        <v>0</v>
      </c>
      <c r="T153" s="173">
        <f>S153*H153</f>
        <v>0</v>
      </c>
      <c r="AR153" s="174" t="s">
        <v>1052</v>
      </c>
      <c r="AT153" s="174" t="s">
        <v>161</v>
      </c>
      <c r="AU153" s="174" t="s">
        <v>76</v>
      </c>
      <c r="AY153" s="17" t="s">
        <v>159</v>
      </c>
      <c r="BE153" s="102">
        <f>IF(N153="základná",J153,0)</f>
        <v>0</v>
      </c>
      <c r="BF153" s="102">
        <f>IF(N153="znížená",J153,0)</f>
        <v>0</v>
      </c>
      <c r="BG153" s="102">
        <f>IF(N153="zákl. prenesená",J153,0)</f>
        <v>0</v>
      </c>
      <c r="BH153" s="102">
        <f>IF(N153="zníž. prenesená",J153,0)</f>
        <v>0</v>
      </c>
      <c r="BI153" s="102">
        <f>IF(N153="nulová",J153,0)</f>
        <v>0</v>
      </c>
      <c r="BJ153" s="17" t="s">
        <v>81</v>
      </c>
      <c r="BK153" s="102">
        <f>ROUND(I153*H153,2)</f>
        <v>0</v>
      </c>
      <c r="BL153" s="17" t="s">
        <v>1052</v>
      </c>
      <c r="BM153" s="174" t="s">
        <v>386</v>
      </c>
    </row>
    <row r="154" spans="2:65" s="11" customFormat="1" ht="26" customHeight="1" x14ac:dyDescent="0.35">
      <c r="B154" s="151"/>
      <c r="D154" s="152" t="s">
        <v>70</v>
      </c>
      <c r="E154" s="153" t="s">
        <v>138</v>
      </c>
      <c r="F154" s="153" t="s">
        <v>2214</v>
      </c>
      <c r="I154" s="154"/>
      <c r="J154" s="155">
        <f>BK154</f>
        <v>0</v>
      </c>
      <c r="L154" s="151"/>
      <c r="M154" s="156"/>
      <c r="P154" s="157">
        <f>SUM(P155:P157)</f>
        <v>0</v>
      </c>
      <c r="R154" s="157">
        <f>SUM(R155:R157)</f>
        <v>0</v>
      </c>
      <c r="T154" s="158">
        <f>SUM(T155:T157)</f>
        <v>0</v>
      </c>
      <c r="AR154" s="152" t="s">
        <v>184</v>
      </c>
      <c r="AT154" s="159" t="s">
        <v>70</v>
      </c>
      <c r="AU154" s="159" t="s">
        <v>71</v>
      </c>
      <c r="AY154" s="152" t="s">
        <v>159</v>
      </c>
      <c r="BK154" s="160">
        <f>SUM(BK155:BK157)</f>
        <v>0</v>
      </c>
    </row>
    <row r="155" spans="2:65" s="1" customFormat="1" ht="33" customHeight="1" x14ac:dyDescent="0.2">
      <c r="B155" s="136"/>
      <c r="C155" s="163" t="s">
        <v>307</v>
      </c>
      <c r="D155" s="163" t="s">
        <v>161</v>
      </c>
      <c r="E155" s="164" t="s">
        <v>2215</v>
      </c>
      <c r="F155" s="165" t="s">
        <v>2216</v>
      </c>
      <c r="G155" s="166" t="s">
        <v>1269</v>
      </c>
      <c r="H155" s="167">
        <v>1</v>
      </c>
      <c r="I155" s="168"/>
      <c r="J155" s="169">
        <f>ROUND(I155*H155,2)</f>
        <v>0</v>
      </c>
      <c r="K155" s="170"/>
      <c r="L155" s="34"/>
      <c r="M155" s="171" t="s">
        <v>1</v>
      </c>
      <c r="N155" s="135" t="s">
        <v>37</v>
      </c>
      <c r="P155" s="172">
        <f>O155*H155</f>
        <v>0</v>
      </c>
      <c r="Q155" s="172">
        <v>0</v>
      </c>
      <c r="R155" s="172">
        <f>Q155*H155</f>
        <v>0</v>
      </c>
      <c r="S155" s="172">
        <v>0</v>
      </c>
      <c r="T155" s="173">
        <f>S155*H155</f>
        <v>0</v>
      </c>
      <c r="AR155" s="174" t="s">
        <v>165</v>
      </c>
      <c r="AT155" s="174" t="s">
        <v>161</v>
      </c>
      <c r="AU155" s="174" t="s">
        <v>76</v>
      </c>
      <c r="AY155" s="17" t="s">
        <v>159</v>
      </c>
      <c r="BE155" s="102">
        <f>IF(N155="základná",J155,0)</f>
        <v>0</v>
      </c>
      <c r="BF155" s="102">
        <f>IF(N155="znížená",J155,0)</f>
        <v>0</v>
      </c>
      <c r="BG155" s="102">
        <f>IF(N155="zákl. prenesená",J155,0)</f>
        <v>0</v>
      </c>
      <c r="BH155" s="102">
        <f>IF(N155="zníž. prenesená",J155,0)</f>
        <v>0</v>
      </c>
      <c r="BI155" s="102">
        <f>IF(N155="nulová",J155,0)</f>
        <v>0</v>
      </c>
      <c r="BJ155" s="17" t="s">
        <v>81</v>
      </c>
      <c r="BK155" s="102">
        <f>ROUND(I155*H155,2)</f>
        <v>0</v>
      </c>
      <c r="BL155" s="17" t="s">
        <v>165</v>
      </c>
      <c r="BM155" s="174" t="s">
        <v>398</v>
      </c>
    </row>
    <row r="156" spans="2:65" s="1" customFormat="1" ht="44.25" customHeight="1" x14ac:dyDescent="0.2">
      <c r="B156" s="136"/>
      <c r="C156" s="163" t="s">
        <v>312</v>
      </c>
      <c r="D156" s="163" t="s">
        <v>161</v>
      </c>
      <c r="E156" s="164" t="s">
        <v>2217</v>
      </c>
      <c r="F156" s="165" t="s">
        <v>2218</v>
      </c>
      <c r="G156" s="166" t="s">
        <v>1269</v>
      </c>
      <c r="H156" s="167">
        <v>1</v>
      </c>
      <c r="I156" s="168"/>
      <c r="J156" s="169">
        <f>ROUND(I156*H156,2)</f>
        <v>0</v>
      </c>
      <c r="K156" s="170"/>
      <c r="L156" s="34"/>
      <c r="M156" s="171" t="s">
        <v>1</v>
      </c>
      <c r="N156" s="135" t="s">
        <v>37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AR156" s="174" t="s">
        <v>165</v>
      </c>
      <c r="AT156" s="174" t="s">
        <v>161</v>
      </c>
      <c r="AU156" s="174" t="s">
        <v>76</v>
      </c>
      <c r="AY156" s="17" t="s">
        <v>159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7" t="s">
        <v>81</v>
      </c>
      <c r="BK156" s="102">
        <f>ROUND(I156*H156,2)</f>
        <v>0</v>
      </c>
      <c r="BL156" s="17" t="s">
        <v>165</v>
      </c>
      <c r="BM156" s="174" t="s">
        <v>390</v>
      </c>
    </row>
    <row r="157" spans="2:65" s="1" customFormat="1" ht="21.75" customHeight="1" x14ac:dyDescent="0.2">
      <c r="B157" s="136"/>
      <c r="C157" s="163" t="s">
        <v>317</v>
      </c>
      <c r="D157" s="163" t="s">
        <v>161</v>
      </c>
      <c r="E157" s="164" t="s">
        <v>2219</v>
      </c>
      <c r="F157" s="165" t="s">
        <v>1273</v>
      </c>
      <c r="G157" s="166" t="s">
        <v>1269</v>
      </c>
      <c r="H157" s="167">
        <v>1</v>
      </c>
      <c r="I157" s="168"/>
      <c r="J157" s="169">
        <f>ROUND(I157*H157,2)</f>
        <v>0</v>
      </c>
      <c r="K157" s="170"/>
      <c r="L157" s="34"/>
      <c r="M157" s="220" t="s">
        <v>1</v>
      </c>
      <c r="N157" s="221" t="s">
        <v>37</v>
      </c>
      <c r="O157" s="222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AR157" s="174" t="s">
        <v>165</v>
      </c>
      <c r="AT157" s="174" t="s">
        <v>161</v>
      </c>
      <c r="AU157" s="174" t="s">
        <v>76</v>
      </c>
      <c r="AY157" s="17" t="s">
        <v>159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7" t="s">
        <v>81</v>
      </c>
      <c r="BK157" s="102">
        <f>ROUND(I157*H157,2)</f>
        <v>0</v>
      </c>
      <c r="BL157" s="17" t="s">
        <v>165</v>
      </c>
      <c r="BM157" s="174" t="s">
        <v>448</v>
      </c>
    </row>
    <row r="158" spans="2:65" s="12" customFormat="1" x14ac:dyDescent="0.2">
      <c r="B158" s="175"/>
      <c r="C158" s="284" t="s">
        <v>2229</v>
      </c>
      <c r="D158" s="284"/>
      <c r="E158" s="7"/>
      <c r="F158" s="7"/>
      <c r="G158" s="7"/>
      <c r="H158" s="7"/>
      <c r="I158" s="7"/>
      <c r="L158" s="175"/>
      <c r="AT158" s="177"/>
      <c r="AU158" s="177"/>
      <c r="AY158" s="177"/>
    </row>
    <row r="159" spans="2:65" s="12" customFormat="1" ht="23.4" customHeight="1" x14ac:dyDescent="0.2">
      <c r="B159" s="175"/>
      <c r="C159" s="284" t="s">
        <v>2230</v>
      </c>
      <c r="D159" s="284"/>
      <c r="E159" s="284"/>
      <c r="F159" s="284"/>
      <c r="G159" s="284"/>
      <c r="H159" s="284"/>
      <c r="I159" s="284"/>
      <c r="L159" s="175"/>
      <c r="AT159" s="177"/>
      <c r="AU159" s="177"/>
      <c r="AY159" s="177"/>
    </row>
    <row r="160" spans="2:65" s="12" customFormat="1" ht="33" customHeight="1" x14ac:dyDescent="0.2">
      <c r="B160" s="175"/>
      <c r="C160" s="284" t="s">
        <v>2231</v>
      </c>
      <c r="D160" s="284"/>
      <c r="E160" s="284"/>
      <c r="F160" s="284"/>
      <c r="G160" s="284"/>
      <c r="H160" s="284"/>
      <c r="I160" s="284"/>
      <c r="L160" s="175"/>
      <c r="AT160" s="177"/>
      <c r="AU160" s="177"/>
      <c r="AY160" s="177"/>
    </row>
    <row r="161" spans="2:51" s="12" customFormat="1" ht="22.25" customHeight="1" x14ac:dyDescent="0.2">
      <c r="B161" s="175"/>
      <c r="C161" s="284" t="s">
        <v>2232</v>
      </c>
      <c r="D161" s="284"/>
      <c r="E161" s="284"/>
      <c r="F161" s="284"/>
      <c r="G161" s="284"/>
      <c r="H161" s="284"/>
      <c r="I161" s="284"/>
      <c r="L161" s="175"/>
      <c r="AT161" s="177"/>
      <c r="AU161" s="177"/>
      <c r="AY161" s="177"/>
    </row>
    <row r="162" spans="2:51" s="12" customFormat="1" ht="38.4" customHeight="1" x14ac:dyDescent="0.2">
      <c r="B162" s="175"/>
      <c r="C162" s="284" t="s">
        <v>2233</v>
      </c>
      <c r="D162" s="284"/>
      <c r="E162" s="284"/>
      <c r="F162" s="284"/>
      <c r="G162" s="284"/>
      <c r="H162" s="284"/>
      <c r="I162" s="284"/>
      <c r="L162" s="175"/>
      <c r="AT162" s="177"/>
      <c r="AU162" s="177"/>
      <c r="AY162" s="177"/>
    </row>
    <row r="163" spans="2:51" s="12" customFormat="1" ht="28.25" customHeight="1" x14ac:dyDescent="0.2">
      <c r="B163" s="175"/>
      <c r="C163" s="284" t="s">
        <v>2234</v>
      </c>
      <c r="D163" s="284"/>
      <c r="E163" s="284"/>
      <c r="F163" s="284"/>
      <c r="G163" s="284"/>
      <c r="H163" s="284"/>
      <c r="I163" s="284"/>
      <c r="L163" s="175"/>
      <c r="AT163" s="177"/>
      <c r="AU163" s="177"/>
      <c r="AY163" s="177"/>
    </row>
    <row r="164" spans="2:51" s="12" customFormat="1" ht="33" customHeight="1" x14ac:dyDescent="0.2">
      <c r="B164" s="175"/>
      <c r="C164" s="284" t="s">
        <v>2235</v>
      </c>
      <c r="D164" s="284"/>
      <c r="E164" s="284"/>
      <c r="F164" s="284"/>
      <c r="G164" s="284"/>
      <c r="H164" s="284"/>
      <c r="I164" s="284"/>
      <c r="L164" s="175"/>
      <c r="AT164" s="177"/>
      <c r="AU164" s="177"/>
      <c r="AY164" s="177"/>
    </row>
    <row r="165" spans="2:51" s="1" customFormat="1" ht="6.9" customHeight="1" x14ac:dyDescent="0.2"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34"/>
    </row>
  </sheetData>
  <autoFilter ref="C134:K157"/>
  <mergeCells count="24">
    <mergeCell ref="C161:I161"/>
    <mergeCell ref="C162:I162"/>
    <mergeCell ref="C163:I163"/>
    <mergeCell ref="C164:I164"/>
    <mergeCell ref="E127:H127"/>
    <mergeCell ref="C159:I159"/>
    <mergeCell ref="C160:I160"/>
    <mergeCell ref="D109:F109"/>
    <mergeCell ref="D110:F110"/>
    <mergeCell ref="D111:F111"/>
    <mergeCell ref="E123:H123"/>
    <mergeCell ref="E125:H125"/>
    <mergeCell ref="E11:H11"/>
    <mergeCell ref="E20:H20"/>
    <mergeCell ref="E29:H29"/>
    <mergeCell ref="L2:V2"/>
    <mergeCell ref="C158:D158"/>
    <mergeCell ref="E85:H85"/>
    <mergeCell ref="E87:H87"/>
    <mergeCell ref="E89:H89"/>
    <mergeCell ref="D107:F107"/>
    <mergeCell ref="D108:F108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5"/>
  <sheetViews>
    <sheetView showGridLines="0" topLeftCell="A147" workbookViewId="0">
      <selection activeCell="E169" sqref="E169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82</v>
      </c>
      <c r="AZ2" s="108" t="s">
        <v>119</v>
      </c>
      <c r="BA2" s="108" t="s">
        <v>1</v>
      </c>
      <c r="BB2" s="108" t="s">
        <v>1</v>
      </c>
      <c r="BC2" s="108" t="s">
        <v>120</v>
      </c>
      <c r="BD2" s="108" t="s">
        <v>81</v>
      </c>
    </row>
    <row r="3" spans="2:5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5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56" ht="6.9" customHeight="1" x14ac:dyDescent="0.2">
      <c r="B5" s="20"/>
      <c r="L5" s="20"/>
    </row>
    <row r="6" spans="2:56" ht="12" customHeight="1" x14ac:dyDescent="0.2">
      <c r="B6" s="20"/>
      <c r="D6" s="27" t="s">
        <v>14</v>
      </c>
      <c r="L6" s="20"/>
    </row>
    <row r="7" spans="2:5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56" ht="12" customHeight="1" x14ac:dyDescent="0.2">
      <c r="B8" s="20"/>
      <c r="D8" s="27" t="s">
        <v>122</v>
      </c>
      <c r="L8" s="20"/>
    </row>
    <row r="9" spans="2:56" s="1" customFormat="1" ht="16.5" customHeight="1" x14ac:dyDescent="0.2">
      <c r="B9" s="34"/>
      <c r="E9" s="286" t="s">
        <v>79</v>
      </c>
      <c r="F9" s="282"/>
      <c r="G9" s="282"/>
      <c r="H9" s="282"/>
      <c r="L9" s="34"/>
    </row>
    <row r="10" spans="2:56" s="1" customFormat="1" ht="12" customHeight="1" x14ac:dyDescent="0.2">
      <c r="B10" s="34"/>
      <c r="D10" s="27" t="s">
        <v>123</v>
      </c>
      <c r="L10" s="34"/>
    </row>
    <row r="11" spans="2:56" s="1" customFormat="1" ht="16.5" customHeight="1" x14ac:dyDescent="0.2">
      <c r="B11" s="34"/>
      <c r="E11" s="266"/>
      <c r="F11" s="282"/>
      <c r="G11" s="282"/>
      <c r="H11" s="282"/>
      <c r="L11" s="34"/>
    </row>
    <row r="12" spans="2:56" s="1" customFormat="1" x14ac:dyDescent="0.2">
      <c r="B12" s="34"/>
      <c r="L12" s="34"/>
    </row>
    <row r="13" spans="2:5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56" s="1" customFormat="1" ht="10.75" customHeight="1" x14ac:dyDescent="0.2">
      <c r="B15" s="34"/>
      <c r="L15" s="34"/>
    </row>
    <row r="16" spans="2:5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J103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ROUND((SUM(BE103:BE110) + SUM(BE132:BE157)),  2)</f>
        <v>0</v>
      </c>
      <c r="G37" s="113"/>
      <c r="H37" s="113"/>
      <c r="I37" s="114">
        <v>0.2</v>
      </c>
      <c r="J37" s="112">
        <f>ROUND(((SUM(BE103:BE110) + SUM(BE132:BE157))*I37),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ROUND((SUM(BF103:BF110) + SUM(BF132:BF157)),  2)</f>
        <v>0</v>
      </c>
      <c r="G38" s="113"/>
      <c r="H38" s="113"/>
      <c r="I38" s="114">
        <v>0.2</v>
      </c>
      <c r="J38" s="112">
        <f>ROUND(((SUM(BF103:BF110) + SUM(BF132:BF157))*I38),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ROUND((SUM(BG103:BG110) + SUM(BG132:BG157)),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ROUND((SUM(BH103:BH110) + SUM(BH132:BH157)),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ROUND((SUM(BI103:BI110) + SUM(BI132:BI157)),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79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J132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134</v>
      </c>
      <c r="E99" s="128"/>
      <c r="F99" s="128"/>
      <c r="G99" s="128"/>
      <c r="H99" s="128"/>
      <c r="I99" s="128"/>
      <c r="J99" s="129">
        <f>J133</f>
        <v>0</v>
      </c>
      <c r="L99" s="126"/>
    </row>
    <row r="100" spans="2:65" s="9" customFormat="1" ht="20" customHeight="1" x14ac:dyDescent="0.2">
      <c r="B100" s="130"/>
      <c r="D100" s="131" t="s">
        <v>135</v>
      </c>
      <c r="E100" s="132"/>
      <c r="F100" s="132"/>
      <c r="G100" s="132"/>
      <c r="H100" s="132"/>
      <c r="I100" s="132"/>
      <c r="J100" s="133">
        <f>J134</f>
        <v>0</v>
      </c>
      <c r="L100" s="130"/>
    </row>
    <row r="101" spans="2:65" s="1" customFormat="1" ht="21.75" customHeight="1" x14ac:dyDescent="0.2">
      <c r="B101" s="34"/>
      <c r="L101" s="34"/>
    </row>
    <row r="102" spans="2:65" s="1" customFormat="1" ht="6.9" customHeight="1" x14ac:dyDescent="0.2">
      <c r="B102" s="34"/>
      <c r="L102" s="34"/>
    </row>
    <row r="103" spans="2:65" s="1" customFormat="1" ht="29.25" customHeight="1" x14ac:dyDescent="0.2">
      <c r="B103" s="34"/>
      <c r="C103" s="125" t="s">
        <v>136</v>
      </c>
      <c r="J103" s="134">
        <f>ROUND(J104 + J105 + J106 + J107 + J108 + J109,2)</f>
        <v>0</v>
      </c>
      <c r="L103" s="34"/>
      <c r="N103" s="135" t="s">
        <v>35</v>
      </c>
    </row>
    <row r="104" spans="2:65" s="1" customFormat="1" ht="18" customHeight="1" x14ac:dyDescent="0.2">
      <c r="B104" s="136"/>
      <c r="C104" s="137"/>
      <c r="D104" s="279" t="s">
        <v>137</v>
      </c>
      <c r="E104" s="285"/>
      <c r="F104" s="285"/>
      <c r="G104" s="137"/>
      <c r="H104" s="137"/>
      <c r="I104" s="137"/>
      <c r="J104" s="99">
        <v>0</v>
      </c>
      <c r="K104" s="137"/>
      <c r="L104" s="136"/>
      <c r="M104" s="137"/>
      <c r="N104" s="139" t="s">
        <v>37</v>
      </c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40" t="s">
        <v>138</v>
      </c>
      <c r="AZ104" s="137"/>
      <c r="BA104" s="137"/>
      <c r="BB104" s="137"/>
      <c r="BC104" s="137"/>
      <c r="BD104" s="137"/>
      <c r="BE104" s="141">
        <f t="shared" ref="BE104:BE109" si="0">IF(N104="základná",J104,0)</f>
        <v>0</v>
      </c>
      <c r="BF104" s="141">
        <f t="shared" ref="BF104:BF109" si="1">IF(N104="znížená",J104,0)</f>
        <v>0</v>
      </c>
      <c r="BG104" s="141">
        <f t="shared" ref="BG104:BG109" si="2">IF(N104="zákl. prenesená",J104,0)</f>
        <v>0</v>
      </c>
      <c r="BH104" s="141">
        <f t="shared" ref="BH104:BH109" si="3">IF(N104="zníž. prenesená",J104,0)</f>
        <v>0</v>
      </c>
      <c r="BI104" s="141">
        <f t="shared" ref="BI104:BI109" si="4">IF(N104="nulová",J104,0)</f>
        <v>0</v>
      </c>
      <c r="BJ104" s="140" t="s">
        <v>81</v>
      </c>
      <c r="BK104" s="137"/>
      <c r="BL104" s="137"/>
      <c r="BM104" s="137"/>
    </row>
    <row r="105" spans="2:65" s="1" customFormat="1" ht="18" customHeight="1" x14ac:dyDescent="0.2">
      <c r="B105" s="136"/>
      <c r="C105" s="137"/>
      <c r="D105" s="279" t="s">
        <v>139</v>
      </c>
      <c r="E105" s="285"/>
      <c r="F105" s="285"/>
      <c r="G105" s="137"/>
      <c r="H105" s="137"/>
      <c r="I105" s="137"/>
      <c r="J105" s="99">
        <v>0</v>
      </c>
      <c r="K105" s="137"/>
      <c r="L105" s="136"/>
      <c r="M105" s="137"/>
      <c r="N105" s="139" t="s">
        <v>37</v>
      </c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40" t="s">
        <v>138</v>
      </c>
      <c r="AZ105" s="137"/>
      <c r="BA105" s="137"/>
      <c r="BB105" s="137"/>
      <c r="BC105" s="137"/>
      <c r="BD105" s="137"/>
      <c r="BE105" s="141">
        <f t="shared" si="0"/>
        <v>0</v>
      </c>
      <c r="BF105" s="141">
        <f t="shared" si="1"/>
        <v>0</v>
      </c>
      <c r="BG105" s="141">
        <f t="shared" si="2"/>
        <v>0</v>
      </c>
      <c r="BH105" s="141">
        <f t="shared" si="3"/>
        <v>0</v>
      </c>
      <c r="BI105" s="141">
        <f t="shared" si="4"/>
        <v>0</v>
      </c>
      <c r="BJ105" s="140" t="s">
        <v>81</v>
      </c>
      <c r="BK105" s="137"/>
      <c r="BL105" s="137"/>
      <c r="BM105" s="137"/>
    </row>
    <row r="106" spans="2:65" s="1" customFormat="1" ht="18" customHeight="1" x14ac:dyDescent="0.2">
      <c r="B106" s="136"/>
      <c r="C106" s="137"/>
      <c r="D106" s="279" t="s">
        <v>140</v>
      </c>
      <c r="E106" s="285"/>
      <c r="F106" s="285"/>
      <c r="G106" s="137"/>
      <c r="H106" s="137"/>
      <c r="I106" s="137"/>
      <c r="J106" s="99">
        <v>0</v>
      </c>
      <c r="K106" s="137"/>
      <c r="L106" s="136"/>
      <c r="M106" s="137"/>
      <c r="N106" s="139" t="s">
        <v>37</v>
      </c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40" t="s">
        <v>138</v>
      </c>
      <c r="AZ106" s="137"/>
      <c r="BA106" s="137"/>
      <c r="BB106" s="137"/>
      <c r="BC106" s="137"/>
      <c r="BD106" s="137"/>
      <c r="BE106" s="141">
        <f t="shared" si="0"/>
        <v>0</v>
      </c>
      <c r="BF106" s="141">
        <f t="shared" si="1"/>
        <v>0</v>
      </c>
      <c r="BG106" s="141">
        <f t="shared" si="2"/>
        <v>0</v>
      </c>
      <c r="BH106" s="141">
        <f t="shared" si="3"/>
        <v>0</v>
      </c>
      <c r="BI106" s="141">
        <f t="shared" si="4"/>
        <v>0</v>
      </c>
      <c r="BJ106" s="140" t="s">
        <v>81</v>
      </c>
      <c r="BK106" s="137"/>
      <c r="BL106" s="137"/>
      <c r="BM106" s="137"/>
    </row>
    <row r="107" spans="2:65" s="1" customFormat="1" ht="18" customHeight="1" x14ac:dyDescent="0.2">
      <c r="B107" s="136"/>
      <c r="C107" s="137"/>
      <c r="D107" s="279" t="s">
        <v>141</v>
      </c>
      <c r="E107" s="285"/>
      <c r="F107" s="285"/>
      <c r="G107" s="137"/>
      <c r="H107" s="137"/>
      <c r="I107" s="137"/>
      <c r="J107" s="99">
        <v>0</v>
      </c>
      <c r="K107" s="137"/>
      <c r="L107" s="136"/>
      <c r="M107" s="137"/>
      <c r="N107" s="139" t="s">
        <v>37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40" t="s">
        <v>138</v>
      </c>
      <c r="AZ107" s="137"/>
      <c r="BA107" s="137"/>
      <c r="BB107" s="137"/>
      <c r="BC107" s="137"/>
      <c r="BD107" s="137"/>
      <c r="BE107" s="141">
        <f t="shared" si="0"/>
        <v>0</v>
      </c>
      <c r="BF107" s="141">
        <f t="shared" si="1"/>
        <v>0</v>
      </c>
      <c r="BG107" s="141">
        <f t="shared" si="2"/>
        <v>0</v>
      </c>
      <c r="BH107" s="141">
        <f t="shared" si="3"/>
        <v>0</v>
      </c>
      <c r="BI107" s="141">
        <f t="shared" si="4"/>
        <v>0</v>
      </c>
      <c r="BJ107" s="140" t="s">
        <v>81</v>
      </c>
      <c r="BK107" s="137"/>
      <c r="BL107" s="137"/>
      <c r="BM107" s="137"/>
    </row>
    <row r="108" spans="2:65" s="1" customFormat="1" ht="18" customHeight="1" x14ac:dyDescent="0.2">
      <c r="B108" s="136"/>
      <c r="C108" s="137"/>
      <c r="D108" s="279" t="s">
        <v>142</v>
      </c>
      <c r="E108" s="285"/>
      <c r="F108" s="285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138</v>
      </c>
      <c r="AZ108" s="137"/>
      <c r="BA108" s="137"/>
      <c r="BB108" s="137"/>
      <c r="BC108" s="137"/>
      <c r="BD108" s="137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81</v>
      </c>
      <c r="BK108" s="137"/>
      <c r="BL108" s="137"/>
      <c r="BM108" s="137"/>
    </row>
    <row r="109" spans="2:65" s="1" customFormat="1" ht="18" customHeight="1" x14ac:dyDescent="0.2">
      <c r="B109" s="136"/>
      <c r="C109" s="137"/>
      <c r="D109" s="138" t="s">
        <v>143</v>
      </c>
      <c r="E109" s="137"/>
      <c r="F109" s="137"/>
      <c r="G109" s="137"/>
      <c r="H109" s="137"/>
      <c r="I109" s="137"/>
      <c r="J109" s="99">
        <f>ROUND(J32*T109,2)</f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81</v>
      </c>
      <c r="BK109" s="137"/>
      <c r="BL109" s="137"/>
      <c r="BM109" s="137"/>
    </row>
    <row r="110" spans="2:65" s="1" customFormat="1" x14ac:dyDescent="0.2">
      <c r="B110" s="34"/>
      <c r="L110" s="34"/>
    </row>
    <row r="111" spans="2:65" s="1" customFormat="1" ht="29.25" customHeight="1" x14ac:dyDescent="0.2">
      <c r="B111" s="34"/>
      <c r="C111" s="105" t="s">
        <v>118</v>
      </c>
      <c r="D111" s="106"/>
      <c r="E111" s="106"/>
      <c r="F111" s="106"/>
      <c r="G111" s="106"/>
      <c r="H111" s="106"/>
      <c r="I111" s="106"/>
      <c r="J111" s="107">
        <f>ROUND(J98+J103,2)</f>
        <v>0</v>
      </c>
      <c r="K111" s="106"/>
      <c r="L111" s="34"/>
    </row>
    <row r="112" spans="2:65" s="1" customFormat="1" ht="6.9" customHeight="1" x14ac:dyDescent="0.2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4"/>
    </row>
    <row r="116" spans="2:12" s="1" customFormat="1" ht="6.9" customHeight="1" x14ac:dyDescent="0.2"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34"/>
    </row>
    <row r="117" spans="2:12" s="1" customFormat="1" ht="24.9" customHeight="1" x14ac:dyDescent="0.2">
      <c r="B117" s="34"/>
      <c r="C117" s="21" t="s">
        <v>145</v>
      </c>
      <c r="L117" s="34"/>
    </row>
    <row r="118" spans="2:12" s="1" customFormat="1" ht="6.9" customHeight="1" x14ac:dyDescent="0.2">
      <c r="B118" s="34"/>
      <c r="L118" s="34"/>
    </row>
    <row r="119" spans="2:12" s="1" customFormat="1" ht="12" customHeight="1" x14ac:dyDescent="0.2">
      <c r="B119" s="34"/>
      <c r="C119" s="27" t="s">
        <v>14</v>
      </c>
      <c r="L119" s="34"/>
    </row>
    <row r="120" spans="2:12" s="1" customFormat="1" ht="16.5" customHeight="1" x14ac:dyDescent="0.2">
      <c r="B120" s="34"/>
      <c r="E120" s="286" t="str">
        <f>E7</f>
        <v>Športový areál ZŠ Plickova - 2.etapa</v>
      </c>
      <c r="F120" s="287"/>
      <c r="G120" s="287"/>
      <c r="H120" s="287"/>
      <c r="L120" s="34"/>
    </row>
    <row r="121" spans="2:12" ht="12" customHeight="1" x14ac:dyDescent="0.2">
      <c r="B121" s="20"/>
      <c r="C121" s="27" t="s">
        <v>122</v>
      </c>
      <c r="L121" s="20"/>
    </row>
    <row r="122" spans="2:12" s="1" customFormat="1" ht="16.5" customHeight="1" x14ac:dyDescent="0.2">
      <c r="B122" s="34"/>
      <c r="E122" s="286" t="s">
        <v>79</v>
      </c>
      <c r="F122" s="282"/>
      <c r="G122" s="282"/>
      <c r="H122" s="282"/>
      <c r="L122" s="34"/>
    </row>
    <row r="123" spans="2:12" s="1" customFormat="1" ht="12" customHeight="1" x14ac:dyDescent="0.2">
      <c r="B123" s="34"/>
      <c r="C123" s="27" t="s">
        <v>123</v>
      </c>
      <c r="L123" s="34"/>
    </row>
    <row r="124" spans="2:12" s="1" customFormat="1" ht="16.5" customHeight="1" x14ac:dyDescent="0.2">
      <c r="B124" s="34"/>
      <c r="E124" s="266">
        <f>E11</f>
        <v>0</v>
      </c>
      <c r="F124" s="282"/>
      <c r="G124" s="282"/>
      <c r="H124" s="282"/>
      <c r="L124" s="34"/>
    </row>
    <row r="125" spans="2:12" s="1" customFormat="1" ht="6.9" customHeight="1" x14ac:dyDescent="0.2">
      <c r="B125" s="34"/>
      <c r="L125" s="34"/>
    </row>
    <row r="126" spans="2:12" s="1" customFormat="1" ht="12" customHeight="1" x14ac:dyDescent="0.2">
      <c r="B126" s="34"/>
      <c r="C126" s="27" t="s">
        <v>17</v>
      </c>
      <c r="F126" s="25" t="str">
        <f>F14</f>
        <v>Bratislava-Rača</v>
      </c>
      <c r="I126" s="27" t="s">
        <v>19</v>
      </c>
      <c r="J126" s="57">
        <f>IF(J14="","",J14)</f>
        <v>45224</v>
      </c>
      <c r="L126" s="34"/>
    </row>
    <row r="127" spans="2:12" s="1" customFormat="1" ht="6.9" customHeight="1" x14ac:dyDescent="0.2">
      <c r="B127" s="34"/>
      <c r="L127" s="34"/>
    </row>
    <row r="128" spans="2:12" s="1" customFormat="1" ht="25.65" customHeight="1" x14ac:dyDescent="0.2">
      <c r="B128" s="34"/>
      <c r="C128" s="27" t="s">
        <v>20</v>
      </c>
      <c r="F128" s="25" t="str">
        <f>E17</f>
        <v>Mestská časť Bratislava-Rača</v>
      </c>
      <c r="I128" s="27" t="s">
        <v>25</v>
      </c>
      <c r="J128" s="30" t="str">
        <f>E23</f>
        <v>STECHO construction, s.r.o.</v>
      </c>
      <c r="L128" s="34"/>
    </row>
    <row r="129" spans="2:65" s="1" customFormat="1" ht="15.15" customHeight="1" x14ac:dyDescent="0.2">
      <c r="B129" s="34"/>
      <c r="C129" s="27" t="s">
        <v>23</v>
      </c>
      <c r="F129" s="25" t="str">
        <f>IF(E20="","",E20)</f>
        <v>Vyplň údaj</v>
      </c>
      <c r="I129" s="27" t="s">
        <v>27</v>
      </c>
      <c r="J129" s="30" t="str">
        <f>E26</f>
        <v>Rosoft,s.r.o.</v>
      </c>
      <c r="L129" s="34"/>
    </row>
    <row r="130" spans="2:65" s="1" customFormat="1" ht="10.4" customHeight="1" x14ac:dyDescent="0.2">
      <c r="B130" s="34"/>
      <c r="L130" s="34"/>
    </row>
    <row r="131" spans="2:65" s="10" customFormat="1" ht="29.25" customHeight="1" x14ac:dyDescent="0.2">
      <c r="B131" s="142"/>
      <c r="C131" s="143" t="s">
        <v>146</v>
      </c>
      <c r="D131" s="144" t="s">
        <v>56</v>
      </c>
      <c r="E131" s="144" t="s">
        <v>52</v>
      </c>
      <c r="F131" s="144" t="s">
        <v>53</v>
      </c>
      <c r="G131" s="144" t="s">
        <v>147</v>
      </c>
      <c r="H131" s="144" t="s">
        <v>148</v>
      </c>
      <c r="I131" s="144" t="s">
        <v>149</v>
      </c>
      <c r="J131" s="145" t="s">
        <v>131</v>
      </c>
      <c r="K131" s="146" t="s">
        <v>150</v>
      </c>
      <c r="L131" s="142"/>
      <c r="M131" s="64" t="s">
        <v>1</v>
      </c>
      <c r="N131" s="65" t="s">
        <v>35</v>
      </c>
      <c r="O131" s="65" t="s">
        <v>151</v>
      </c>
      <c r="P131" s="65" t="s">
        <v>152</v>
      </c>
      <c r="Q131" s="65" t="s">
        <v>153</v>
      </c>
      <c r="R131" s="65" t="s">
        <v>154</v>
      </c>
      <c r="S131" s="65" t="s">
        <v>155</v>
      </c>
      <c r="T131" s="66" t="s">
        <v>156</v>
      </c>
    </row>
    <row r="132" spans="2:65" s="1" customFormat="1" ht="22.75" customHeight="1" x14ac:dyDescent="0.35">
      <c r="B132" s="34"/>
      <c r="C132" s="69" t="s">
        <v>128</v>
      </c>
      <c r="J132" s="147">
        <f>BK132</f>
        <v>0</v>
      </c>
      <c r="L132" s="34"/>
      <c r="M132" s="67"/>
      <c r="N132" s="58"/>
      <c r="O132" s="58"/>
      <c r="P132" s="148">
        <f>P133</f>
        <v>0</v>
      </c>
      <c r="Q132" s="58"/>
      <c r="R132" s="148">
        <f>R133</f>
        <v>0</v>
      </c>
      <c r="S132" s="58"/>
      <c r="T132" s="149">
        <f>T133</f>
        <v>0</v>
      </c>
      <c r="AT132" s="17" t="s">
        <v>70</v>
      </c>
      <c r="AU132" s="17" t="s">
        <v>133</v>
      </c>
      <c r="BK132" s="150">
        <f>BK133</f>
        <v>0</v>
      </c>
    </row>
    <row r="133" spans="2:65" s="11" customFormat="1" ht="26" customHeight="1" x14ac:dyDescent="0.35">
      <c r="B133" s="151"/>
      <c r="D133" s="152" t="s">
        <v>70</v>
      </c>
      <c r="E133" s="153" t="s">
        <v>157</v>
      </c>
      <c r="F133" s="153" t="s">
        <v>158</v>
      </c>
      <c r="I133" s="154"/>
      <c r="J133" s="155">
        <f>BK133</f>
        <v>0</v>
      </c>
      <c r="L133" s="151"/>
      <c r="M133" s="156"/>
      <c r="P133" s="157">
        <f>P134</f>
        <v>0</v>
      </c>
      <c r="R133" s="157">
        <f>R134</f>
        <v>0</v>
      </c>
      <c r="T133" s="158">
        <f>T134</f>
        <v>0</v>
      </c>
      <c r="AR133" s="152" t="s">
        <v>76</v>
      </c>
      <c r="AT133" s="159" t="s">
        <v>70</v>
      </c>
      <c r="AU133" s="159" t="s">
        <v>71</v>
      </c>
      <c r="AY133" s="152" t="s">
        <v>159</v>
      </c>
      <c r="BK133" s="160">
        <f>BK134</f>
        <v>0</v>
      </c>
    </row>
    <row r="134" spans="2:65" s="11" customFormat="1" ht="22.75" customHeight="1" x14ac:dyDescent="0.25">
      <c r="B134" s="151"/>
      <c r="D134" s="152" t="s">
        <v>70</v>
      </c>
      <c r="E134" s="161" t="s">
        <v>76</v>
      </c>
      <c r="F134" s="161" t="s">
        <v>160</v>
      </c>
      <c r="I134" s="154"/>
      <c r="J134" s="162">
        <f>BK134</f>
        <v>0</v>
      </c>
      <c r="L134" s="151"/>
      <c r="M134" s="156"/>
      <c r="P134" s="157">
        <f>SUM(P135:P157)</f>
        <v>0</v>
      </c>
      <c r="R134" s="157">
        <f>SUM(R135:R157)</f>
        <v>0</v>
      </c>
      <c r="T134" s="158">
        <f>SUM(T135:T157)</f>
        <v>0</v>
      </c>
      <c r="AR134" s="152" t="s">
        <v>76</v>
      </c>
      <c r="AT134" s="159" t="s">
        <v>70</v>
      </c>
      <c r="AU134" s="159" t="s">
        <v>76</v>
      </c>
      <c r="AY134" s="152" t="s">
        <v>159</v>
      </c>
      <c r="BK134" s="160">
        <f>SUM(BK135:BK157)</f>
        <v>0</v>
      </c>
    </row>
    <row r="135" spans="2:65" s="1" customFormat="1" ht="24.15" customHeight="1" x14ac:dyDescent="0.2">
      <c r="B135" s="136"/>
      <c r="C135" s="163" t="s">
        <v>76</v>
      </c>
      <c r="D135" s="163" t="s">
        <v>161</v>
      </c>
      <c r="E135" s="164" t="s">
        <v>162</v>
      </c>
      <c r="F135" s="165" t="s">
        <v>163</v>
      </c>
      <c r="G135" s="166" t="s">
        <v>164</v>
      </c>
      <c r="H135" s="167">
        <v>1036</v>
      </c>
      <c r="I135" s="168"/>
      <c r="J135" s="169">
        <f>ROUND(I135*H135,2)</f>
        <v>0</v>
      </c>
      <c r="K135" s="170"/>
      <c r="L135" s="34"/>
      <c r="M135" s="171" t="s">
        <v>1</v>
      </c>
      <c r="N135" s="135" t="s">
        <v>37</v>
      </c>
      <c r="P135" s="172">
        <f>O135*H135</f>
        <v>0</v>
      </c>
      <c r="Q135" s="172">
        <v>0</v>
      </c>
      <c r="R135" s="172">
        <f>Q135*H135</f>
        <v>0</v>
      </c>
      <c r="S135" s="172">
        <v>0</v>
      </c>
      <c r="T135" s="173">
        <f>S135*H135</f>
        <v>0</v>
      </c>
      <c r="AR135" s="174" t="s">
        <v>165</v>
      </c>
      <c r="AT135" s="174" t="s">
        <v>161</v>
      </c>
      <c r="AU135" s="174" t="s">
        <v>81</v>
      </c>
      <c r="AY135" s="17" t="s">
        <v>159</v>
      </c>
      <c r="BE135" s="102">
        <f>IF(N135="základná",J135,0)</f>
        <v>0</v>
      </c>
      <c r="BF135" s="102">
        <f>IF(N135="znížená",J135,0)</f>
        <v>0</v>
      </c>
      <c r="BG135" s="102">
        <f>IF(N135="zákl. prenesená",J135,0)</f>
        <v>0</v>
      </c>
      <c r="BH135" s="102">
        <f>IF(N135="zníž. prenesená",J135,0)</f>
        <v>0</v>
      </c>
      <c r="BI135" s="102">
        <f>IF(N135="nulová",J135,0)</f>
        <v>0</v>
      </c>
      <c r="BJ135" s="17" t="s">
        <v>81</v>
      </c>
      <c r="BK135" s="102">
        <f>ROUND(I135*H135,2)</f>
        <v>0</v>
      </c>
      <c r="BL135" s="17" t="s">
        <v>165</v>
      </c>
      <c r="BM135" s="174" t="s">
        <v>166</v>
      </c>
    </row>
    <row r="136" spans="2:65" s="12" customFormat="1" x14ac:dyDescent="0.2">
      <c r="B136" s="175"/>
      <c r="D136" s="176" t="s">
        <v>167</v>
      </c>
      <c r="E136" s="177" t="s">
        <v>1</v>
      </c>
      <c r="F136" s="178" t="s">
        <v>168</v>
      </c>
      <c r="H136" s="179">
        <v>1036</v>
      </c>
      <c r="I136" s="180"/>
      <c r="L136" s="175"/>
      <c r="M136" s="181"/>
      <c r="T136" s="182"/>
      <c r="AT136" s="177" t="s">
        <v>167</v>
      </c>
      <c r="AU136" s="177" t="s">
        <v>81</v>
      </c>
      <c r="AV136" s="12" t="s">
        <v>81</v>
      </c>
      <c r="AW136" s="12" t="s">
        <v>26</v>
      </c>
      <c r="AX136" s="12" t="s">
        <v>71</v>
      </c>
      <c r="AY136" s="177" t="s">
        <v>159</v>
      </c>
    </row>
    <row r="137" spans="2:65" s="13" customFormat="1" x14ac:dyDescent="0.2">
      <c r="B137" s="183"/>
      <c r="D137" s="176" t="s">
        <v>167</v>
      </c>
      <c r="E137" s="184" t="s">
        <v>1</v>
      </c>
      <c r="F137" s="185" t="s">
        <v>169</v>
      </c>
      <c r="H137" s="186">
        <v>1036</v>
      </c>
      <c r="I137" s="187"/>
      <c r="L137" s="183"/>
      <c r="M137" s="188"/>
      <c r="T137" s="189"/>
      <c r="AT137" s="184" t="s">
        <v>167</v>
      </c>
      <c r="AU137" s="184" t="s">
        <v>81</v>
      </c>
      <c r="AV137" s="13" t="s">
        <v>165</v>
      </c>
      <c r="AW137" s="13" t="s">
        <v>26</v>
      </c>
      <c r="AX137" s="13" t="s">
        <v>76</v>
      </c>
      <c r="AY137" s="184" t="s">
        <v>159</v>
      </c>
    </row>
    <row r="138" spans="2:65" s="1" customFormat="1" ht="24.15" customHeight="1" x14ac:dyDescent="0.2">
      <c r="B138" s="136"/>
      <c r="C138" s="163" t="s">
        <v>81</v>
      </c>
      <c r="D138" s="163" t="s">
        <v>161</v>
      </c>
      <c r="E138" s="164" t="s">
        <v>170</v>
      </c>
      <c r="F138" s="165" t="s">
        <v>171</v>
      </c>
      <c r="G138" s="166" t="s">
        <v>164</v>
      </c>
      <c r="H138" s="167">
        <v>1036</v>
      </c>
      <c r="I138" s="168"/>
      <c r="J138" s="169">
        <f>ROUND(I138*H138,2)</f>
        <v>0</v>
      </c>
      <c r="K138" s="170"/>
      <c r="L138" s="34"/>
      <c r="M138" s="171" t="s">
        <v>1</v>
      </c>
      <c r="N138" s="135" t="s">
        <v>37</v>
      </c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AR138" s="174" t="s">
        <v>165</v>
      </c>
      <c r="AT138" s="174" t="s">
        <v>161</v>
      </c>
      <c r="AU138" s="174" t="s">
        <v>81</v>
      </c>
      <c r="AY138" s="17" t="s">
        <v>159</v>
      </c>
      <c r="BE138" s="102">
        <f>IF(N138="základná",J138,0)</f>
        <v>0</v>
      </c>
      <c r="BF138" s="102">
        <f>IF(N138="znížená",J138,0)</f>
        <v>0</v>
      </c>
      <c r="BG138" s="102">
        <f>IF(N138="zákl. prenesená",J138,0)</f>
        <v>0</v>
      </c>
      <c r="BH138" s="102">
        <f>IF(N138="zníž. prenesená",J138,0)</f>
        <v>0</v>
      </c>
      <c r="BI138" s="102">
        <f>IF(N138="nulová",J138,0)</f>
        <v>0</v>
      </c>
      <c r="BJ138" s="17" t="s">
        <v>81</v>
      </c>
      <c r="BK138" s="102">
        <f>ROUND(I138*H138,2)</f>
        <v>0</v>
      </c>
      <c r="BL138" s="17" t="s">
        <v>165</v>
      </c>
      <c r="BM138" s="174" t="s">
        <v>172</v>
      </c>
    </row>
    <row r="139" spans="2:65" s="1" customFormat="1" ht="24.15" customHeight="1" x14ac:dyDescent="0.2">
      <c r="B139" s="136"/>
      <c r="C139" s="163" t="s">
        <v>173</v>
      </c>
      <c r="D139" s="163" t="s">
        <v>161</v>
      </c>
      <c r="E139" s="164" t="s">
        <v>174</v>
      </c>
      <c r="F139" s="165" t="s">
        <v>175</v>
      </c>
      <c r="G139" s="166" t="s">
        <v>164</v>
      </c>
      <c r="H139" s="167">
        <v>72</v>
      </c>
      <c r="I139" s="168"/>
      <c r="J139" s="169">
        <f>ROUND(I139*H139,2)</f>
        <v>0</v>
      </c>
      <c r="K139" s="170"/>
      <c r="L139" s="34"/>
      <c r="M139" s="171" t="s">
        <v>1</v>
      </c>
      <c r="N139" s="135" t="s">
        <v>37</v>
      </c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AR139" s="174" t="s">
        <v>165</v>
      </c>
      <c r="AT139" s="174" t="s">
        <v>161</v>
      </c>
      <c r="AU139" s="174" t="s">
        <v>81</v>
      </c>
      <c r="AY139" s="17" t="s">
        <v>159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7" t="s">
        <v>81</v>
      </c>
      <c r="BK139" s="102">
        <f>ROUND(I139*H139,2)</f>
        <v>0</v>
      </c>
      <c r="BL139" s="17" t="s">
        <v>165</v>
      </c>
      <c r="BM139" s="174" t="s">
        <v>176</v>
      </c>
    </row>
    <row r="140" spans="2:65" s="14" customFormat="1" x14ac:dyDescent="0.2">
      <c r="B140" s="190"/>
      <c r="D140" s="176" t="s">
        <v>167</v>
      </c>
      <c r="E140" s="191" t="s">
        <v>1</v>
      </c>
      <c r="F140" s="192" t="s">
        <v>177</v>
      </c>
      <c r="H140" s="191" t="s">
        <v>1</v>
      </c>
      <c r="I140" s="193"/>
      <c r="L140" s="190"/>
      <c r="M140" s="194"/>
      <c r="T140" s="195"/>
      <c r="AT140" s="191" t="s">
        <v>167</v>
      </c>
      <c r="AU140" s="191" t="s">
        <v>81</v>
      </c>
      <c r="AV140" s="14" t="s">
        <v>76</v>
      </c>
      <c r="AW140" s="14" t="s">
        <v>26</v>
      </c>
      <c r="AX140" s="14" t="s">
        <v>71</v>
      </c>
      <c r="AY140" s="191" t="s">
        <v>159</v>
      </c>
    </row>
    <row r="141" spans="2:65" s="12" customFormat="1" x14ac:dyDescent="0.2">
      <c r="B141" s="175"/>
      <c r="D141" s="176" t="s">
        <v>167</v>
      </c>
      <c r="E141" s="177" t="s">
        <v>1</v>
      </c>
      <c r="F141" s="178" t="s">
        <v>178</v>
      </c>
      <c r="H141" s="179">
        <v>36</v>
      </c>
      <c r="I141" s="180"/>
      <c r="L141" s="175"/>
      <c r="M141" s="181"/>
      <c r="T141" s="182"/>
      <c r="AT141" s="177" t="s">
        <v>167</v>
      </c>
      <c r="AU141" s="177" t="s">
        <v>81</v>
      </c>
      <c r="AV141" s="12" t="s">
        <v>81</v>
      </c>
      <c r="AW141" s="12" t="s">
        <v>26</v>
      </c>
      <c r="AX141" s="12" t="s">
        <v>71</v>
      </c>
      <c r="AY141" s="177" t="s">
        <v>159</v>
      </c>
    </row>
    <row r="142" spans="2:65" s="14" customFormat="1" x14ac:dyDescent="0.2">
      <c r="B142" s="190"/>
      <c r="D142" s="176" t="s">
        <v>167</v>
      </c>
      <c r="E142" s="191" t="s">
        <v>1</v>
      </c>
      <c r="F142" s="192" t="s">
        <v>179</v>
      </c>
      <c r="H142" s="191" t="s">
        <v>1</v>
      </c>
      <c r="I142" s="193"/>
      <c r="L142" s="190"/>
      <c r="M142" s="194"/>
      <c r="T142" s="195"/>
      <c r="AT142" s="191" t="s">
        <v>167</v>
      </c>
      <c r="AU142" s="191" t="s">
        <v>81</v>
      </c>
      <c r="AV142" s="14" t="s">
        <v>76</v>
      </c>
      <c r="AW142" s="14" t="s">
        <v>26</v>
      </c>
      <c r="AX142" s="14" t="s">
        <v>71</v>
      </c>
      <c r="AY142" s="191" t="s">
        <v>159</v>
      </c>
    </row>
    <row r="143" spans="2:65" s="12" customFormat="1" x14ac:dyDescent="0.2">
      <c r="B143" s="175"/>
      <c r="D143" s="176" t="s">
        <v>167</v>
      </c>
      <c r="E143" s="177" t="s">
        <v>1</v>
      </c>
      <c r="F143" s="178" t="s">
        <v>178</v>
      </c>
      <c r="H143" s="179">
        <v>36</v>
      </c>
      <c r="I143" s="180"/>
      <c r="L143" s="175"/>
      <c r="M143" s="181"/>
      <c r="T143" s="182"/>
      <c r="AT143" s="177" t="s">
        <v>167</v>
      </c>
      <c r="AU143" s="177" t="s">
        <v>81</v>
      </c>
      <c r="AV143" s="12" t="s">
        <v>81</v>
      </c>
      <c r="AW143" s="12" t="s">
        <v>26</v>
      </c>
      <c r="AX143" s="12" t="s">
        <v>71</v>
      </c>
      <c r="AY143" s="177" t="s">
        <v>159</v>
      </c>
    </row>
    <row r="144" spans="2:65" s="13" customFormat="1" x14ac:dyDescent="0.2">
      <c r="B144" s="183"/>
      <c r="D144" s="176" t="s">
        <v>167</v>
      </c>
      <c r="E144" s="184" t="s">
        <v>1</v>
      </c>
      <c r="F144" s="185" t="s">
        <v>169</v>
      </c>
      <c r="H144" s="186">
        <v>72</v>
      </c>
      <c r="I144" s="187"/>
      <c r="L144" s="183"/>
      <c r="M144" s="188"/>
      <c r="T144" s="189"/>
      <c r="AT144" s="184" t="s">
        <v>167</v>
      </c>
      <c r="AU144" s="184" t="s">
        <v>81</v>
      </c>
      <c r="AV144" s="13" t="s">
        <v>165</v>
      </c>
      <c r="AW144" s="13" t="s">
        <v>26</v>
      </c>
      <c r="AX144" s="13" t="s">
        <v>76</v>
      </c>
      <c r="AY144" s="184" t="s">
        <v>159</v>
      </c>
    </row>
    <row r="145" spans="2:65" s="1" customFormat="1" ht="37.75" customHeight="1" x14ac:dyDescent="0.2">
      <c r="B145" s="136"/>
      <c r="C145" s="163" t="s">
        <v>165</v>
      </c>
      <c r="D145" s="163" t="s">
        <v>161</v>
      </c>
      <c r="E145" s="164" t="s">
        <v>180</v>
      </c>
      <c r="F145" s="165" t="s">
        <v>181</v>
      </c>
      <c r="G145" s="166" t="s">
        <v>164</v>
      </c>
      <c r="H145" s="167">
        <v>1000</v>
      </c>
      <c r="I145" s="168"/>
      <c r="J145" s="169">
        <f>ROUND(I145*H145,2)</f>
        <v>0</v>
      </c>
      <c r="K145" s="170"/>
      <c r="L145" s="34"/>
      <c r="M145" s="171" t="s">
        <v>1</v>
      </c>
      <c r="N145" s="135" t="s">
        <v>37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AR145" s="174" t="s">
        <v>165</v>
      </c>
      <c r="AT145" s="174" t="s">
        <v>161</v>
      </c>
      <c r="AU145" s="174" t="s">
        <v>81</v>
      </c>
      <c r="AY145" s="17" t="s">
        <v>159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7" t="s">
        <v>81</v>
      </c>
      <c r="BK145" s="102">
        <f>ROUND(I145*H145,2)</f>
        <v>0</v>
      </c>
      <c r="BL145" s="17" t="s">
        <v>165</v>
      </c>
      <c r="BM145" s="174" t="s">
        <v>182</v>
      </c>
    </row>
    <row r="146" spans="2:65" s="12" customFormat="1" x14ac:dyDescent="0.2">
      <c r="B146" s="175"/>
      <c r="D146" s="176" t="s">
        <v>167</v>
      </c>
      <c r="E146" s="177" t="s">
        <v>1</v>
      </c>
      <c r="F146" s="178" t="s">
        <v>183</v>
      </c>
      <c r="H146" s="179">
        <v>1000</v>
      </c>
      <c r="I146" s="180"/>
      <c r="L146" s="175"/>
      <c r="M146" s="181"/>
      <c r="T146" s="182"/>
      <c r="AT146" s="177" t="s">
        <v>167</v>
      </c>
      <c r="AU146" s="177" t="s">
        <v>81</v>
      </c>
      <c r="AV146" s="12" t="s">
        <v>81</v>
      </c>
      <c r="AW146" s="12" t="s">
        <v>26</v>
      </c>
      <c r="AX146" s="12" t="s">
        <v>71</v>
      </c>
      <c r="AY146" s="177" t="s">
        <v>159</v>
      </c>
    </row>
    <row r="147" spans="2:65" s="13" customFormat="1" x14ac:dyDescent="0.2">
      <c r="B147" s="183"/>
      <c r="D147" s="176" t="s">
        <v>167</v>
      </c>
      <c r="E147" s="184" t="s">
        <v>119</v>
      </c>
      <c r="F147" s="185" t="s">
        <v>169</v>
      </c>
      <c r="H147" s="186">
        <v>1000</v>
      </c>
      <c r="I147" s="187"/>
      <c r="L147" s="183"/>
      <c r="M147" s="188"/>
      <c r="T147" s="189"/>
      <c r="AT147" s="184" t="s">
        <v>167</v>
      </c>
      <c r="AU147" s="184" t="s">
        <v>81</v>
      </c>
      <c r="AV147" s="13" t="s">
        <v>165</v>
      </c>
      <c r="AW147" s="13" t="s">
        <v>26</v>
      </c>
      <c r="AX147" s="13" t="s">
        <v>76</v>
      </c>
      <c r="AY147" s="184" t="s">
        <v>159</v>
      </c>
    </row>
    <row r="148" spans="2:65" s="1" customFormat="1" ht="44.25" customHeight="1" x14ac:dyDescent="0.2">
      <c r="B148" s="136"/>
      <c r="C148" s="163" t="s">
        <v>184</v>
      </c>
      <c r="D148" s="163" t="s">
        <v>161</v>
      </c>
      <c r="E148" s="164" t="s">
        <v>185</v>
      </c>
      <c r="F148" s="165" t="s">
        <v>186</v>
      </c>
      <c r="G148" s="166" t="s">
        <v>164</v>
      </c>
      <c r="H148" s="167">
        <v>12000</v>
      </c>
      <c r="I148" s="168"/>
      <c r="J148" s="169">
        <f>ROUND(I148*H148,2)</f>
        <v>0</v>
      </c>
      <c r="K148" s="170"/>
      <c r="L148" s="34"/>
      <c r="M148" s="171" t="s">
        <v>1</v>
      </c>
      <c r="N148" s="135" t="s">
        <v>37</v>
      </c>
      <c r="P148" s="172">
        <f>O148*H148</f>
        <v>0</v>
      </c>
      <c r="Q148" s="172">
        <v>0</v>
      </c>
      <c r="R148" s="172">
        <f>Q148*H148</f>
        <v>0</v>
      </c>
      <c r="S148" s="172">
        <v>0</v>
      </c>
      <c r="T148" s="173">
        <f>S148*H148</f>
        <v>0</v>
      </c>
      <c r="AR148" s="174" t="s">
        <v>165</v>
      </c>
      <c r="AT148" s="174" t="s">
        <v>161</v>
      </c>
      <c r="AU148" s="174" t="s">
        <v>81</v>
      </c>
      <c r="AY148" s="17" t="s">
        <v>159</v>
      </c>
      <c r="BE148" s="102">
        <f>IF(N148="základná",J148,0)</f>
        <v>0</v>
      </c>
      <c r="BF148" s="102">
        <f>IF(N148="znížená",J148,0)</f>
        <v>0</v>
      </c>
      <c r="BG148" s="102">
        <f>IF(N148="zákl. prenesená",J148,0)</f>
        <v>0</v>
      </c>
      <c r="BH148" s="102">
        <f>IF(N148="zníž. prenesená",J148,0)</f>
        <v>0</v>
      </c>
      <c r="BI148" s="102">
        <f>IF(N148="nulová",J148,0)</f>
        <v>0</v>
      </c>
      <c r="BJ148" s="17" t="s">
        <v>81</v>
      </c>
      <c r="BK148" s="102">
        <f>ROUND(I148*H148,2)</f>
        <v>0</v>
      </c>
      <c r="BL148" s="17" t="s">
        <v>165</v>
      </c>
      <c r="BM148" s="174" t="s">
        <v>187</v>
      </c>
    </row>
    <row r="149" spans="2:65" s="12" customFormat="1" x14ac:dyDescent="0.2">
      <c r="B149" s="175"/>
      <c r="D149" s="176" t="s">
        <v>167</v>
      </c>
      <c r="E149" s="177" t="s">
        <v>1</v>
      </c>
      <c r="F149" s="178" t="s">
        <v>188</v>
      </c>
      <c r="H149" s="179">
        <v>12000</v>
      </c>
      <c r="I149" s="180"/>
      <c r="L149" s="175"/>
      <c r="M149" s="181"/>
      <c r="T149" s="182"/>
      <c r="AT149" s="177" t="s">
        <v>167</v>
      </c>
      <c r="AU149" s="177" t="s">
        <v>81</v>
      </c>
      <c r="AV149" s="12" t="s">
        <v>81</v>
      </c>
      <c r="AW149" s="12" t="s">
        <v>26</v>
      </c>
      <c r="AX149" s="12" t="s">
        <v>76</v>
      </c>
      <c r="AY149" s="177" t="s">
        <v>159</v>
      </c>
    </row>
    <row r="150" spans="2:65" s="1" customFormat="1" ht="24.15" customHeight="1" x14ac:dyDescent="0.2">
      <c r="B150" s="136"/>
      <c r="C150" s="163" t="s">
        <v>189</v>
      </c>
      <c r="D150" s="163" t="s">
        <v>161</v>
      </c>
      <c r="E150" s="164" t="s">
        <v>190</v>
      </c>
      <c r="F150" s="165" t="s">
        <v>191</v>
      </c>
      <c r="G150" s="166" t="s">
        <v>164</v>
      </c>
      <c r="H150" s="167">
        <v>36</v>
      </c>
      <c r="I150" s="168"/>
      <c r="J150" s="169">
        <f>ROUND(I150*H150,2)</f>
        <v>0</v>
      </c>
      <c r="K150" s="170"/>
      <c r="L150" s="34"/>
      <c r="M150" s="171" t="s">
        <v>1</v>
      </c>
      <c r="N150" s="135" t="s">
        <v>37</v>
      </c>
      <c r="P150" s="172">
        <f>O150*H150</f>
        <v>0</v>
      </c>
      <c r="Q150" s="172">
        <v>0</v>
      </c>
      <c r="R150" s="172">
        <f>Q150*H150</f>
        <v>0</v>
      </c>
      <c r="S150" s="172">
        <v>0</v>
      </c>
      <c r="T150" s="173">
        <f>S150*H150</f>
        <v>0</v>
      </c>
      <c r="AR150" s="174" t="s">
        <v>165</v>
      </c>
      <c r="AT150" s="174" t="s">
        <v>161</v>
      </c>
      <c r="AU150" s="174" t="s">
        <v>81</v>
      </c>
      <c r="AY150" s="17" t="s">
        <v>159</v>
      </c>
      <c r="BE150" s="102">
        <f>IF(N150="základná",J150,0)</f>
        <v>0</v>
      </c>
      <c r="BF150" s="102">
        <f>IF(N150="znížená",J150,0)</f>
        <v>0</v>
      </c>
      <c r="BG150" s="102">
        <f>IF(N150="zákl. prenesená",J150,0)</f>
        <v>0</v>
      </c>
      <c r="BH150" s="102">
        <f>IF(N150="zníž. prenesená",J150,0)</f>
        <v>0</v>
      </c>
      <c r="BI150" s="102">
        <f>IF(N150="nulová",J150,0)</f>
        <v>0</v>
      </c>
      <c r="BJ150" s="17" t="s">
        <v>81</v>
      </c>
      <c r="BK150" s="102">
        <f>ROUND(I150*H150,2)</f>
        <v>0</v>
      </c>
      <c r="BL150" s="17" t="s">
        <v>165</v>
      </c>
      <c r="BM150" s="174" t="s">
        <v>192</v>
      </c>
    </row>
    <row r="151" spans="2:65" s="1" customFormat="1" ht="37.75" customHeight="1" x14ac:dyDescent="0.2">
      <c r="B151" s="136"/>
      <c r="C151" s="163" t="s">
        <v>193</v>
      </c>
      <c r="D151" s="163" t="s">
        <v>161</v>
      </c>
      <c r="E151" s="164" t="s">
        <v>194</v>
      </c>
      <c r="F151" s="165" t="s">
        <v>195</v>
      </c>
      <c r="G151" s="166" t="s">
        <v>164</v>
      </c>
      <c r="H151" s="167">
        <v>36</v>
      </c>
      <c r="I151" s="168"/>
      <c r="J151" s="169">
        <f>ROUND(I151*H151,2)</f>
        <v>0</v>
      </c>
      <c r="K151" s="170"/>
      <c r="L151" s="34"/>
      <c r="M151" s="171" t="s">
        <v>1</v>
      </c>
      <c r="N151" s="135" t="s">
        <v>37</v>
      </c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AR151" s="174" t="s">
        <v>165</v>
      </c>
      <c r="AT151" s="174" t="s">
        <v>161</v>
      </c>
      <c r="AU151" s="174" t="s">
        <v>81</v>
      </c>
      <c r="AY151" s="17" t="s">
        <v>159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7" t="s">
        <v>81</v>
      </c>
      <c r="BK151" s="102">
        <f>ROUND(I151*H151,2)</f>
        <v>0</v>
      </c>
      <c r="BL151" s="17" t="s">
        <v>165</v>
      </c>
      <c r="BM151" s="174" t="s">
        <v>196</v>
      </c>
    </row>
    <row r="152" spans="2:65" s="14" customFormat="1" x14ac:dyDescent="0.2">
      <c r="B152" s="190"/>
      <c r="D152" s="176" t="s">
        <v>167</v>
      </c>
      <c r="E152" s="191" t="s">
        <v>1</v>
      </c>
      <c r="F152" s="192" t="s">
        <v>197</v>
      </c>
      <c r="H152" s="191" t="s">
        <v>1</v>
      </c>
      <c r="I152" s="193"/>
      <c r="L152" s="190"/>
      <c r="M152" s="194"/>
      <c r="T152" s="195"/>
      <c r="AT152" s="191" t="s">
        <v>167</v>
      </c>
      <c r="AU152" s="191" t="s">
        <v>81</v>
      </c>
      <c r="AV152" s="14" t="s">
        <v>76</v>
      </c>
      <c r="AW152" s="14" t="s">
        <v>26</v>
      </c>
      <c r="AX152" s="14" t="s">
        <v>71</v>
      </c>
      <c r="AY152" s="191" t="s">
        <v>159</v>
      </c>
    </row>
    <row r="153" spans="2:65" s="12" customFormat="1" x14ac:dyDescent="0.2">
      <c r="B153" s="175"/>
      <c r="D153" s="176" t="s">
        <v>167</v>
      </c>
      <c r="E153" s="177" t="s">
        <v>1</v>
      </c>
      <c r="F153" s="178" t="s">
        <v>178</v>
      </c>
      <c r="H153" s="179">
        <v>36</v>
      </c>
      <c r="I153" s="180"/>
      <c r="L153" s="175"/>
      <c r="M153" s="181"/>
      <c r="T153" s="182"/>
      <c r="AT153" s="177" t="s">
        <v>167</v>
      </c>
      <c r="AU153" s="177" t="s">
        <v>81</v>
      </c>
      <c r="AV153" s="12" t="s">
        <v>81</v>
      </c>
      <c r="AW153" s="12" t="s">
        <v>26</v>
      </c>
      <c r="AX153" s="12" t="s">
        <v>71</v>
      </c>
      <c r="AY153" s="177" t="s">
        <v>159</v>
      </c>
    </row>
    <row r="154" spans="2:65" s="13" customFormat="1" x14ac:dyDescent="0.2">
      <c r="B154" s="183"/>
      <c r="D154" s="176" t="s">
        <v>167</v>
      </c>
      <c r="E154" s="184" t="s">
        <v>1</v>
      </c>
      <c r="F154" s="185" t="s">
        <v>169</v>
      </c>
      <c r="H154" s="186">
        <v>36</v>
      </c>
      <c r="I154" s="187"/>
      <c r="L154" s="183"/>
      <c r="M154" s="188"/>
      <c r="T154" s="189"/>
      <c r="AT154" s="184" t="s">
        <v>167</v>
      </c>
      <c r="AU154" s="184" t="s">
        <v>81</v>
      </c>
      <c r="AV154" s="13" t="s">
        <v>165</v>
      </c>
      <c r="AW154" s="13" t="s">
        <v>26</v>
      </c>
      <c r="AX154" s="13" t="s">
        <v>76</v>
      </c>
      <c r="AY154" s="184" t="s">
        <v>159</v>
      </c>
    </row>
    <row r="155" spans="2:65" s="1" customFormat="1" ht="16.5" customHeight="1" x14ac:dyDescent="0.2">
      <c r="B155" s="136"/>
      <c r="C155" s="163" t="s">
        <v>198</v>
      </c>
      <c r="D155" s="163" t="s">
        <v>161</v>
      </c>
      <c r="E155" s="164" t="s">
        <v>199</v>
      </c>
      <c r="F155" s="165" t="s">
        <v>200</v>
      </c>
      <c r="G155" s="166" t="s">
        <v>164</v>
      </c>
      <c r="H155" s="167">
        <v>36</v>
      </c>
      <c r="I155" s="168"/>
      <c r="J155" s="169">
        <f>ROUND(I155*H155,2)</f>
        <v>0</v>
      </c>
      <c r="K155" s="170"/>
      <c r="L155" s="34"/>
      <c r="M155" s="171" t="s">
        <v>1</v>
      </c>
      <c r="N155" s="135" t="s">
        <v>37</v>
      </c>
      <c r="P155" s="172">
        <f>O155*H155</f>
        <v>0</v>
      </c>
      <c r="Q155" s="172">
        <v>0</v>
      </c>
      <c r="R155" s="172">
        <f>Q155*H155</f>
        <v>0</v>
      </c>
      <c r="S155" s="172">
        <v>0</v>
      </c>
      <c r="T155" s="173">
        <f>S155*H155</f>
        <v>0</v>
      </c>
      <c r="AR155" s="174" t="s">
        <v>165</v>
      </c>
      <c r="AT155" s="174" t="s">
        <v>161</v>
      </c>
      <c r="AU155" s="174" t="s">
        <v>81</v>
      </c>
      <c r="AY155" s="17" t="s">
        <v>159</v>
      </c>
      <c r="BE155" s="102">
        <f>IF(N155="základná",J155,0)</f>
        <v>0</v>
      </c>
      <c r="BF155" s="102">
        <f>IF(N155="znížená",J155,0)</f>
        <v>0</v>
      </c>
      <c r="BG155" s="102">
        <f>IF(N155="zákl. prenesená",J155,0)</f>
        <v>0</v>
      </c>
      <c r="BH155" s="102">
        <f>IF(N155="zníž. prenesená",J155,0)</f>
        <v>0</v>
      </c>
      <c r="BI155" s="102">
        <f>IF(N155="nulová",J155,0)</f>
        <v>0</v>
      </c>
      <c r="BJ155" s="17" t="s">
        <v>81</v>
      </c>
      <c r="BK155" s="102">
        <f>ROUND(I155*H155,2)</f>
        <v>0</v>
      </c>
      <c r="BL155" s="17" t="s">
        <v>165</v>
      </c>
      <c r="BM155" s="174" t="s">
        <v>201</v>
      </c>
    </row>
    <row r="156" spans="2:65" s="1" customFormat="1" ht="24.15" customHeight="1" x14ac:dyDescent="0.2">
      <c r="B156" s="136"/>
      <c r="C156" s="163" t="s">
        <v>202</v>
      </c>
      <c r="D156" s="163" t="s">
        <v>161</v>
      </c>
      <c r="E156" s="164" t="s">
        <v>203</v>
      </c>
      <c r="F156" s="165" t="s">
        <v>204</v>
      </c>
      <c r="G156" s="166" t="s">
        <v>205</v>
      </c>
      <c r="H156" s="167">
        <v>1800</v>
      </c>
      <c r="I156" s="168"/>
      <c r="J156" s="169">
        <f>ROUND(I156*H156,2)</f>
        <v>0</v>
      </c>
      <c r="K156" s="170"/>
      <c r="L156" s="34"/>
      <c r="M156" s="171" t="s">
        <v>1</v>
      </c>
      <c r="N156" s="135" t="s">
        <v>37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AR156" s="174" t="s">
        <v>165</v>
      </c>
      <c r="AT156" s="174" t="s">
        <v>161</v>
      </c>
      <c r="AU156" s="174" t="s">
        <v>81</v>
      </c>
      <c r="AY156" s="17" t="s">
        <v>159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7" t="s">
        <v>81</v>
      </c>
      <c r="BK156" s="102">
        <f>ROUND(I156*H156,2)</f>
        <v>0</v>
      </c>
      <c r="BL156" s="17" t="s">
        <v>165</v>
      </c>
      <c r="BM156" s="174" t="s">
        <v>206</v>
      </c>
    </row>
    <row r="157" spans="2:65" s="12" customFormat="1" x14ac:dyDescent="0.2">
      <c r="B157" s="175"/>
      <c r="D157" s="176" t="s">
        <v>167</v>
      </c>
      <c r="E157" s="177" t="s">
        <v>1</v>
      </c>
      <c r="F157" s="178" t="s">
        <v>207</v>
      </c>
      <c r="H157" s="179">
        <v>1800</v>
      </c>
      <c r="I157" s="180"/>
      <c r="L157" s="175"/>
      <c r="M157" s="196"/>
      <c r="N157" s="197"/>
      <c r="O157" s="197"/>
      <c r="P157" s="197"/>
      <c r="Q157" s="197"/>
      <c r="R157" s="197"/>
      <c r="S157" s="197"/>
      <c r="T157" s="198"/>
      <c r="AT157" s="177" t="s">
        <v>167</v>
      </c>
      <c r="AU157" s="177" t="s">
        <v>81</v>
      </c>
      <c r="AV157" s="12" t="s">
        <v>81</v>
      </c>
      <c r="AW157" s="12" t="s">
        <v>26</v>
      </c>
      <c r="AX157" s="12" t="s">
        <v>76</v>
      </c>
      <c r="AY157" s="177" t="s">
        <v>159</v>
      </c>
    </row>
    <row r="158" spans="2:65" s="12" customFormat="1" x14ac:dyDescent="0.2">
      <c r="B158" s="175"/>
      <c r="C158" s="284" t="s">
        <v>2229</v>
      </c>
      <c r="D158" s="284"/>
      <c r="E158" s="7"/>
      <c r="F158" s="7"/>
      <c r="G158" s="7"/>
      <c r="H158" s="7"/>
      <c r="I158" s="7"/>
      <c r="L158" s="175"/>
      <c r="AT158" s="177"/>
      <c r="AU158" s="177"/>
      <c r="AY158" s="177"/>
    </row>
    <row r="159" spans="2:65" s="12" customFormat="1" ht="23.4" customHeight="1" x14ac:dyDescent="0.2">
      <c r="B159" s="175"/>
      <c r="C159" s="284" t="s">
        <v>2230</v>
      </c>
      <c r="D159" s="284"/>
      <c r="E159" s="284"/>
      <c r="F159" s="284"/>
      <c r="G159" s="284"/>
      <c r="H159" s="284"/>
      <c r="I159" s="284"/>
      <c r="L159" s="175"/>
      <c r="AT159" s="177"/>
      <c r="AU159" s="177"/>
      <c r="AY159" s="177"/>
    </row>
    <row r="160" spans="2:65" s="12" customFormat="1" ht="33" customHeight="1" x14ac:dyDescent="0.2">
      <c r="B160" s="175"/>
      <c r="C160" s="284" t="s">
        <v>2231</v>
      </c>
      <c r="D160" s="284"/>
      <c r="E160" s="284"/>
      <c r="F160" s="284"/>
      <c r="G160" s="284"/>
      <c r="H160" s="284"/>
      <c r="I160" s="284"/>
      <c r="L160" s="175"/>
      <c r="AT160" s="177"/>
      <c r="AU160" s="177"/>
      <c r="AY160" s="177"/>
    </row>
    <row r="161" spans="2:51" s="12" customFormat="1" ht="22.25" customHeight="1" x14ac:dyDescent="0.2">
      <c r="B161" s="175"/>
      <c r="C161" s="284" t="s">
        <v>2232</v>
      </c>
      <c r="D161" s="284"/>
      <c r="E161" s="284"/>
      <c r="F161" s="284"/>
      <c r="G161" s="284"/>
      <c r="H161" s="284"/>
      <c r="I161" s="284"/>
      <c r="L161" s="175"/>
      <c r="AT161" s="177"/>
      <c r="AU161" s="177"/>
      <c r="AY161" s="177"/>
    </row>
    <row r="162" spans="2:51" s="12" customFormat="1" ht="38.4" customHeight="1" x14ac:dyDescent="0.2">
      <c r="B162" s="175"/>
      <c r="C162" s="284" t="s">
        <v>2233</v>
      </c>
      <c r="D162" s="284"/>
      <c r="E162" s="284"/>
      <c r="F162" s="284"/>
      <c r="G162" s="284"/>
      <c r="H162" s="284"/>
      <c r="I162" s="284"/>
      <c r="L162" s="175"/>
      <c r="AT162" s="177"/>
      <c r="AU162" s="177"/>
      <c r="AY162" s="177"/>
    </row>
    <row r="163" spans="2:51" s="12" customFormat="1" ht="28.25" customHeight="1" x14ac:dyDescent="0.2">
      <c r="B163" s="175"/>
      <c r="C163" s="284" t="s">
        <v>2234</v>
      </c>
      <c r="D163" s="284"/>
      <c r="E163" s="284"/>
      <c r="F163" s="284"/>
      <c r="G163" s="284"/>
      <c r="H163" s="284"/>
      <c r="I163" s="284"/>
      <c r="L163" s="175"/>
      <c r="AT163" s="177"/>
      <c r="AU163" s="177"/>
      <c r="AY163" s="177"/>
    </row>
    <row r="164" spans="2:51" s="12" customFormat="1" ht="33" customHeight="1" x14ac:dyDescent="0.2">
      <c r="B164" s="175"/>
      <c r="C164" s="284" t="s">
        <v>2235</v>
      </c>
      <c r="D164" s="284"/>
      <c r="E164" s="284"/>
      <c r="F164" s="284"/>
      <c r="G164" s="284"/>
      <c r="H164" s="284"/>
      <c r="I164" s="284"/>
      <c r="L164" s="175"/>
      <c r="AT164" s="177"/>
      <c r="AU164" s="177"/>
      <c r="AY164" s="177"/>
    </row>
    <row r="165" spans="2:51" s="1" customFormat="1" ht="6.9" customHeight="1" x14ac:dyDescent="0.2"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34"/>
    </row>
  </sheetData>
  <autoFilter ref="C131:K157"/>
  <mergeCells count="24">
    <mergeCell ref="C161:I161"/>
    <mergeCell ref="C162:I162"/>
    <mergeCell ref="C163:I163"/>
    <mergeCell ref="C164:I164"/>
    <mergeCell ref="E124:H124"/>
    <mergeCell ref="C159:I159"/>
    <mergeCell ref="C160:I160"/>
    <mergeCell ref="D106:F106"/>
    <mergeCell ref="D107:F107"/>
    <mergeCell ref="D108:F108"/>
    <mergeCell ref="E120:H120"/>
    <mergeCell ref="E122:H122"/>
    <mergeCell ref="E11:H11"/>
    <mergeCell ref="E20:H20"/>
    <mergeCell ref="E29:H29"/>
    <mergeCell ref="L2:V2"/>
    <mergeCell ref="C158:D158"/>
    <mergeCell ref="E85:H85"/>
    <mergeCell ref="E87:H87"/>
    <mergeCell ref="E89:H89"/>
    <mergeCell ref="D104:F104"/>
    <mergeCell ref="D105:F105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86"/>
  <sheetViews>
    <sheetView showGridLines="0" topLeftCell="A363" workbookViewId="0">
      <selection activeCell="A379" sqref="A379:XFD385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84</v>
      </c>
      <c r="AZ2" s="108" t="s">
        <v>208</v>
      </c>
      <c r="BA2" s="108" t="s">
        <v>1</v>
      </c>
      <c r="BB2" s="108" t="s">
        <v>1</v>
      </c>
      <c r="BC2" s="108" t="s">
        <v>209</v>
      </c>
      <c r="BD2" s="108" t="s">
        <v>81</v>
      </c>
    </row>
    <row r="3" spans="2:5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210</v>
      </c>
      <c r="BA3" s="108" t="s">
        <v>1</v>
      </c>
      <c r="BB3" s="108" t="s">
        <v>1</v>
      </c>
      <c r="BC3" s="108" t="s">
        <v>211</v>
      </c>
      <c r="BD3" s="108" t="s">
        <v>81</v>
      </c>
    </row>
    <row r="4" spans="2:5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  <c r="AZ4" s="108" t="s">
        <v>212</v>
      </c>
      <c r="BA4" s="108" t="s">
        <v>1</v>
      </c>
      <c r="BB4" s="108" t="s">
        <v>1</v>
      </c>
      <c r="BC4" s="108" t="s">
        <v>213</v>
      </c>
      <c r="BD4" s="108" t="s">
        <v>81</v>
      </c>
    </row>
    <row r="5" spans="2:56" ht="6.9" customHeight="1" x14ac:dyDescent="0.2">
      <c r="B5" s="20"/>
      <c r="L5" s="20"/>
      <c r="AZ5" s="108" t="s">
        <v>214</v>
      </c>
      <c r="BA5" s="108" t="s">
        <v>1</v>
      </c>
      <c r="BB5" s="108" t="s">
        <v>1</v>
      </c>
      <c r="BC5" s="108" t="s">
        <v>215</v>
      </c>
      <c r="BD5" s="108" t="s">
        <v>81</v>
      </c>
    </row>
    <row r="6" spans="2:56" ht="12" customHeight="1" x14ac:dyDescent="0.2">
      <c r="B6" s="20"/>
      <c r="D6" s="27" t="s">
        <v>14</v>
      </c>
      <c r="L6" s="20"/>
      <c r="AZ6" s="108" t="s">
        <v>216</v>
      </c>
      <c r="BA6" s="108" t="s">
        <v>1</v>
      </c>
      <c r="BB6" s="108" t="s">
        <v>1</v>
      </c>
      <c r="BC6" s="108" t="s">
        <v>217</v>
      </c>
      <c r="BD6" s="108" t="s">
        <v>81</v>
      </c>
    </row>
    <row r="7" spans="2:5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  <c r="AZ7" s="108" t="s">
        <v>218</v>
      </c>
      <c r="BA7" s="108" t="s">
        <v>1</v>
      </c>
      <c r="BB7" s="108" t="s">
        <v>1</v>
      </c>
      <c r="BC7" s="108" t="s">
        <v>219</v>
      </c>
      <c r="BD7" s="108" t="s">
        <v>81</v>
      </c>
    </row>
    <row r="8" spans="2:56" ht="12" customHeight="1" x14ac:dyDescent="0.2">
      <c r="B8" s="20"/>
      <c r="D8" s="27" t="s">
        <v>122</v>
      </c>
      <c r="L8" s="20"/>
      <c r="AZ8" s="108" t="s">
        <v>220</v>
      </c>
      <c r="BA8" s="108" t="s">
        <v>1</v>
      </c>
      <c r="BB8" s="108" t="s">
        <v>1</v>
      </c>
      <c r="BC8" s="108" t="s">
        <v>221</v>
      </c>
      <c r="BD8" s="108" t="s">
        <v>81</v>
      </c>
    </row>
    <row r="9" spans="2:56" s="1" customFormat="1" ht="16.5" customHeight="1" x14ac:dyDescent="0.2">
      <c r="B9" s="34"/>
      <c r="E9" s="286" t="s">
        <v>83</v>
      </c>
      <c r="F9" s="282"/>
      <c r="G9" s="282"/>
      <c r="H9" s="282"/>
      <c r="L9" s="34"/>
      <c r="AZ9" s="108" t="s">
        <v>222</v>
      </c>
      <c r="BA9" s="108" t="s">
        <v>1</v>
      </c>
      <c r="BB9" s="108" t="s">
        <v>1</v>
      </c>
      <c r="BC9" s="108" t="s">
        <v>223</v>
      </c>
      <c r="BD9" s="108" t="s">
        <v>81</v>
      </c>
    </row>
    <row r="10" spans="2:56" s="1" customFormat="1" ht="12" customHeight="1" x14ac:dyDescent="0.2">
      <c r="B10" s="34"/>
      <c r="D10" s="27" t="s">
        <v>123</v>
      </c>
      <c r="L10" s="34"/>
      <c r="AZ10" s="108" t="s">
        <v>224</v>
      </c>
      <c r="BA10" s="108" t="s">
        <v>1</v>
      </c>
      <c r="BB10" s="108" t="s">
        <v>1</v>
      </c>
      <c r="BC10" s="108" t="s">
        <v>225</v>
      </c>
      <c r="BD10" s="108" t="s">
        <v>81</v>
      </c>
    </row>
    <row r="11" spans="2:56" s="1" customFormat="1" ht="16.5" customHeight="1" x14ac:dyDescent="0.2">
      <c r="B11" s="34"/>
      <c r="E11" s="266"/>
      <c r="F11" s="282"/>
      <c r="G11" s="282"/>
      <c r="H11" s="282"/>
      <c r="L11" s="34"/>
      <c r="AZ11" s="108" t="s">
        <v>226</v>
      </c>
      <c r="BA11" s="108" t="s">
        <v>1</v>
      </c>
      <c r="BB11" s="108" t="s">
        <v>1</v>
      </c>
      <c r="BC11" s="108" t="s">
        <v>227</v>
      </c>
      <c r="BD11" s="108" t="s">
        <v>81</v>
      </c>
    </row>
    <row r="12" spans="2:56" s="1" customFormat="1" x14ac:dyDescent="0.2">
      <c r="B12" s="34"/>
      <c r="L12" s="34"/>
      <c r="AZ12" s="108" t="s">
        <v>228</v>
      </c>
      <c r="BA12" s="108" t="s">
        <v>1</v>
      </c>
      <c r="BB12" s="108" t="s">
        <v>1</v>
      </c>
      <c r="BC12" s="108" t="s">
        <v>229</v>
      </c>
      <c r="BD12" s="108" t="s">
        <v>81</v>
      </c>
    </row>
    <row r="13" spans="2:5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56" s="1" customFormat="1" ht="10.75" customHeight="1" x14ac:dyDescent="0.2">
      <c r="B15" s="34"/>
      <c r="L15" s="34"/>
    </row>
    <row r="16" spans="2:5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J117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ROUND((SUM(BE117:BE124) + SUM(BE146:BE378)),  2)</f>
        <v>0</v>
      </c>
      <c r="G37" s="113"/>
      <c r="H37" s="113"/>
      <c r="I37" s="114">
        <v>0.2</v>
      </c>
      <c r="J37" s="112">
        <f>ROUND(((SUM(BE117:BE124) + SUM(BE146:BE378))*I37),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ROUND((SUM(BF117:BF124) + SUM(BF146:BF378)),  2)</f>
        <v>0</v>
      </c>
      <c r="G38" s="113"/>
      <c r="H38" s="113"/>
      <c r="I38" s="114">
        <v>0.2</v>
      </c>
      <c r="J38" s="112">
        <f>ROUND(((SUM(BF117:BF124) + SUM(BF146:BF378))*I38),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ROUND((SUM(BG117:BG124) + SUM(BG146:BG378)),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ROUND((SUM(BH117:BH124) + SUM(BH146:BH378)),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ROUND((SUM(BI117:BI124) + SUM(BI146:BI378)),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83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47" s="1" customFormat="1" ht="10.4" customHeight="1" x14ac:dyDescent="0.2">
      <c r="B97" s="34"/>
      <c r="L97" s="34"/>
    </row>
    <row r="98" spans="2:47" s="1" customFormat="1" ht="22.75" customHeight="1" x14ac:dyDescent="0.2">
      <c r="B98" s="34"/>
      <c r="C98" s="125" t="s">
        <v>132</v>
      </c>
      <c r="J98" s="71">
        <f>J146</f>
        <v>0</v>
      </c>
      <c r="L98" s="34"/>
      <c r="AU98" s="17" t="s">
        <v>133</v>
      </c>
    </row>
    <row r="99" spans="2:47" s="8" customFormat="1" ht="24.9" customHeight="1" x14ac:dyDescent="0.2">
      <c r="B99" s="126"/>
      <c r="D99" s="127" t="s">
        <v>134</v>
      </c>
      <c r="E99" s="128"/>
      <c r="F99" s="128"/>
      <c r="G99" s="128"/>
      <c r="H99" s="128"/>
      <c r="I99" s="128"/>
      <c r="J99" s="129">
        <f>J147</f>
        <v>0</v>
      </c>
      <c r="L99" s="126"/>
    </row>
    <row r="100" spans="2:47" s="9" customFormat="1" ht="20" customHeight="1" x14ac:dyDescent="0.2">
      <c r="B100" s="130"/>
      <c r="D100" s="131" t="s">
        <v>135</v>
      </c>
      <c r="E100" s="132"/>
      <c r="F100" s="132"/>
      <c r="G100" s="132"/>
      <c r="H100" s="132"/>
      <c r="I100" s="132"/>
      <c r="J100" s="133">
        <f>J148</f>
        <v>0</v>
      </c>
      <c r="L100" s="130"/>
    </row>
    <row r="101" spans="2:47" s="9" customFormat="1" ht="20" customHeight="1" x14ac:dyDescent="0.2">
      <c r="B101" s="130"/>
      <c r="D101" s="131" t="s">
        <v>230</v>
      </c>
      <c r="E101" s="132"/>
      <c r="F101" s="132"/>
      <c r="G101" s="132"/>
      <c r="H101" s="132"/>
      <c r="I101" s="132"/>
      <c r="J101" s="133">
        <f>J182</f>
        <v>0</v>
      </c>
      <c r="L101" s="130"/>
    </row>
    <row r="102" spans="2:47" s="9" customFormat="1" ht="20" customHeight="1" x14ac:dyDescent="0.2">
      <c r="B102" s="130"/>
      <c r="D102" s="131" t="s">
        <v>231</v>
      </c>
      <c r="E102" s="132"/>
      <c r="F102" s="132"/>
      <c r="G102" s="132"/>
      <c r="H102" s="132"/>
      <c r="I102" s="132"/>
      <c r="J102" s="133">
        <f>J216</f>
        <v>0</v>
      </c>
      <c r="L102" s="130"/>
    </row>
    <row r="103" spans="2:47" s="9" customFormat="1" ht="20" customHeight="1" x14ac:dyDescent="0.2">
      <c r="B103" s="130"/>
      <c r="D103" s="131" t="s">
        <v>232</v>
      </c>
      <c r="E103" s="132"/>
      <c r="F103" s="132"/>
      <c r="G103" s="132"/>
      <c r="H103" s="132"/>
      <c r="I103" s="132"/>
      <c r="J103" s="133">
        <f>J225</f>
        <v>0</v>
      </c>
      <c r="L103" s="130"/>
    </row>
    <row r="104" spans="2:47" s="9" customFormat="1" ht="20" customHeight="1" x14ac:dyDescent="0.2">
      <c r="B104" s="130"/>
      <c r="D104" s="131" t="s">
        <v>233</v>
      </c>
      <c r="E104" s="132"/>
      <c r="F104" s="132"/>
      <c r="G104" s="132"/>
      <c r="H104" s="132"/>
      <c r="I104" s="132"/>
      <c r="J104" s="133">
        <f>J230</f>
        <v>0</v>
      </c>
      <c r="L104" s="130"/>
    </row>
    <row r="105" spans="2:47" s="9" customFormat="1" ht="20" customHeight="1" x14ac:dyDescent="0.2">
      <c r="B105" s="130"/>
      <c r="D105" s="131" t="s">
        <v>234</v>
      </c>
      <c r="E105" s="132"/>
      <c r="F105" s="132"/>
      <c r="G105" s="132"/>
      <c r="H105" s="132"/>
      <c r="I105" s="132"/>
      <c r="J105" s="133">
        <f>J234</f>
        <v>0</v>
      </c>
      <c r="L105" s="130"/>
    </row>
    <row r="106" spans="2:47" s="9" customFormat="1" ht="20" customHeight="1" x14ac:dyDescent="0.2">
      <c r="B106" s="130"/>
      <c r="D106" s="131" t="s">
        <v>235</v>
      </c>
      <c r="E106" s="132"/>
      <c r="F106" s="132"/>
      <c r="G106" s="132"/>
      <c r="H106" s="132"/>
      <c r="I106" s="132"/>
      <c r="J106" s="133">
        <f>J238</f>
        <v>0</v>
      </c>
      <c r="L106" s="130"/>
    </row>
    <row r="107" spans="2:47" s="8" customFormat="1" ht="24.9" customHeight="1" x14ac:dyDescent="0.2">
      <c r="B107" s="126"/>
      <c r="D107" s="127" t="s">
        <v>236</v>
      </c>
      <c r="E107" s="128"/>
      <c r="F107" s="128"/>
      <c r="G107" s="128"/>
      <c r="H107" s="128"/>
      <c r="I107" s="128"/>
      <c r="J107" s="129">
        <f>J240</f>
        <v>0</v>
      </c>
      <c r="L107" s="126"/>
    </row>
    <row r="108" spans="2:47" s="9" customFormat="1" ht="20" customHeight="1" x14ac:dyDescent="0.2">
      <c r="B108" s="130"/>
      <c r="D108" s="131" t="s">
        <v>237</v>
      </c>
      <c r="E108" s="132"/>
      <c r="F108" s="132"/>
      <c r="G108" s="132"/>
      <c r="H108" s="132"/>
      <c r="I108" s="132"/>
      <c r="J108" s="133">
        <f>J241</f>
        <v>0</v>
      </c>
      <c r="L108" s="130"/>
    </row>
    <row r="109" spans="2:47" s="9" customFormat="1" ht="20" customHeight="1" x14ac:dyDescent="0.2">
      <c r="B109" s="130"/>
      <c r="D109" s="131" t="s">
        <v>238</v>
      </c>
      <c r="E109" s="132"/>
      <c r="F109" s="132"/>
      <c r="G109" s="132"/>
      <c r="H109" s="132"/>
      <c r="I109" s="132"/>
      <c r="J109" s="133">
        <f>J280</f>
        <v>0</v>
      </c>
      <c r="L109" s="130"/>
    </row>
    <row r="110" spans="2:47" s="9" customFormat="1" ht="20" customHeight="1" x14ac:dyDescent="0.2">
      <c r="B110" s="130"/>
      <c r="D110" s="131" t="s">
        <v>239</v>
      </c>
      <c r="E110" s="132"/>
      <c r="F110" s="132"/>
      <c r="G110" s="132"/>
      <c r="H110" s="132"/>
      <c r="I110" s="132"/>
      <c r="J110" s="133">
        <f>J317</f>
        <v>0</v>
      </c>
      <c r="L110" s="130"/>
    </row>
    <row r="111" spans="2:47" s="9" customFormat="1" ht="20" customHeight="1" x14ac:dyDescent="0.2">
      <c r="B111" s="130"/>
      <c r="D111" s="131" t="s">
        <v>240</v>
      </c>
      <c r="E111" s="132"/>
      <c r="F111" s="132"/>
      <c r="G111" s="132"/>
      <c r="H111" s="132"/>
      <c r="I111" s="132"/>
      <c r="J111" s="133">
        <f>J321</f>
        <v>0</v>
      </c>
      <c r="L111" s="130"/>
    </row>
    <row r="112" spans="2:47" s="9" customFormat="1" ht="20" customHeight="1" x14ac:dyDescent="0.2">
      <c r="B112" s="130"/>
      <c r="D112" s="131" t="s">
        <v>241</v>
      </c>
      <c r="E112" s="132"/>
      <c r="F112" s="132"/>
      <c r="G112" s="132"/>
      <c r="H112" s="132"/>
      <c r="I112" s="132"/>
      <c r="J112" s="133">
        <f>J325</f>
        <v>0</v>
      </c>
      <c r="L112" s="130"/>
    </row>
    <row r="113" spans="2:65" s="9" customFormat="1" ht="20" customHeight="1" x14ac:dyDescent="0.2">
      <c r="B113" s="130"/>
      <c r="D113" s="131" t="s">
        <v>242</v>
      </c>
      <c r="E113" s="132"/>
      <c r="F113" s="132"/>
      <c r="G113" s="132"/>
      <c r="H113" s="132"/>
      <c r="I113" s="132"/>
      <c r="J113" s="133">
        <f>J363</f>
        <v>0</v>
      </c>
      <c r="L113" s="130"/>
    </row>
    <row r="114" spans="2:65" s="9" customFormat="1" ht="20" customHeight="1" x14ac:dyDescent="0.2">
      <c r="B114" s="130"/>
      <c r="D114" s="131" t="s">
        <v>243</v>
      </c>
      <c r="E114" s="132"/>
      <c r="F114" s="132"/>
      <c r="G114" s="132"/>
      <c r="H114" s="132"/>
      <c r="I114" s="132"/>
      <c r="J114" s="133">
        <f>J371</f>
        <v>0</v>
      </c>
      <c r="L114" s="130"/>
    </row>
    <row r="115" spans="2:65" s="1" customFormat="1" ht="21.75" customHeight="1" x14ac:dyDescent="0.2">
      <c r="B115" s="34"/>
      <c r="L115" s="34"/>
    </row>
    <row r="116" spans="2:65" s="1" customFormat="1" ht="6.9" customHeight="1" x14ac:dyDescent="0.2">
      <c r="B116" s="34"/>
      <c r="L116" s="34"/>
    </row>
    <row r="117" spans="2:65" s="1" customFormat="1" ht="29.25" customHeight="1" x14ac:dyDescent="0.2">
      <c r="B117" s="34"/>
      <c r="C117" s="125" t="s">
        <v>136</v>
      </c>
      <c r="J117" s="134">
        <f>ROUND(J118 + J119 + J120 + J121 + J122 + J123,2)</f>
        <v>0</v>
      </c>
      <c r="L117" s="34"/>
      <c r="N117" s="135" t="s">
        <v>35</v>
      </c>
    </row>
    <row r="118" spans="2:65" s="1" customFormat="1" ht="18" customHeight="1" x14ac:dyDescent="0.2">
      <c r="B118" s="136"/>
      <c r="C118" s="137"/>
      <c r="D118" s="279" t="s">
        <v>137</v>
      </c>
      <c r="E118" s="285"/>
      <c r="F118" s="285"/>
      <c r="G118" s="137"/>
      <c r="H118" s="137"/>
      <c r="I118" s="137"/>
      <c r="J118" s="99">
        <v>0</v>
      </c>
      <c r="K118" s="137"/>
      <c r="L118" s="136"/>
      <c r="M118" s="137"/>
      <c r="N118" s="139" t="s">
        <v>37</v>
      </c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40" t="s">
        <v>138</v>
      </c>
      <c r="AZ118" s="137"/>
      <c r="BA118" s="137"/>
      <c r="BB118" s="137"/>
      <c r="BC118" s="137"/>
      <c r="BD118" s="137"/>
      <c r="BE118" s="141">
        <f t="shared" ref="BE118:BE123" si="0">IF(N118="základná",J118,0)</f>
        <v>0</v>
      </c>
      <c r="BF118" s="141">
        <f t="shared" ref="BF118:BF123" si="1">IF(N118="znížená",J118,0)</f>
        <v>0</v>
      </c>
      <c r="BG118" s="141">
        <f t="shared" ref="BG118:BG123" si="2">IF(N118="zákl. prenesená",J118,0)</f>
        <v>0</v>
      </c>
      <c r="BH118" s="141">
        <f t="shared" ref="BH118:BH123" si="3">IF(N118="zníž. prenesená",J118,0)</f>
        <v>0</v>
      </c>
      <c r="BI118" s="141">
        <f t="shared" ref="BI118:BI123" si="4">IF(N118="nulová",J118,0)</f>
        <v>0</v>
      </c>
      <c r="BJ118" s="140" t="s">
        <v>81</v>
      </c>
      <c r="BK118" s="137"/>
      <c r="BL118" s="137"/>
      <c r="BM118" s="137"/>
    </row>
    <row r="119" spans="2:65" s="1" customFormat="1" ht="18" customHeight="1" x14ac:dyDescent="0.2">
      <c r="B119" s="136"/>
      <c r="C119" s="137"/>
      <c r="D119" s="279" t="s">
        <v>139</v>
      </c>
      <c r="E119" s="285"/>
      <c r="F119" s="285"/>
      <c r="G119" s="137"/>
      <c r="H119" s="137"/>
      <c r="I119" s="137"/>
      <c r="J119" s="99">
        <v>0</v>
      </c>
      <c r="K119" s="137"/>
      <c r="L119" s="136"/>
      <c r="M119" s="137"/>
      <c r="N119" s="139" t="s">
        <v>37</v>
      </c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40" t="s">
        <v>138</v>
      </c>
      <c r="AZ119" s="137"/>
      <c r="BA119" s="137"/>
      <c r="BB119" s="137"/>
      <c r="BC119" s="137"/>
      <c r="BD119" s="137"/>
      <c r="BE119" s="141">
        <f t="shared" si="0"/>
        <v>0</v>
      </c>
      <c r="BF119" s="141">
        <f t="shared" si="1"/>
        <v>0</v>
      </c>
      <c r="BG119" s="141">
        <f t="shared" si="2"/>
        <v>0</v>
      </c>
      <c r="BH119" s="141">
        <f t="shared" si="3"/>
        <v>0</v>
      </c>
      <c r="BI119" s="141">
        <f t="shared" si="4"/>
        <v>0</v>
      </c>
      <c r="BJ119" s="140" t="s">
        <v>81</v>
      </c>
      <c r="BK119" s="137"/>
      <c r="BL119" s="137"/>
      <c r="BM119" s="137"/>
    </row>
    <row r="120" spans="2:65" s="1" customFormat="1" ht="18" customHeight="1" x14ac:dyDescent="0.2">
      <c r="B120" s="136"/>
      <c r="C120" s="137"/>
      <c r="D120" s="279" t="s">
        <v>140</v>
      </c>
      <c r="E120" s="285"/>
      <c r="F120" s="285"/>
      <c r="G120" s="137"/>
      <c r="H120" s="137"/>
      <c r="I120" s="137"/>
      <c r="J120" s="99">
        <v>0</v>
      </c>
      <c r="K120" s="137"/>
      <c r="L120" s="136"/>
      <c r="M120" s="137"/>
      <c r="N120" s="139" t="s">
        <v>37</v>
      </c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40" t="s">
        <v>138</v>
      </c>
      <c r="AZ120" s="137"/>
      <c r="BA120" s="137"/>
      <c r="BB120" s="137"/>
      <c r="BC120" s="137"/>
      <c r="BD120" s="137"/>
      <c r="BE120" s="141">
        <f t="shared" si="0"/>
        <v>0</v>
      </c>
      <c r="BF120" s="141">
        <f t="shared" si="1"/>
        <v>0</v>
      </c>
      <c r="BG120" s="141">
        <f t="shared" si="2"/>
        <v>0</v>
      </c>
      <c r="BH120" s="141">
        <f t="shared" si="3"/>
        <v>0</v>
      </c>
      <c r="BI120" s="141">
        <f t="shared" si="4"/>
        <v>0</v>
      </c>
      <c r="BJ120" s="140" t="s">
        <v>81</v>
      </c>
      <c r="BK120" s="137"/>
      <c r="BL120" s="137"/>
      <c r="BM120" s="137"/>
    </row>
    <row r="121" spans="2:65" s="1" customFormat="1" ht="18" customHeight="1" x14ac:dyDescent="0.2">
      <c r="B121" s="136"/>
      <c r="C121" s="137"/>
      <c r="D121" s="279" t="s">
        <v>141</v>
      </c>
      <c r="E121" s="285"/>
      <c r="F121" s="285"/>
      <c r="G121" s="137"/>
      <c r="H121" s="137"/>
      <c r="I121" s="137"/>
      <c r="J121" s="99">
        <v>0</v>
      </c>
      <c r="K121" s="137"/>
      <c r="L121" s="136"/>
      <c r="M121" s="137"/>
      <c r="N121" s="139" t="s">
        <v>37</v>
      </c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40" t="s">
        <v>138</v>
      </c>
      <c r="AZ121" s="137"/>
      <c r="BA121" s="137"/>
      <c r="BB121" s="137"/>
      <c r="BC121" s="137"/>
      <c r="BD121" s="137"/>
      <c r="BE121" s="141">
        <f t="shared" si="0"/>
        <v>0</v>
      </c>
      <c r="BF121" s="141">
        <f t="shared" si="1"/>
        <v>0</v>
      </c>
      <c r="BG121" s="141">
        <f t="shared" si="2"/>
        <v>0</v>
      </c>
      <c r="BH121" s="141">
        <f t="shared" si="3"/>
        <v>0</v>
      </c>
      <c r="BI121" s="141">
        <f t="shared" si="4"/>
        <v>0</v>
      </c>
      <c r="BJ121" s="140" t="s">
        <v>81</v>
      </c>
      <c r="BK121" s="137"/>
      <c r="BL121" s="137"/>
      <c r="BM121" s="137"/>
    </row>
    <row r="122" spans="2:65" s="1" customFormat="1" ht="18" customHeight="1" x14ac:dyDescent="0.2">
      <c r="B122" s="136"/>
      <c r="C122" s="137"/>
      <c r="D122" s="279" t="s">
        <v>142</v>
      </c>
      <c r="E122" s="285"/>
      <c r="F122" s="285"/>
      <c r="G122" s="137"/>
      <c r="H122" s="137"/>
      <c r="I122" s="137"/>
      <c r="J122" s="99">
        <v>0</v>
      </c>
      <c r="K122" s="137"/>
      <c r="L122" s="136"/>
      <c r="M122" s="137"/>
      <c r="N122" s="139" t="s">
        <v>37</v>
      </c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40" t="s">
        <v>138</v>
      </c>
      <c r="AZ122" s="137"/>
      <c r="BA122" s="137"/>
      <c r="BB122" s="137"/>
      <c r="BC122" s="137"/>
      <c r="BD122" s="137"/>
      <c r="BE122" s="141">
        <f t="shared" si="0"/>
        <v>0</v>
      </c>
      <c r="BF122" s="141">
        <f t="shared" si="1"/>
        <v>0</v>
      </c>
      <c r="BG122" s="141">
        <f t="shared" si="2"/>
        <v>0</v>
      </c>
      <c r="BH122" s="141">
        <f t="shared" si="3"/>
        <v>0</v>
      </c>
      <c r="BI122" s="141">
        <f t="shared" si="4"/>
        <v>0</v>
      </c>
      <c r="BJ122" s="140" t="s">
        <v>81</v>
      </c>
      <c r="BK122" s="137"/>
      <c r="BL122" s="137"/>
      <c r="BM122" s="137"/>
    </row>
    <row r="123" spans="2:65" s="1" customFormat="1" ht="18" customHeight="1" x14ac:dyDescent="0.2">
      <c r="B123" s="136"/>
      <c r="C123" s="137"/>
      <c r="D123" s="138" t="s">
        <v>143</v>
      </c>
      <c r="E123" s="137"/>
      <c r="F123" s="137"/>
      <c r="G123" s="137"/>
      <c r="H123" s="137"/>
      <c r="I123" s="137"/>
      <c r="J123" s="99">
        <f>ROUND(J32*T123,2)</f>
        <v>0</v>
      </c>
      <c r="K123" s="137"/>
      <c r="L123" s="136"/>
      <c r="M123" s="137"/>
      <c r="N123" s="139" t="s">
        <v>37</v>
      </c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40" t="s">
        <v>144</v>
      </c>
      <c r="AZ123" s="137"/>
      <c r="BA123" s="137"/>
      <c r="BB123" s="137"/>
      <c r="BC123" s="137"/>
      <c r="BD123" s="137"/>
      <c r="BE123" s="141">
        <f t="shared" si="0"/>
        <v>0</v>
      </c>
      <c r="BF123" s="141">
        <f t="shared" si="1"/>
        <v>0</v>
      </c>
      <c r="BG123" s="141">
        <f t="shared" si="2"/>
        <v>0</v>
      </c>
      <c r="BH123" s="141">
        <f t="shared" si="3"/>
        <v>0</v>
      </c>
      <c r="BI123" s="141">
        <f t="shared" si="4"/>
        <v>0</v>
      </c>
      <c r="BJ123" s="140" t="s">
        <v>81</v>
      </c>
      <c r="BK123" s="137"/>
      <c r="BL123" s="137"/>
      <c r="BM123" s="137"/>
    </row>
    <row r="124" spans="2:65" s="1" customFormat="1" x14ac:dyDescent="0.2">
      <c r="B124" s="34"/>
      <c r="L124" s="34"/>
    </row>
    <row r="125" spans="2:65" s="1" customFormat="1" ht="29.25" customHeight="1" x14ac:dyDescent="0.2">
      <c r="B125" s="34"/>
      <c r="C125" s="105" t="s">
        <v>118</v>
      </c>
      <c r="D125" s="106"/>
      <c r="E125" s="106"/>
      <c r="F125" s="106"/>
      <c r="G125" s="106"/>
      <c r="H125" s="106"/>
      <c r="I125" s="106"/>
      <c r="J125" s="107">
        <f>ROUND(J98+J117,2)</f>
        <v>0</v>
      </c>
      <c r="K125" s="106"/>
      <c r="L125" s="34"/>
    </row>
    <row r="126" spans="2:65" s="1" customFormat="1" ht="6.9" customHeight="1" x14ac:dyDescent="0.2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34"/>
    </row>
    <row r="130" spans="2:12" s="1" customFormat="1" ht="6.9" customHeight="1" x14ac:dyDescent="0.2"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34"/>
    </row>
    <row r="131" spans="2:12" s="1" customFormat="1" ht="24.9" customHeight="1" x14ac:dyDescent="0.2">
      <c r="B131" s="34"/>
      <c r="C131" s="21" t="s">
        <v>145</v>
      </c>
      <c r="L131" s="34"/>
    </row>
    <row r="132" spans="2:12" s="1" customFormat="1" ht="6.9" customHeight="1" x14ac:dyDescent="0.2">
      <c r="B132" s="34"/>
      <c r="L132" s="34"/>
    </row>
    <row r="133" spans="2:12" s="1" customFormat="1" ht="12" customHeight="1" x14ac:dyDescent="0.2">
      <c r="B133" s="34"/>
      <c r="C133" s="27" t="s">
        <v>14</v>
      </c>
      <c r="L133" s="34"/>
    </row>
    <row r="134" spans="2:12" s="1" customFormat="1" ht="16.5" customHeight="1" x14ac:dyDescent="0.2">
      <c r="B134" s="34"/>
      <c r="E134" s="286" t="str">
        <f>E7</f>
        <v>Športový areál ZŠ Plickova - 2.etapa</v>
      </c>
      <c r="F134" s="287"/>
      <c r="G134" s="287"/>
      <c r="H134" s="287"/>
      <c r="L134" s="34"/>
    </row>
    <row r="135" spans="2:12" ht="12" customHeight="1" x14ac:dyDescent="0.2">
      <c r="B135" s="20"/>
      <c r="C135" s="27" t="s">
        <v>122</v>
      </c>
      <c r="L135" s="20"/>
    </row>
    <row r="136" spans="2:12" s="1" customFormat="1" ht="16.5" customHeight="1" x14ac:dyDescent="0.2">
      <c r="B136" s="34"/>
      <c r="E136" s="286" t="s">
        <v>83</v>
      </c>
      <c r="F136" s="282"/>
      <c r="G136" s="282"/>
      <c r="H136" s="282"/>
      <c r="L136" s="34"/>
    </row>
    <row r="137" spans="2:12" s="1" customFormat="1" ht="12" customHeight="1" x14ac:dyDescent="0.2">
      <c r="B137" s="34"/>
      <c r="C137" s="27" t="s">
        <v>123</v>
      </c>
      <c r="L137" s="34"/>
    </row>
    <row r="138" spans="2:12" s="1" customFormat="1" ht="16.5" customHeight="1" x14ac:dyDescent="0.2">
      <c r="B138" s="34"/>
      <c r="E138" s="266">
        <f>E11</f>
        <v>0</v>
      </c>
      <c r="F138" s="282"/>
      <c r="G138" s="282"/>
      <c r="H138" s="282"/>
      <c r="L138" s="34"/>
    </row>
    <row r="139" spans="2:12" s="1" customFormat="1" ht="6.9" customHeight="1" x14ac:dyDescent="0.2">
      <c r="B139" s="34"/>
      <c r="L139" s="34"/>
    </row>
    <row r="140" spans="2:12" s="1" customFormat="1" ht="12" customHeight="1" x14ac:dyDescent="0.2">
      <c r="B140" s="34"/>
      <c r="C140" s="27" t="s">
        <v>17</v>
      </c>
      <c r="F140" s="25" t="str">
        <f>F14</f>
        <v>Bratislava-Rača</v>
      </c>
      <c r="I140" s="27" t="s">
        <v>19</v>
      </c>
      <c r="J140" s="57">
        <f>IF(J14="","",J14)</f>
        <v>45224</v>
      </c>
      <c r="L140" s="34"/>
    </row>
    <row r="141" spans="2:12" s="1" customFormat="1" ht="6.9" customHeight="1" x14ac:dyDescent="0.2">
      <c r="B141" s="34"/>
      <c r="L141" s="34"/>
    </row>
    <row r="142" spans="2:12" s="1" customFormat="1" ht="25.65" customHeight="1" x14ac:dyDescent="0.2">
      <c r="B142" s="34"/>
      <c r="C142" s="27" t="s">
        <v>20</v>
      </c>
      <c r="F142" s="25" t="str">
        <f>E17</f>
        <v>Mestská časť Bratislava-Rača</v>
      </c>
      <c r="I142" s="27" t="s">
        <v>25</v>
      </c>
      <c r="J142" s="30" t="str">
        <f>E23</f>
        <v>STECHO construction, s.r.o.</v>
      </c>
      <c r="L142" s="34"/>
    </row>
    <row r="143" spans="2:12" s="1" customFormat="1" ht="15.15" customHeight="1" x14ac:dyDescent="0.2">
      <c r="B143" s="34"/>
      <c r="C143" s="27" t="s">
        <v>23</v>
      </c>
      <c r="F143" s="25" t="str">
        <f>IF(E20="","",E20)</f>
        <v>Vyplň údaj</v>
      </c>
      <c r="I143" s="27" t="s">
        <v>27</v>
      </c>
      <c r="J143" s="30" t="str">
        <f>E26</f>
        <v>Rosoft,s.r.o.</v>
      </c>
      <c r="L143" s="34"/>
    </row>
    <row r="144" spans="2:12" s="1" customFormat="1" ht="10.4" customHeight="1" x14ac:dyDescent="0.2">
      <c r="B144" s="34"/>
      <c r="L144" s="34"/>
    </row>
    <row r="145" spans="2:65" s="10" customFormat="1" ht="29.25" customHeight="1" x14ac:dyDescent="0.2">
      <c r="B145" s="142"/>
      <c r="C145" s="143" t="s">
        <v>146</v>
      </c>
      <c r="D145" s="144" t="s">
        <v>56</v>
      </c>
      <c r="E145" s="144" t="s">
        <v>52</v>
      </c>
      <c r="F145" s="144" t="s">
        <v>53</v>
      </c>
      <c r="G145" s="144" t="s">
        <v>147</v>
      </c>
      <c r="H145" s="144" t="s">
        <v>148</v>
      </c>
      <c r="I145" s="144" t="s">
        <v>149</v>
      </c>
      <c r="J145" s="145" t="s">
        <v>131</v>
      </c>
      <c r="K145" s="146" t="s">
        <v>150</v>
      </c>
      <c r="L145" s="142"/>
      <c r="M145" s="64" t="s">
        <v>1</v>
      </c>
      <c r="N145" s="65" t="s">
        <v>35</v>
      </c>
      <c r="O145" s="65" t="s">
        <v>151</v>
      </c>
      <c r="P145" s="65" t="s">
        <v>152</v>
      </c>
      <c r="Q145" s="65" t="s">
        <v>153</v>
      </c>
      <c r="R145" s="65" t="s">
        <v>154</v>
      </c>
      <c r="S145" s="65" t="s">
        <v>155</v>
      </c>
      <c r="T145" s="66" t="s">
        <v>156</v>
      </c>
    </row>
    <row r="146" spans="2:65" s="1" customFormat="1" ht="22.75" customHeight="1" x14ac:dyDescent="0.35">
      <c r="B146" s="34"/>
      <c r="C146" s="69" t="s">
        <v>128</v>
      </c>
      <c r="J146" s="147">
        <f>BK146</f>
        <v>0</v>
      </c>
      <c r="L146" s="34"/>
      <c r="M146" s="67"/>
      <c r="N146" s="58"/>
      <c r="O146" s="58"/>
      <c r="P146" s="148">
        <f>P147+P240</f>
        <v>0</v>
      </c>
      <c r="Q146" s="58"/>
      <c r="R146" s="148">
        <f>R147+R240</f>
        <v>107.77278423174799</v>
      </c>
      <c r="S146" s="58"/>
      <c r="T146" s="149">
        <f>T147+T240</f>
        <v>0</v>
      </c>
      <c r="AT146" s="17" t="s">
        <v>70</v>
      </c>
      <c r="AU146" s="17" t="s">
        <v>133</v>
      </c>
      <c r="BK146" s="150">
        <f>BK147+BK240</f>
        <v>0</v>
      </c>
    </row>
    <row r="147" spans="2:65" s="11" customFormat="1" ht="26" customHeight="1" x14ac:dyDescent="0.35">
      <c r="B147" s="151"/>
      <c r="D147" s="152" t="s">
        <v>70</v>
      </c>
      <c r="E147" s="153" t="s">
        <v>157</v>
      </c>
      <c r="F147" s="153" t="s">
        <v>158</v>
      </c>
      <c r="I147" s="154"/>
      <c r="J147" s="155">
        <f>BK147</f>
        <v>0</v>
      </c>
      <c r="L147" s="151"/>
      <c r="M147" s="156"/>
      <c r="P147" s="157">
        <f>P148+P182+P216+P225+P230+P234+P238</f>
        <v>0</v>
      </c>
      <c r="R147" s="157">
        <f>R148+R182+R216+R225+R230+R234+R238</f>
        <v>102.54498266470799</v>
      </c>
      <c r="T147" s="158">
        <f>T148+T182+T216+T225+T230+T234+T238</f>
        <v>0</v>
      </c>
      <c r="AR147" s="152" t="s">
        <v>76</v>
      </c>
      <c r="AT147" s="159" t="s">
        <v>70</v>
      </c>
      <c r="AU147" s="159" t="s">
        <v>71</v>
      </c>
      <c r="AY147" s="152" t="s">
        <v>159</v>
      </c>
      <c r="BK147" s="160">
        <f>BK148+BK182+BK216+BK225+BK230+BK234+BK238</f>
        <v>0</v>
      </c>
    </row>
    <row r="148" spans="2:65" s="11" customFormat="1" ht="22.75" customHeight="1" x14ac:dyDescent="0.25">
      <c r="B148" s="151"/>
      <c r="D148" s="152" t="s">
        <v>70</v>
      </c>
      <c r="E148" s="161" t="s">
        <v>76</v>
      </c>
      <c r="F148" s="161" t="s">
        <v>160</v>
      </c>
      <c r="I148" s="154"/>
      <c r="J148" s="162">
        <f>BK148</f>
        <v>0</v>
      </c>
      <c r="L148" s="151"/>
      <c r="M148" s="156"/>
      <c r="P148" s="157">
        <f>SUM(P149:P181)</f>
        <v>0</v>
      </c>
      <c r="R148" s="157">
        <f>SUM(R149:R181)</f>
        <v>0</v>
      </c>
      <c r="T148" s="158">
        <f>SUM(T149:T181)</f>
        <v>0</v>
      </c>
      <c r="AR148" s="152" t="s">
        <v>76</v>
      </c>
      <c r="AT148" s="159" t="s">
        <v>70</v>
      </c>
      <c r="AU148" s="159" t="s">
        <v>76</v>
      </c>
      <c r="AY148" s="152" t="s">
        <v>159</v>
      </c>
      <c r="BK148" s="160">
        <f>SUM(BK149:BK181)</f>
        <v>0</v>
      </c>
    </row>
    <row r="149" spans="2:65" s="1" customFormat="1" ht="21.75" customHeight="1" x14ac:dyDescent="0.2">
      <c r="B149" s="136"/>
      <c r="C149" s="163" t="s">
        <v>76</v>
      </c>
      <c r="D149" s="163" t="s">
        <v>161</v>
      </c>
      <c r="E149" s="164" t="s">
        <v>244</v>
      </c>
      <c r="F149" s="165" t="s">
        <v>245</v>
      </c>
      <c r="G149" s="166" t="s">
        <v>164</v>
      </c>
      <c r="H149" s="167">
        <v>30.693999999999999</v>
      </c>
      <c r="I149" s="168"/>
      <c r="J149" s="169">
        <f>ROUND(I149*H149,2)</f>
        <v>0</v>
      </c>
      <c r="K149" s="170"/>
      <c r="L149" s="34"/>
      <c r="M149" s="171" t="s">
        <v>1</v>
      </c>
      <c r="N149" s="135" t="s">
        <v>37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AR149" s="174" t="s">
        <v>165</v>
      </c>
      <c r="AT149" s="174" t="s">
        <v>161</v>
      </c>
      <c r="AU149" s="174" t="s">
        <v>81</v>
      </c>
      <c r="AY149" s="17" t="s">
        <v>159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81</v>
      </c>
      <c r="BK149" s="102">
        <f>ROUND(I149*H149,2)</f>
        <v>0</v>
      </c>
      <c r="BL149" s="17" t="s">
        <v>165</v>
      </c>
      <c r="BM149" s="174" t="s">
        <v>246</v>
      </c>
    </row>
    <row r="150" spans="2:65" s="14" customFormat="1" x14ac:dyDescent="0.2">
      <c r="B150" s="190"/>
      <c r="D150" s="176" t="s">
        <v>167</v>
      </c>
      <c r="E150" s="191" t="s">
        <v>1</v>
      </c>
      <c r="F150" s="192" t="s">
        <v>247</v>
      </c>
      <c r="H150" s="191" t="s">
        <v>1</v>
      </c>
      <c r="I150" s="193"/>
      <c r="L150" s="190"/>
      <c r="M150" s="194"/>
      <c r="T150" s="195"/>
      <c r="AT150" s="191" t="s">
        <v>167</v>
      </c>
      <c r="AU150" s="191" t="s">
        <v>81</v>
      </c>
      <c r="AV150" s="14" t="s">
        <v>76</v>
      </c>
      <c r="AW150" s="14" t="s">
        <v>26</v>
      </c>
      <c r="AX150" s="14" t="s">
        <v>71</v>
      </c>
      <c r="AY150" s="191" t="s">
        <v>159</v>
      </c>
    </row>
    <row r="151" spans="2:65" s="12" customFormat="1" x14ac:dyDescent="0.2">
      <c r="B151" s="175"/>
      <c r="D151" s="176" t="s">
        <v>167</v>
      </c>
      <c r="E151" s="177" t="s">
        <v>1</v>
      </c>
      <c r="F151" s="178" t="s">
        <v>248</v>
      </c>
      <c r="H151" s="179">
        <v>2.57</v>
      </c>
      <c r="I151" s="180"/>
      <c r="L151" s="175"/>
      <c r="M151" s="181"/>
      <c r="T151" s="182"/>
      <c r="AT151" s="177" t="s">
        <v>167</v>
      </c>
      <c r="AU151" s="177" t="s">
        <v>81</v>
      </c>
      <c r="AV151" s="12" t="s">
        <v>81</v>
      </c>
      <c r="AW151" s="12" t="s">
        <v>26</v>
      </c>
      <c r="AX151" s="12" t="s">
        <v>71</v>
      </c>
      <c r="AY151" s="177" t="s">
        <v>159</v>
      </c>
    </row>
    <row r="152" spans="2:65" s="12" customFormat="1" x14ac:dyDescent="0.2">
      <c r="B152" s="175"/>
      <c r="D152" s="176" t="s">
        <v>167</v>
      </c>
      <c r="E152" s="177" t="s">
        <v>1</v>
      </c>
      <c r="F152" s="178" t="s">
        <v>249</v>
      </c>
      <c r="H152" s="179">
        <v>14.166</v>
      </c>
      <c r="I152" s="180"/>
      <c r="L152" s="175"/>
      <c r="M152" s="181"/>
      <c r="T152" s="182"/>
      <c r="AT152" s="177" t="s">
        <v>167</v>
      </c>
      <c r="AU152" s="177" t="s">
        <v>81</v>
      </c>
      <c r="AV152" s="12" t="s">
        <v>81</v>
      </c>
      <c r="AW152" s="12" t="s">
        <v>26</v>
      </c>
      <c r="AX152" s="12" t="s">
        <v>71</v>
      </c>
      <c r="AY152" s="177" t="s">
        <v>159</v>
      </c>
    </row>
    <row r="153" spans="2:65" s="14" customFormat="1" x14ac:dyDescent="0.2">
      <c r="B153" s="190"/>
      <c r="D153" s="176" t="s">
        <v>167</v>
      </c>
      <c r="E153" s="191" t="s">
        <v>1</v>
      </c>
      <c r="F153" s="192" t="s">
        <v>250</v>
      </c>
      <c r="H153" s="191" t="s">
        <v>1</v>
      </c>
      <c r="I153" s="193"/>
      <c r="L153" s="190"/>
      <c r="M153" s="194"/>
      <c r="T153" s="195"/>
      <c r="AT153" s="191" t="s">
        <v>167</v>
      </c>
      <c r="AU153" s="191" t="s">
        <v>81</v>
      </c>
      <c r="AV153" s="14" t="s">
        <v>76</v>
      </c>
      <c r="AW153" s="14" t="s">
        <v>26</v>
      </c>
      <c r="AX153" s="14" t="s">
        <v>71</v>
      </c>
      <c r="AY153" s="191" t="s">
        <v>159</v>
      </c>
    </row>
    <row r="154" spans="2:65" s="12" customFormat="1" x14ac:dyDescent="0.2">
      <c r="B154" s="175"/>
      <c r="D154" s="176" t="s">
        <v>167</v>
      </c>
      <c r="E154" s="177" t="s">
        <v>1</v>
      </c>
      <c r="F154" s="178" t="s">
        <v>251</v>
      </c>
      <c r="H154" s="179">
        <v>8.1579999999999995</v>
      </c>
      <c r="I154" s="180"/>
      <c r="L154" s="175"/>
      <c r="M154" s="181"/>
      <c r="T154" s="182"/>
      <c r="AT154" s="177" t="s">
        <v>167</v>
      </c>
      <c r="AU154" s="177" t="s">
        <v>81</v>
      </c>
      <c r="AV154" s="12" t="s">
        <v>81</v>
      </c>
      <c r="AW154" s="12" t="s">
        <v>26</v>
      </c>
      <c r="AX154" s="12" t="s">
        <v>71</v>
      </c>
      <c r="AY154" s="177" t="s">
        <v>159</v>
      </c>
    </row>
    <row r="155" spans="2:65" s="12" customFormat="1" x14ac:dyDescent="0.2">
      <c r="B155" s="175"/>
      <c r="D155" s="176" t="s">
        <v>167</v>
      </c>
      <c r="E155" s="177" t="s">
        <v>1</v>
      </c>
      <c r="F155" s="178" t="s">
        <v>252</v>
      </c>
      <c r="H155" s="179">
        <v>5.8</v>
      </c>
      <c r="I155" s="180"/>
      <c r="L155" s="175"/>
      <c r="M155" s="181"/>
      <c r="T155" s="182"/>
      <c r="AT155" s="177" t="s">
        <v>167</v>
      </c>
      <c r="AU155" s="177" t="s">
        <v>81</v>
      </c>
      <c r="AV155" s="12" t="s">
        <v>81</v>
      </c>
      <c r="AW155" s="12" t="s">
        <v>26</v>
      </c>
      <c r="AX155" s="12" t="s">
        <v>71</v>
      </c>
      <c r="AY155" s="177" t="s">
        <v>159</v>
      </c>
    </row>
    <row r="156" spans="2:65" s="13" customFormat="1" x14ac:dyDescent="0.2">
      <c r="B156" s="183"/>
      <c r="D156" s="176" t="s">
        <v>167</v>
      </c>
      <c r="E156" s="184" t="s">
        <v>228</v>
      </c>
      <c r="F156" s="185" t="s">
        <v>169</v>
      </c>
      <c r="H156" s="186">
        <v>30.693999999999999</v>
      </c>
      <c r="I156" s="187"/>
      <c r="L156" s="183"/>
      <c r="M156" s="188"/>
      <c r="T156" s="189"/>
      <c r="AT156" s="184" t="s">
        <v>167</v>
      </c>
      <c r="AU156" s="184" t="s">
        <v>81</v>
      </c>
      <c r="AV156" s="13" t="s">
        <v>165</v>
      </c>
      <c r="AW156" s="13" t="s">
        <v>26</v>
      </c>
      <c r="AX156" s="13" t="s">
        <v>76</v>
      </c>
      <c r="AY156" s="184" t="s">
        <v>159</v>
      </c>
    </row>
    <row r="157" spans="2:65" s="1" customFormat="1" ht="37.75" customHeight="1" x14ac:dyDescent="0.2">
      <c r="B157" s="136"/>
      <c r="C157" s="163" t="s">
        <v>81</v>
      </c>
      <c r="D157" s="163" t="s">
        <v>161</v>
      </c>
      <c r="E157" s="164" t="s">
        <v>253</v>
      </c>
      <c r="F157" s="165" t="s">
        <v>254</v>
      </c>
      <c r="G157" s="166" t="s">
        <v>164</v>
      </c>
      <c r="H157" s="167">
        <v>9.2080000000000002</v>
      </c>
      <c r="I157" s="168"/>
      <c r="J157" s="169">
        <f>ROUND(I157*H157,2)</f>
        <v>0</v>
      </c>
      <c r="K157" s="170"/>
      <c r="L157" s="34"/>
      <c r="M157" s="171" t="s">
        <v>1</v>
      </c>
      <c r="N157" s="135" t="s">
        <v>37</v>
      </c>
      <c r="P157" s="172">
        <f>O157*H157</f>
        <v>0</v>
      </c>
      <c r="Q157" s="172">
        <v>0</v>
      </c>
      <c r="R157" s="172">
        <f>Q157*H157</f>
        <v>0</v>
      </c>
      <c r="S157" s="172">
        <v>0</v>
      </c>
      <c r="T157" s="173">
        <f>S157*H157</f>
        <v>0</v>
      </c>
      <c r="AR157" s="174" t="s">
        <v>165</v>
      </c>
      <c r="AT157" s="174" t="s">
        <v>161</v>
      </c>
      <c r="AU157" s="174" t="s">
        <v>81</v>
      </c>
      <c r="AY157" s="17" t="s">
        <v>159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7" t="s">
        <v>81</v>
      </c>
      <c r="BK157" s="102">
        <f>ROUND(I157*H157,2)</f>
        <v>0</v>
      </c>
      <c r="BL157" s="17" t="s">
        <v>165</v>
      </c>
      <c r="BM157" s="174" t="s">
        <v>255</v>
      </c>
    </row>
    <row r="158" spans="2:65" s="12" customFormat="1" x14ac:dyDescent="0.2">
      <c r="B158" s="175"/>
      <c r="D158" s="176" t="s">
        <v>167</v>
      </c>
      <c r="E158" s="177" t="s">
        <v>1</v>
      </c>
      <c r="F158" s="178" t="s">
        <v>256</v>
      </c>
      <c r="H158" s="179">
        <v>9.2080000000000002</v>
      </c>
      <c r="I158" s="180"/>
      <c r="L158" s="175"/>
      <c r="M158" s="181"/>
      <c r="T158" s="182"/>
      <c r="AT158" s="177" t="s">
        <v>167</v>
      </c>
      <c r="AU158" s="177" t="s">
        <v>81</v>
      </c>
      <c r="AV158" s="12" t="s">
        <v>81</v>
      </c>
      <c r="AW158" s="12" t="s">
        <v>26</v>
      </c>
      <c r="AX158" s="12" t="s">
        <v>71</v>
      </c>
      <c r="AY158" s="177" t="s">
        <v>159</v>
      </c>
    </row>
    <row r="159" spans="2:65" s="13" customFormat="1" x14ac:dyDescent="0.2">
      <c r="B159" s="183"/>
      <c r="D159" s="176" t="s">
        <v>167</v>
      </c>
      <c r="E159" s="184" t="s">
        <v>1</v>
      </c>
      <c r="F159" s="185" t="s">
        <v>169</v>
      </c>
      <c r="H159" s="186">
        <v>9.2080000000000002</v>
      </c>
      <c r="I159" s="187"/>
      <c r="L159" s="183"/>
      <c r="M159" s="188"/>
      <c r="T159" s="189"/>
      <c r="AT159" s="184" t="s">
        <v>167</v>
      </c>
      <c r="AU159" s="184" t="s">
        <v>81</v>
      </c>
      <c r="AV159" s="13" t="s">
        <v>165</v>
      </c>
      <c r="AW159" s="13" t="s">
        <v>26</v>
      </c>
      <c r="AX159" s="13" t="s">
        <v>76</v>
      </c>
      <c r="AY159" s="184" t="s">
        <v>159</v>
      </c>
    </row>
    <row r="160" spans="2:65" s="1" customFormat="1" ht="24.15" customHeight="1" x14ac:dyDescent="0.2">
      <c r="B160" s="136"/>
      <c r="C160" s="163" t="s">
        <v>173</v>
      </c>
      <c r="D160" s="163" t="s">
        <v>161</v>
      </c>
      <c r="E160" s="164" t="s">
        <v>257</v>
      </c>
      <c r="F160" s="165" t="s">
        <v>258</v>
      </c>
      <c r="G160" s="166" t="s">
        <v>164</v>
      </c>
      <c r="H160" s="167">
        <v>24.504000000000001</v>
      </c>
      <c r="I160" s="168"/>
      <c r="J160" s="169">
        <f>ROUND(I160*H160,2)</f>
        <v>0</v>
      </c>
      <c r="K160" s="170"/>
      <c r="L160" s="34"/>
      <c r="M160" s="171" t="s">
        <v>1</v>
      </c>
      <c r="N160" s="135" t="s">
        <v>37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AR160" s="174" t="s">
        <v>165</v>
      </c>
      <c r="AT160" s="174" t="s">
        <v>161</v>
      </c>
      <c r="AU160" s="174" t="s">
        <v>81</v>
      </c>
      <c r="AY160" s="17" t="s">
        <v>159</v>
      </c>
      <c r="BE160" s="102">
        <f>IF(N160="základná",J160,0)</f>
        <v>0</v>
      </c>
      <c r="BF160" s="102">
        <f>IF(N160="znížená",J160,0)</f>
        <v>0</v>
      </c>
      <c r="BG160" s="102">
        <f>IF(N160="zákl. prenesená",J160,0)</f>
        <v>0</v>
      </c>
      <c r="BH160" s="102">
        <f>IF(N160="zníž. prenesená",J160,0)</f>
        <v>0</v>
      </c>
      <c r="BI160" s="102">
        <f>IF(N160="nulová",J160,0)</f>
        <v>0</v>
      </c>
      <c r="BJ160" s="17" t="s">
        <v>81</v>
      </c>
      <c r="BK160" s="102">
        <f>ROUND(I160*H160,2)</f>
        <v>0</v>
      </c>
      <c r="BL160" s="17" t="s">
        <v>165</v>
      </c>
      <c r="BM160" s="174" t="s">
        <v>259</v>
      </c>
    </row>
    <row r="161" spans="2:65" s="12" customFormat="1" x14ac:dyDescent="0.2">
      <c r="B161" s="175"/>
      <c r="D161" s="176" t="s">
        <v>167</v>
      </c>
      <c r="E161" s="177" t="s">
        <v>1</v>
      </c>
      <c r="F161" s="178" t="s">
        <v>260</v>
      </c>
      <c r="H161" s="179">
        <v>24.504000000000001</v>
      </c>
      <c r="I161" s="180"/>
      <c r="L161" s="175"/>
      <c r="M161" s="181"/>
      <c r="T161" s="182"/>
      <c r="AT161" s="177" t="s">
        <v>167</v>
      </c>
      <c r="AU161" s="177" t="s">
        <v>81</v>
      </c>
      <c r="AV161" s="12" t="s">
        <v>81</v>
      </c>
      <c r="AW161" s="12" t="s">
        <v>26</v>
      </c>
      <c r="AX161" s="12" t="s">
        <v>71</v>
      </c>
      <c r="AY161" s="177" t="s">
        <v>159</v>
      </c>
    </row>
    <row r="162" spans="2:65" s="13" customFormat="1" x14ac:dyDescent="0.2">
      <c r="B162" s="183"/>
      <c r="D162" s="176" t="s">
        <v>167</v>
      </c>
      <c r="E162" s="184" t="s">
        <v>1</v>
      </c>
      <c r="F162" s="185" t="s">
        <v>169</v>
      </c>
      <c r="H162" s="186">
        <v>24.504000000000001</v>
      </c>
      <c r="I162" s="187"/>
      <c r="L162" s="183"/>
      <c r="M162" s="188"/>
      <c r="T162" s="189"/>
      <c r="AT162" s="184" t="s">
        <v>167</v>
      </c>
      <c r="AU162" s="184" t="s">
        <v>81</v>
      </c>
      <c r="AV162" s="13" t="s">
        <v>165</v>
      </c>
      <c r="AW162" s="13" t="s">
        <v>26</v>
      </c>
      <c r="AX162" s="13" t="s">
        <v>76</v>
      </c>
      <c r="AY162" s="184" t="s">
        <v>159</v>
      </c>
    </row>
    <row r="163" spans="2:65" s="1" customFormat="1" ht="33" customHeight="1" x14ac:dyDescent="0.2">
      <c r="B163" s="136"/>
      <c r="C163" s="163" t="s">
        <v>165</v>
      </c>
      <c r="D163" s="163" t="s">
        <v>161</v>
      </c>
      <c r="E163" s="164" t="s">
        <v>261</v>
      </c>
      <c r="F163" s="165" t="s">
        <v>262</v>
      </c>
      <c r="G163" s="166" t="s">
        <v>164</v>
      </c>
      <c r="H163" s="167">
        <v>18.442</v>
      </c>
      <c r="I163" s="168"/>
      <c r="J163" s="169">
        <f>ROUND(I163*H163,2)</f>
        <v>0</v>
      </c>
      <c r="K163" s="170"/>
      <c r="L163" s="34"/>
      <c r="M163" s="171" t="s">
        <v>1</v>
      </c>
      <c r="N163" s="135" t="s">
        <v>37</v>
      </c>
      <c r="P163" s="172">
        <f>O163*H163</f>
        <v>0</v>
      </c>
      <c r="Q163" s="172">
        <v>0</v>
      </c>
      <c r="R163" s="172">
        <f>Q163*H163</f>
        <v>0</v>
      </c>
      <c r="S163" s="172">
        <v>0</v>
      </c>
      <c r="T163" s="173">
        <f>S163*H163</f>
        <v>0</v>
      </c>
      <c r="AR163" s="174" t="s">
        <v>165</v>
      </c>
      <c r="AT163" s="174" t="s">
        <v>161</v>
      </c>
      <c r="AU163" s="174" t="s">
        <v>81</v>
      </c>
      <c r="AY163" s="17" t="s">
        <v>159</v>
      </c>
      <c r="BE163" s="102">
        <f>IF(N163="základná",J163,0)</f>
        <v>0</v>
      </c>
      <c r="BF163" s="102">
        <f>IF(N163="znížená",J163,0)</f>
        <v>0</v>
      </c>
      <c r="BG163" s="102">
        <f>IF(N163="zákl. prenesená",J163,0)</f>
        <v>0</v>
      </c>
      <c r="BH163" s="102">
        <f>IF(N163="zníž. prenesená",J163,0)</f>
        <v>0</v>
      </c>
      <c r="BI163" s="102">
        <f>IF(N163="nulová",J163,0)</f>
        <v>0</v>
      </c>
      <c r="BJ163" s="17" t="s">
        <v>81</v>
      </c>
      <c r="BK163" s="102">
        <f>ROUND(I163*H163,2)</f>
        <v>0</v>
      </c>
      <c r="BL163" s="17" t="s">
        <v>165</v>
      </c>
      <c r="BM163" s="174" t="s">
        <v>263</v>
      </c>
    </row>
    <row r="164" spans="2:65" s="12" customFormat="1" x14ac:dyDescent="0.2">
      <c r="B164" s="175"/>
      <c r="D164" s="176" t="s">
        <v>167</v>
      </c>
      <c r="E164" s="177" t="s">
        <v>1</v>
      </c>
      <c r="F164" s="178" t="s">
        <v>264</v>
      </c>
      <c r="H164" s="179">
        <v>18.442</v>
      </c>
      <c r="I164" s="180"/>
      <c r="L164" s="175"/>
      <c r="M164" s="181"/>
      <c r="T164" s="182"/>
      <c r="AT164" s="177" t="s">
        <v>167</v>
      </c>
      <c r="AU164" s="177" t="s">
        <v>81</v>
      </c>
      <c r="AV164" s="12" t="s">
        <v>81</v>
      </c>
      <c r="AW164" s="12" t="s">
        <v>26</v>
      </c>
      <c r="AX164" s="12" t="s">
        <v>71</v>
      </c>
      <c r="AY164" s="177" t="s">
        <v>159</v>
      </c>
    </row>
    <row r="165" spans="2:65" s="13" customFormat="1" x14ac:dyDescent="0.2">
      <c r="B165" s="183"/>
      <c r="D165" s="176" t="s">
        <v>167</v>
      </c>
      <c r="E165" s="184" t="s">
        <v>226</v>
      </c>
      <c r="F165" s="185" t="s">
        <v>169</v>
      </c>
      <c r="H165" s="186">
        <v>18.442</v>
      </c>
      <c r="I165" s="187"/>
      <c r="L165" s="183"/>
      <c r="M165" s="188"/>
      <c r="T165" s="189"/>
      <c r="AT165" s="184" t="s">
        <v>167</v>
      </c>
      <c r="AU165" s="184" t="s">
        <v>81</v>
      </c>
      <c r="AV165" s="13" t="s">
        <v>165</v>
      </c>
      <c r="AW165" s="13" t="s">
        <v>26</v>
      </c>
      <c r="AX165" s="13" t="s">
        <v>76</v>
      </c>
      <c r="AY165" s="184" t="s">
        <v>159</v>
      </c>
    </row>
    <row r="166" spans="2:65" s="1" customFormat="1" ht="37.75" customHeight="1" x14ac:dyDescent="0.2">
      <c r="B166" s="136"/>
      <c r="C166" s="163" t="s">
        <v>184</v>
      </c>
      <c r="D166" s="163" t="s">
        <v>161</v>
      </c>
      <c r="E166" s="164" t="s">
        <v>265</v>
      </c>
      <c r="F166" s="165" t="s">
        <v>266</v>
      </c>
      <c r="G166" s="166" t="s">
        <v>164</v>
      </c>
      <c r="H166" s="167">
        <v>221.304</v>
      </c>
      <c r="I166" s="168"/>
      <c r="J166" s="169">
        <f>ROUND(I166*H166,2)</f>
        <v>0</v>
      </c>
      <c r="K166" s="170"/>
      <c r="L166" s="34"/>
      <c r="M166" s="171" t="s">
        <v>1</v>
      </c>
      <c r="N166" s="135" t="s">
        <v>37</v>
      </c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AR166" s="174" t="s">
        <v>165</v>
      </c>
      <c r="AT166" s="174" t="s">
        <v>161</v>
      </c>
      <c r="AU166" s="174" t="s">
        <v>81</v>
      </c>
      <c r="AY166" s="17" t="s">
        <v>159</v>
      </c>
      <c r="BE166" s="102">
        <f>IF(N166="základná",J166,0)</f>
        <v>0</v>
      </c>
      <c r="BF166" s="102">
        <f>IF(N166="znížená",J166,0)</f>
        <v>0</v>
      </c>
      <c r="BG166" s="102">
        <f>IF(N166="zákl. prenesená",J166,0)</f>
        <v>0</v>
      </c>
      <c r="BH166" s="102">
        <f>IF(N166="zníž. prenesená",J166,0)</f>
        <v>0</v>
      </c>
      <c r="BI166" s="102">
        <f>IF(N166="nulová",J166,0)</f>
        <v>0</v>
      </c>
      <c r="BJ166" s="17" t="s">
        <v>81</v>
      </c>
      <c r="BK166" s="102">
        <f>ROUND(I166*H166,2)</f>
        <v>0</v>
      </c>
      <c r="BL166" s="17" t="s">
        <v>165</v>
      </c>
      <c r="BM166" s="174" t="s">
        <v>267</v>
      </c>
    </row>
    <row r="167" spans="2:65" s="12" customFormat="1" x14ac:dyDescent="0.2">
      <c r="B167" s="175"/>
      <c r="D167" s="176" t="s">
        <v>167</v>
      </c>
      <c r="E167" s="177" t="s">
        <v>1</v>
      </c>
      <c r="F167" s="178" t="s">
        <v>226</v>
      </c>
      <c r="H167" s="179">
        <v>18.442</v>
      </c>
      <c r="I167" s="180"/>
      <c r="L167" s="175"/>
      <c r="M167" s="181"/>
      <c r="T167" s="182"/>
      <c r="AT167" s="177" t="s">
        <v>167</v>
      </c>
      <c r="AU167" s="177" t="s">
        <v>81</v>
      </c>
      <c r="AV167" s="12" t="s">
        <v>81</v>
      </c>
      <c r="AW167" s="12" t="s">
        <v>26</v>
      </c>
      <c r="AX167" s="12" t="s">
        <v>71</v>
      </c>
      <c r="AY167" s="177" t="s">
        <v>159</v>
      </c>
    </row>
    <row r="168" spans="2:65" s="13" customFormat="1" x14ac:dyDescent="0.2">
      <c r="B168" s="183"/>
      <c r="D168" s="176" t="s">
        <v>167</v>
      </c>
      <c r="E168" s="184" t="s">
        <v>1</v>
      </c>
      <c r="F168" s="185" t="s">
        <v>169</v>
      </c>
      <c r="H168" s="186">
        <v>18.442</v>
      </c>
      <c r="I168" s="187"/>
      <c r="L168" s="183"/>
      <c r="M168" s="188"/>
      <c r="T168" s="189"/>
      <c r="AT168" s="184" t="s">
        <v>167</v>
      </c>
      <c r="AU168" s="184" t="s">
        <v>81</v>
      </c>
      <c r="AV168" s="13" t="s">
        <v>165</v>
      </c>
      <c r="AW168" s="13" t="s">
        <v>26</v>
      </c>
      <c r="AX168" s="13" t="s">
        <v>76</v>
      </c>
      <c r="AY168" s="184" t="s">
        <v>159</v>
      </c>
    </row>
    <row r="169" spans="2:65" s="12" customFormat="1" x14ac:dyDescent="0.2">
      <c r="B169" s="175"/>
      <c r="D169" s="176" t="s">
        <v>167</v>
      </c>
      <c r="F169" s="178" t="s">
        <v>268</v>
      </c>
      <c r="H169" s="179">
        <v>221.304</v>
      </c>
      <c r="I169" s="180"/>
      <c r="L169" s="175"/>
      <c r="M169" s="181"/>
      <c r="T169" s="182"/>
      <c r="AT169" s="177" t="s">
        <v>167</v>
      </c>
      <c r="AU169" s="177" t="s">
        <v>81</v>
      </c>
      <c r="AV169" s="12" t="s">
        <v>81</v>
      </c>
      <c r="AW169" s="12" t="s">
        <v>3</v>
      </c>
      <c r="AX169" s="12" t="s">
        <v>76</v>
      </c>
      <c r="AY169" s="177" t="s">
        <v>159</v>
      </c>
    </row>
    <row r="170" spans="2:65" s="1" customFormat="1" ht="24.15" customHeight="1" x14ac:dyDescent="0.2">
      <c r="B170" s="136"/>
      <c r="C170" s="163" t="s">
        <v>189</v>
      </c>
      <c r="D170" s="163" t="s">
        <v>161</v>
      </c>
      <c r="E170" s="164" t="s">
        <v>190</v>
      </c>
      <c r="F170" s="165" t="s">
        <v>191</v>
      </c>
      <c r="G170" s="166" t="s">
        <v>164</v>
      </c>
      <c r="H170" s="167">
        <v>12.252000000000001</v>
      </c>
      <c r="I170" s="168"/>
      <c r="J170" s="169">
        <f>ROUND(I170*H170,2)</f>
        <v>0</v>
      </c>
      <c r="K170" s="170"/>
      <c r="L170" s="34"/>
      <c r="M170" s="171" t="s">
        <v>1</v>
      </c>
      <c r="N170" s="135" t="s">
        <v>37</v>
      </c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AR170" s="174" t="s">
        <v>165</v>
      </c>
      <c r="AT170" s="174" t="s">
        <v>161</v>
      </c>
      <c r="AU170" s="174" t="s">
        <v>81</v>
      </c>
      <c r="AY170" s="17" t="s">
        <v>159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7" t="s">
        <v>81</v>
      </c>
      <c r="BK170" s="102">
        <f>ROUND(I170*H170,2)</f>
        <v>0</v>
      </c>
      <c r="BL170" s="17" t="s">
        <v>165</v>
      </c>
      <c r="BM170" s="174" t="s">
        <v>269</v>
      </c>
    </row>
    <row r="171" spans="2:65" s="12" customFormat="1" x14ac:dyDescent="0.2">
      <c r="B171" s="175"/>
      <c r="D171" s="176" t="s">
        <v>167</v>
      </c>
      <c r="E171" s="177" t="s">
        <v>1</v>
      </c>
      <c r="F171" s="178" t="s">
        <v>224</v>
      </c>
      <c r="H171" s="179">
        <v>12.252000000000001</v>
      </c>
      <c r="I171" s="180"/>
      <c r="L171" s="175"/>
      <c r="M171" s="181"/>
      <c r="T171" s="182"/>
      <c r="AT171" s="177" t="s">
        <v>167</v>
      </c>
      <c r="AU171" s="177" t="s">
        <v>81</v>
      </c>
      <c r="AV171" s="12" t="s">
        <v>81</v>
      </c>
      <c r="AW171" s="12" t="s">
        <v>26</v>
      </c>
      <c r="AX171" s="12" t="s">
        <v>76</v>
      </c>
      <c r="AY171" s="177" t="s">
        <v>159</v>
      </c>
    </row>
    <row r="172" spans="2:65" s="1" customFormat="1" ht="16.5" customHeight="1" x14ac:dyDescent="0.2">
      <c r="B172" s="136"/>
      <c r="C172" s="163" t="s">
        <v>193</v>
      </c>
      <c r="D172" s="163" t="s">
        <v>161</v>
      </c>
      <c r="E172" s="164" t="s">
        <v>199</v>
      </c>
      <c r="F172" s="165" t="s">
        <v>200</v>
      </c>
      <c r="G172" s="166" t="s">
        <v>164</v>
      </c>
      <c r="H172" s="167">
        <v>12.252000000000001</v>
      </c>
      <c r="I172" s="168"/>
      <c r="J172" s="169">
        <f>ROUND(I172*H172,2)</f>
        <v>0</v>
      </c>
      <c r="K172" s="170"/>
      <c r="L172" s="34"/>
      <c r="M172" s="171" t="s">
        <v>1</v>
      </c>
      <c r="N172" s="135" t="s">
        <v>37</v>
      </c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AR172" s="174" t="s">
        <v>165</v>
      </c>
      <c r="AT172" s="174" t="s">
        <v>161</v>
      </c>
      <c r="AU172" s="174" t="s">
        <v>81</v>
      </c>
      <c r="AY172" s="17" t="s">
        <v>159</v>
      </c>
      <c r="BE172" s="102">
        <f>IF(N172="základná",J172,0)</f>
        <v>0</v>
      </c>
      <c r="BF172" s="102">
        <f>IF(N172="znížená",J172,0)</f>
        <v>0</v>
      </c>
      <c r="BG172" s="102">
        <f>IF(N172="zákl. prenesená",J172,0)</f>
        <v>0</v>
      </c>
      <c r="BH172" s="102">
        <f>IF(N172="zníž. prenesená",J172,0)</f>
        <v>0</v>
      </c>
      <c r="BI172" s="102">
        <f>IF(N172="nulová",J172,0)</f>
        <v>0</v>
      </c>
      <c r="BJ172" s="17" t="s">
        <v>81</v>
      </c>
      <c r="BK172" s="102">
        <f>ROUND(I172*H172,2)</f>
        <v>0</v>
      </c>
      <c r="BL172" s="17" t="s">
        <v>165</v>
      </c>
      <c r="BM172" s="174" t="s">
        <v>270</v>
      </c>
    </row>
    <row r="173" spans="2:65" s="12" customFormat="1" x14ac:dyDescent="0.2">
      <c r="B173" s="175"/>
      <c r="D173" s="176" t="s">
        <v>167</v>
      </c>
      <c r="E173" s="177" t="s">
        <v>1</v>
      </c>
      <c r="F173" s="178" t="s">
        <v>224</v>
      </c>
      <c r="H173" s="179">
        <v>12.252000000000001</v>
      </c>
      <c r="I173" s="180"/>
      <c r="L173" s="175"/>
      <c r="M173" s="181"/>
      <c r="T173" s="182"/>
      <c r="AT173" s="177" t="s">
        <v>167</v>
      </c>
      <c r="AU173" s="177" t="s">
        <v>81</v>
      </c>
      <c r="AV173" s="12" t="s">
        <v>81</v>
      </c>
      <c r="AW173" s="12" t="s">
        <v>26</v>
      </c>
      <c r="AX173" s="12" t="s">
        <v>76</v>
      </c>
      <c r="AY173" s="177" t="s">
        <v>159</v>
      </c>
    </row>
    <row r="174" spans="2:65" s="1" customFormat="1" ht="24.15" customHeight="1" x14ac:dyDescent="0.2">
      <c r="B174" s="136"/>
      <c r="C174" s="163" t="s">
        <v>198</v>
      </c>
      <c r="D174" s="163" t="s">
        <v>161</v>
      </c>
      <c r="E174" s="164" t="s">
        <v>203</v>
      </c>
      <c r="F174" s="165" t="s">
        <v>204</v>
      </c>
      <c r="G174" s="166" t="s">
        <v>164</v>
      </c>
      <c r="H174" s="167">
        <v>18.442</v>
      </c>
      <c r="I174" s="168"/>
      <c r="J174" s="169">
        <f>ROUND(I174*H174,2)</f>
        <v>0</v>
      </c>
      <c r="K174" s="170"/>
      <c r="L174" s="34"/>
      <c r="M174" s="171" t="s">
        <v>1</v>
      </c>
      <c r="N174" s="135" t="s">
        <v>37</v>
      </c>
      <c r="P174" s="172">
        <f>O174*H174</f>
        <v>0</v>
      </c>
      <c r="Q174" s="172">
        <v>0</v>
      </c>
      <c r="R174" s="172">
        <f>Q174*H174</f>
        <v>0</v>
      </c>
      <c r="S174" s="172">
        <v>0</v>
      </c>
      <c r="T174" s="173">
        <f>S174*H174</f>
        <v>0</v>
      </c>
      <c r="AR174" s="174" t="s">
        <v>165</v>
      </c>
      <c r="AT174" s="174" t="s">
        <v>161</v>
      </c>
      <c r="AU174" s="174" t="s">
        <v>81</v>
      </c>
      <c r="AY174" s="17" t="s">
        <v>159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7" t="s">
        <v>81</v>
      </c>
      <c r="BK174" s="102">
        <f>ROUND(I174*H174,2)</f>
        <v>0</v>
      </c>
      <c r="BL174" s="17" t="s">
        <v>165</v>
      </c>
      <c r="BM174" s="174" t="s">
        <v>271</v>
      </c>
    </row>
    <row r="175" spans="2:65" s="12" customFormat="1" x14ac:dyDescent="0.2">
      <c r="B175" s="175"/>
      <c r="D175" s="176" t="s">
        <v>167</v>
      </c>
      <c r="E175" s="177" t="s">
        <v>1</v>
      </c>
      <c r="F175" s="178" t="s">
        <v>226</v>
      </c>
      <c r="H175" s="179">
        <v>18.442</v>
      </c>
      <c r="I175" s="180"/>
      <c r="L175" s="175"/>
      <c r="M175" s="181"/>
      <c r="T175" s="182"/>
      <c r="AT175" s="177" t="s">
        <v>167</v>
      </c>
      <c r="AU175" s="177" t="s">
        <v>81</v>
      </c>
      <c r="AV175" s="12" t="s">
        <v>81</v>
      </c>
      <c r="AW175" s="12" t="s">
        <v>26</v>
      </c>
      <c r="AX175" s="12" t="s">
        <v>71</v>
      </c>
      <c r="AY175" s="177" t="s">
        <v>159</v>
      </c>
    </row>
    <row r="176" spans="2:65" s="13" customFormat="1" x14ac:dyDescent="0.2">
      <c r="B176" s="183"/>
      <c r="D176" s="176" t="s">
        <v>167</v>
      </c>
      <c r="E176" s="184" t="s">
        <v>1</v>
      </c>
      <c r="F176" s="185" t="s">
        <v>169</v>
      </c>
      <c r="H176" s="186">
        <v>18.442</v>
      </c>
      <c r="I176" s="187"/>
      <c r="L176" s="183"/>
      <c r="M176" s="188"/>
      <c r="T176" s="189"/>
      <c r="AT176" s="184" t="s">
        <v>167</v>
      </c>
      <c r="AU176" s="184" t="s">
        <v>81</v>
      </c>
      <c r="AV176" s="13" t="s">
        <v>165</v>
      </c>
      <c r="AW176" s="13" t="s">
        <v>26</v>
      </c>
      <c r="AX176" s="13" t="s">
        <v>76</v>
      </c>
      <c r="AY176" s="184" t="s">
        <v>159</v>
      </c>
    </row>
    <row r="177" spans="2:65" s="1" customFormat="1" ht="24.15" customHeight="1" x14ac:dyDescent="0.2">
      <c r="B177" s="136"/>
      <c r="C177" s="163" t="s">
        <v>202</v>
      </c>
      <c r="D177" s="163" t="s">
        <v>161</v>
      </c>
      <c r="E177" s="164" t="s">
        <v>272</v>
      </c>
      <c r="F177" s="165" t="s">
        <v>273</v>
      </c>
      <c r="G177" s="166" t="s">
        <v>164</v>
      </c>
      <c r="H177" s="167">
        <v>12.252000000000001</v>
      </c>
      <c r="I177" s="168"/>
      <c r="J177" s="169">
        <f>ROUND(I177*H177,2)</f>
        <v>0</v>
      </c>
      <c r="K177" s="170"/>
      <c r="L177" s="34"/>
      <c r="M177" s="171" t="s">
        <v>1</v>
      </c>
      <c r="N177" s="135" t="s">
        <v>37</v>
      </c>
      <c r="P177" s="172">
        <f>O177*H177</f>
        <v>0</v>
      </c>
      <c r="Q177" s="172">
        <v>0</v>
      </c>
      <c r="R177" s="172">
        <f>Q177*H177</f>
        <v>0</v>
      </c>
      <c r="S177" s="172">
        <v>0</v>
      </c>
      <c r="T177" s="173">
        <f>S177*H177</f>
        <v>0</v>
      </c>
      <c r="AR177" s="174" t="s">
        <v>165</v>
      </c>
      <c r="AT177" s="174" t="s">
        <v>161</v>
      </c>
      <c r="AU177" s="174" t="s">
        <v>81</v>
      </c>
      <c r="AY177" s="17" t="s">
        <v>159</v>
      </c>
      <c r="BE177" s="102">
        <f>IF(N177="základná",J177,0)</f>
        <v>0</v>
      </c>
      <c r="BF177" s="102">
        <f>IF(N177="znížená",J177,0)</f>
        <v>0</v>
      </c>
      <c r="BG177" s="102">
        <f>IF(N177="zákl. prenesená",J177,0)</f>
        <v>0</v>
      </c>
      <c r="BH177" s="102">
        <f>IF(N177="zníž. prenesená",J177,0)</f>
        <v>0</v>
      </c>
      <c r="BI177" s="102">
        <f>IF(N177="nulová",J177,0)</f>
        <v>0</v>
      </c>
      <c r="BJ177" s="17" t="s">
        <v>81</v>
      </c>
      <c r="BK177" s="102">
        <f>ROUND(I177*H177,2)</f>
        <v>0</v>
      </c>
      <c r="BL177" s="17" t="s">
        <v>165</v>
      </c>
      <c r="BM177" s="174" t="s">
        <v>274</v>
      </c>
    </row>
    <row r="178" spans="2:65" s="14" customFormat="1" x14ac:dyDescent="0.2">
      <c r="B178" s="190"/>
      <c r="D178" s="176" t="s">
        <v>167</v>
      </c>
      <c r="E178" s="191" t="s">
        <v>1</v>
      </c>
      <c r="F178" s="192" t="s">
        <v>275</v>
      </c>
      <c r="H178" s="191" t="s">
        <v>1</v>
      </c>
      <c r="I178" s="193"/>
      <c r="L178" s="190"/>
      <c r="M178" s="194"/>
      <c r="T178" s="195"/>
      <c r="AT178" s="191" t="s">
        <v>167</v>
      </c>
      <c r="AU178" s="191" t="s">
        <v>81</v>
      </c>
      <c r="AV178" s="14" t="s">
        <v>76</v>
      </c>
      <c r="AW178" s="14" t="s">
        <v>26</v>
      </c>
      <c r="AX178" s="14" t="s">
        <v>71</v>
      </c>
      <c r="AY178" s="191" t="s">
        <v>159</v>
      </c>
    </row>
    <row r="179" spans="2:65" s="12" customFormat="1" x14ac:dyDescent="0.2">
      <c r="B179" s="175"/>
      <c r="D179" s="176" t="s">
        <v>167</v>
      </c>
      <c r="E179" s="177" t="s">
        <v>1</v>
      </c>
      <c r="F179" s="178" t="s">
        <v>251</v>
      </c>
      <c r="H179" s="179">
        <v>8.1579999999999995</v>
      </c>
      <c r="I179" s="180"/>
      <c r="L179" s="175"/>
      <c r="M179" s="181"/>
      <c r="T179" s="182"/>
      <c r="AT179" s="177" t="s">
        <v>167</v>
      </c>
      <c r="AU179" s="177" t="s">
        <v>81</v>
      </c>
      <c r="AV179" s="12" t="s">
        <v>81</v>
      </c>
      <c r="AW179" s="12" t="s">
        <v>26</v>
      </c>
      <c r="AX179" s="12" t="s">
        <v>71</v>
      </c>
      <c r="AY179" s="177" t="s">
        <v>159</v>
      </c>
    </row>
    <row r="180" spans="2:65" s="12" customFormat="1" x14ac:dyDescent="0.2">
      <c r="B180" s="175"/>
      <c r="D180" s="176" t="s">
        <v>167</v>
      </c>
      <c r="E180" s="177" t="s">
        <v>1</v>
      </c>
      <c r="F180" s="178" t="s">
        <v>276</v>
      </c>
      <c r="H180" s="179">
        <v>4.0940000000000003</v>
      </c>
      <c r="I180" s="180"/>
      <c r="L180" s="175"/>
      <c r="M180" s="181"/>
      <c r="T180" s="182"/>
      <c r="AT180" s="177" t="s">
        <v>167</v>
      </c>
      <c r="AU180" s="177" t="s">
        <v>81</v>
      </c>
      <c r="AV180" s="12" t="s">
        <v>81</v>
      </c>
      <c r="AW180" s="12" t="s">
        <v>26</v>
      </c>
      <c r="AX180" s="12" t="s">
        <v>71</v>
      </c>
      <c r="AY180" s="177" t="s">
        <v>159</v>
      </c>
    </row>
    <row r="181" spans="2:65" s="13" customFormat="1" x14ac:dyDescent="0.2">
      <c r="B181" s="183"/>
      <c r="D181" s="176" t="s">
        <v>167</v>
      </c>
      <c r="E181" s="184" t="s">
        <v>224</v>
      </c>
      <c r="F181" s="185" t="s">
        <v>169</v>
      </c>
      <c r="H181" s="186">
        <v>12.252000000000001</v>
      </c>
      <c r="I181" s="187"/>
      <c r="L181" s="183"/>
      <c r="M181" s="188"/>
      <c r="T181" s="189"/>
      <c r="AT181" s="184" t="s">
        <v>167</v>
      </c>
      <c r="AU181" s="184" t="s">
        <v>81</v>
      </c>
      <c r="AV181" s="13" t="s">
        <v>165</v>
      </c>
      <c r="AW181" s="13" t="s">
        <v>26</v>
      </c>
      <c r="AX181" s="13" t="s">
        <v>76</v>
      </c>
      <c r="AY181" s="184" t="s">
        <v>159</v>
      </c>
    </row>
    <row r="182" spans="2:65" s="11" customFormat="1" ht="22.75" customHeight="1" x14ac:dyDescent="0.25">
      <c r="B182" s="151"/>
      <c r="D182" s="152" t="s">
        <v>70</v>
      </c>
      <c r="E182" s="161" t="s">
        <v>81</v>
      </c>
      <c r="F182" s="161" t="s">
        <v>277</v>
      </c>
      <c r="I182" s="154"/>
      <c r="J182" s="162">
        <f>BK182</f>
        <v>0</v>
      </c>
      <c r="L182" s="151"/>
      <c r="M182" s="156"/>
      <c r="P182" s="157">
        <f>SUM(P183:P215)</f>
        <v>0</v>
      </c>
      <c r="R182" s="157">
        <f>SUM(R183:R215)</f>
        <v>60.897094900427994</v>
      </c>
      <c r="T182" s="158">
        <f>SUM(T183:T215)</f>
        <v>0</v>
      </c>
      <c r="AR182" s="152" t="s">
        <v>76</v>
      </c>
      <c r="AT182" s="159" t="s">
        <v>70</v>
      </c>
      <c r="AU182" s="159" t="s">
        <v>76</v>
      </c>
      <c r="AY182" s="152" t="s">
        <v>159</v>
      </c>
      <c r="BK182" s="160">
        <f>SUM(BK183:BK215)</f>
        <v>0</v>
      </c>
    </row>
    <row r="183" spans="2:65" s="1" customFormat="1" ht="33" customHeight="1" x14ac:dyDescent="0.2">
      <c r="B183" s="136"/>
      <c r="C183" s="163" t="s">
        <v>278</v>
      </c>
      <c r="D183" s="163" t="s">
        <v>161</v>
      </c>
      <c r="E183" s="164" t="s">
        <v>279</v>
      </c>
      <c r="F183" s="165" t="s">
        <v>280</v>
      </c>
      <c r="G183" s="166" t="s">
        <v>281</v>
      </c>
      <c r="H183" s="167">
        <v>54.012</v>
      </c>
      <c r="I183" s="168"/>
      <c r="J183" s="169">
        <f>ROUND(I183*H183,2)</f>
        <v>0</v>
      </c>
      <c r="K183" s="170"/>
      <c r="L183" s="34"/>
      <c r="M183" s="171" t="s">
        <v>1</v>
      </c>
      <c r="N183" s="135" t="s">
        <v>37</v>
      </c>
      <c r="P183" s="172">
        <f>O183*H183</f>
        <v>0</v>
      </c>
      <c r="Q183" s="172">
        <v>0</v>
      </c>
      <c r="R183" s="172">
        <f>Q183*H183</f>
        <v>0</v>
      </c>
      <c r="S183" s="172">
        <v>0</v>
      </c>
      <c r="T183" s="173">
        <f>S183*H183</f>
        <v>0</v>
      </c>
      <c r="AR183" s="174" t="s">
        <v>165</v>
      </c>
      <c r="AT183" s="174" t="s">
        <v>161</v>
      </c>
      <c r="AU183" s="174" t="s">
        <v>81</v>
      </c>
      <c r="AY183" s="17" t="s">
        <v>159</v>
      </c>
      <c r="BE183" s="102">
        <f>IF(N183="základná",J183,0)</f>
        <v>0</v>
      </c>
      <c r="BF183" s="102">
        <f>IF(N183="znížená",J183,0)</f>
        <v>0</v>
      </c>
      <c r="BG183" s="102">
        <f>IF(N183="zákl. prenesená",J183,0)</f>
        <v>0</v>
      </c>
      <c r="BH183" s="102">
        <f>IF(N183="zníž. prenesená",J183,0)</f>
        <v>0</v>
      </c>
      <c r="BI183" s="102">
        <f>IF(N183="nulová",J183,0)</f>
        <v>0</v>
      </c>
      <c r="BJ183" s="17" t="s">
        <v>81</v>
      </c>
      <c r="BK183" s="102">
        <f>ROUND(I183*H183,2)</f>
        <v>0</v>
      </c>
      <c r="BL183" s="17" t="s">
        <v>165</v>
      </c>
      <c r="BM183" s="174" t="s">
        <v>282</v>
      </c>
    </row>
    <row r="184" spans="2:65" s="14" customFormat="1" x14ac:dyDescent="0.2">
      <c r="B184" s="190"/>
      <c r="D184" s="176" t="s">
        <v>167</v>
      </c>
      <c r="E184" s="191" t="s">
        <v>1</v>
      </c>
      <c r="F184" s="192" t="s">
        <v>283</v>
      </c>
      <c r="H184" s="191" t="s">
        <v>1</v>
      </c>
      <c r="I184" s="193"/>
      <c r="L184" s="190"/>
      <c r="M184" s="194"/>
      <c r="T184" s="195"/>
      <c r="AT184" s="191" t="s">
        <v>167</v>
      </c>
      <c r="AU184" s="191" t="s">
        <v>81</v>
      </c>
      <c r="AV184" s="14" t="s">
        <v>76</v>
      </c>
      <c r="AW184" s="14" t="s">
        <v>26</v>
      </c>
      <c r="AX184" s="14" t="s">
        <v>71</v>
      </c>
      <c r="AY184" s="191" t="s">
        <v>159</v>
      </c>
    </row>
    <row r="185" spans="2:65" s="12" customFormat="1" x14ac:dyDescent="0.2">
      <c r="B185" s="175"/>
      <c r="D185" s="176" t="s">
        <v>167</v>
      </c>
      <c r="E185" s="177" t="s">
        <v>1</v>
      </c>
      <c r="F185" s="178" t="s">
        <v>284</v>
      </c>
      <c r="H185" s="179">
        <v>54.012</v>
      </c>
      <c r="I185" s="180"/>
      <c r="L185" s="175"/>
      <c r="M185" s="181"/>
      <c r="T185" s="182"/>
      <c r="AT185" s="177" t="s">
        <v>167</v>
      </c>
      <c r="AU185" s="177" t="s">
        <v>81</v>
      </c>
      <c r="AV185" s="12" t="s">
        <v>81</v>
      </c>
      <c r="AW185" s="12" t="s">
        <v>26</v>
      </c>
      <c r="AX185" s="12" t="s">
        <v>71</v>
      </c>
      <c r="AY185" s="177" t="s">
        <v>159</v>
      </c>
    </row>
    <row r="186" spans="2:65" s="13" customFormat="1" x14ac:dyDescent="0.2">
      <c r="B186" s="183"/>
      <c r="D186" s="176" t="s">
        <v>167</v>
      </c>
      <c r="E186" s="184" t="s">
        <v>1</v>
      </c>
      <c r="F186" s="185" t="s">
        <v>169</v>
      </c>
      <c r="H186" s="186">
        <v>54.012</v>
      </c>
      <c r="I186" s="187"/>
      <c r="L186" s="183"/>
      <c r="M186" s="188"/>
      <c r="T186" s="189"/>
      <c r="AT186" s="184" t="s">
        <v>167</v>
      </c>
      <c r="AU186" s="184" t="s">
        <v>81</v>
      </c>
      <c r="AV186" s="13" t="s">
        <v>165</v>
      </c>
      <c r="AW186" s="13" t="s">
        <v>26</v>
      </c>
      <c r="AX186" s="13" t="s">
        <v>76</v>
      </c>
      <c r="AY186" s="184" t="s">
        <v>159</v>
      </c>
    </row>
    <row r="187" spans="2:65" s="1" customFormat="1" ht="24.15" customHeight="1" x14ac:dyDescent="0.2">
      <c r="B187" s="136"/>
      <c r="C187" s="163" t="s">
        <v>285</v>
      </c>
      <c r="D187" s="163" t="s">
        <v>161</v>
      </c>
      <c r="E187" s="164" t="s">
        <v>286</v>
      </c>
      <c r="F187" s="165" t="s">
        <v>287</v>
      </c>
      <c r="G187" s="166" t="s">
        <v>164</v>
      </c>
      <c r="H187" s="167">
        <v>8.9039999999999999</v>
      </c>
      <c r="I187" s="168"/>
      <c r="J187" s="169">
        <f>ROUND(I187*H187,2)</f>
        <v>0</v>
      </c>
      <c r="K187" s="170"/>
      <c r="L187" s="34"/>
      <c r="M187" s="171" t="s">
        <v>1</v>
      </c>
      <c r="N187" s="135" t="s">
        <v>37</v>
      </c>
      <c r="P187" s="172">
        <f>O187*H187</f>
        <v>0</v>
      </c>
      <c r="Q187" s="172">
        <v>2.4157202039999999</v>
      </c>
      <c r="R187" s="172">
        <f>Q187*H187</f>
        <v>21.509572696415997</v>
      </c>
      <c r="S187" s="172">
        <v>0</v>
      </c>
      <c r="T187" s="173">
        <f>S187*H187</f>
        <v>0</v>
      </c>
      <c r="AR187" s="174" t="s">
        <v>165</v>
      </c>
      <c r="AT187" s="174" t="s">
        <v>161</v>
      </c>
      <c r="AU187" s="174" t="s">
        <v>81</v>
      </c>
      <c r="AY187" s="17" t="s">
        <v>159</v>
      </c>
      <c r="BE187" s="102">
        <f>IF(N187="základná",J187,0)</f>
        <v>0</v>
      </c>
      <c r="BF187" s="102">
        <f>IF(N187="znížená",J187,0)</f>
        <v>0</v>
      </c>
      <c r="BG187" s="102">
        <f>IF(N187="zákl. prenesená",J187,0)</f>
        <v>0</v>
      </c>
      <c r="BH187" s="102">
        <f>IF(N187="zníž. prenesená",J187,0)</f>
        <v>0</v>
      </c>
      <c r="BI187" s="102">
        <f>IF(N187="nulová",J187,0)</f>
        <v>0</v>
      </c>
      <c r="BJ187" s="17" t="s">
        <v>81</v>
      </c>
      <c r="BK187" s="102">
        <f>ROUND(I187*H187,2)</f>
        <v>0</v>
      </c>
      <c r="BL187" s="17" t="s">
        <v>165</v>
      </c>
      <c r="BM187" s="174" t="s">
        <v>288</v>
      </c>
    </row>
    <row r="188" spans="2:65" s="12" customFormat="1" x14ac:dyDescent="0.2">
      <c r="B188" s="175"/>
      <c r="D188" s="176" t="s">
        <v>167</v>
      </c>
      <c r="E188" s="177" t="s">
        <v>1</v>
      </c>
      <c r="F188" s="178" t="s">
        <v>289</v>
      </c>
      <c r="H188" s="179">
        <v>7.8620000000000001</v>
      </c>
      <c r="I188" s="180"/>
      <c r="L188" s="175"/>
      <c r="M188" s="181"/>
      <c r="T188" s="182"/>
      <c r="AT188" s="177" t="s">
        <v>167</v>
      </c>
      <c r="AU188" s="177" t="s">
        <v>81</v>
      </c>
      <c r="AV188" s="12" t="s">
        <v>81</v>
      </c>
      <c r="AW188" s="12" t="s">
        <v>26</v>
      </c>
      <c r="AX188" s="12" t="s">
        <v>71</v>
      </c>
      <c r="AY188" s="177" t="s">
        <v>159</v>
      </c>
    </row>
    <row r="189" spans="2:65" s="12" customFormat="1" x14ac:dyDescent="0.2">
      <c r="B189" s="175"/>
      <c r="D189" s="176" t="s">
        <v>167</v>
      </c>
      <c r="E189" s="177" t="s">
        <v>1</v>
      </c>
      <c r="F189" s="178" t="s">
        <v>290</v>
      </c>
      <c r="H189" s="179">
        <v>1.042</v>
      </c>
      <c r="I189" s="180"/>
      <c r="L189" s="175"/>
      <c r="M189" s="181"/>
      <c r="T189" s="182"/>
      <c r="AT189" s="177" t="s">
        <v>167</v>
      </c>
      <c r="AU189" s="177" t="s">
        <v>81</v>
      </c>
      <c r="AV189" s="12" t="s">
        <v>81</v>
      </c>
      <c r="AW189" s="12" t="s">
        <v>26</v>
      </c>
      <c r="AX189" s="12" t="s">
        <v>71</v>
      </c>
      <c r="AY189" s="177" t="s">
        <v>159</v>
      </c>
    </row>
    <row r="190" spans="2:65" s="13" customFormat="1" x14ac:dyDescent="0.2">
      <c r="B190" s="183"/>
      <c r="D190" s="176" t="s">
        <v>167</v>
      </c>
      <c r="E190" s="184" t="s">
        <v>1</v>
      </c>
      <c r="F190" s="185" t="s">
        <v>169</v>
      </c>
      <c r="H190" s="186">
        <v>8.9039999999999999</v>
      </c>
      <c r="I190" s="187"/>
      <c r="L190" s="183"/>
      <c r="M190" s="188"/>
      <c r="T190" s="189"/>
      <c r="AT190" s="184" t="s">
        <v>167</v>
      </c>
      <c r="AU190" s="184" t="s">
        <v>81</v>
      </c>
      <c r="AV190" s="13" t="s">
        <v>165</v>
      </c>
      <c r="AW190" s="13" t="s">
        <v>26</v>
      </c>
      <c r="AX190" s="13" t="s">
        <v>76</v>
      </c>
      <c r="AY190" s="184" t="s">
        <v>159</v>
      </c>
    </row>
    <row r="191" spans="2:65" s="14" customFormat="1" x14ac:dyDescent="0.2">
      <c r="B191" s="190"/>
      <c r="D191" s="176" t="s">
        <v>167</v>
      </c>
      <c r="E191" s="191" t="s">
        <v>1</v>
      </c>
      <c r="F191" s="192" t="s">
        <v>291</v>
      </c>
      <c r="H191" s="191" t="s">
        <v>1</v>
      </c>
      <c r="I191" s="193"/>
      <c r="L191" s="190"/>
      <c r="M191" s="194"/>
      <c r="T191" s="195"/>
      <c r="AT191" s="191" t="s">
        <v>167</v>
      </c>
      <c r="AU191" s="191" t="s">
        <v>81</v>
      </c>
      <c r="AV191" s="14" t="s">
        <v>76</v>
      </c>
      <c r="AW191" s="14" t="s">
        <v>26</v>
      </c>
      <c r="AX191" s="14" t="s">
        <v>71</v>
      </c>
      <c r="AY191" s="191" t="s">
        <v>159</v>
      </c>
    </row>
    <row r="192" spans="2:65" s="1" customFormat="1" ht="21.75" customHeight="1" x14ac:dyDescent="0.2">
      <c r="B192" s="136"/>
      <c r="C192" s="163" t="s">
        <v>292</v>
      </c>
      <c r="D192" s="163" t="s">
        <v>161</v>
      </c>
      <c r="E192" s="164" t="s">
        <v>293</v>
      </c>
      <c r="F192" s="165" t="s">
        <v>294</v>
      </c>
      <c r="G192" s="166" t="s">
        <v>281</v>
      </c>
      <c r="H192" s="167">
        <v>11.324</v>
      </c>
      <c r="I192" s="168"/>
      <c r="J192" s="169">
        <f>ROUND(I192*H192,2)</f>
        <v>0</v>
      </c>
      <c r="K192" s="170"/>
      <c r="L192" s="34"/>
      <c r="M192" s="171" t="s">
        <v>1</v>
      </c>
      <c r="N192" s="135" t="s">
        <v>37</v>
      </c>
      <c r="P192" s="172">
        <f>O192*H192</f>
        <v>0</v>
      </c>
      <c r="Q192" s="172">
        <v>0.15018133</v>
      </c>
      <c r="R192" s="172">
        <f>Q192*H192</f>
        <v>1.70065338092</v>
      </c>
      <c r="S192" s="172">
        <v>0</v>
      </c>
      <c r="T192" s="173">
        <f>S192*H192</f>
        <v>0</v>
      </c>
      <c r="AR192" s="174" t="s">
        <v>165</v>
      </c>
      <c r="AT192" s="174" t="s">
        <v>161</v>
      </c>
      <c r="AU192" s="174" t="s">
        <v>81</v>
      </c>
      <c r="AY192" s="17" t="s">
        <v>159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7" t="s">
        <v>81</v>
      </c>
      <c r="BK192" s="102">
        <f>ROUND(I192*H192,2)</f>
        <v>0</v>
      </c>
      <c r="BL192" s="17" t="s">
        <v>165</v>
      </c>
      <c r="BM192" s="174" t="s">
        <v>295</v>
      </c>
    </row>
    <row r="193" spans="2:65" s="12" customFormat="1" x14ac:dyDescent="0.2">
      <c r="B193" s="175"/>
      <c r="D193" s="176" t="s">
        <v>167</v>
      </c>
      <c r="E193" s="177" t="s">
        <v>1</v>
      </c>
      <c r="F193" s="178" t="s">
        <v>296</v>
      </c>
      <c r="H193" s="179">
        <v>4.9980000000000002</v>
      </c>
      <c r="I193" s="180"/>
      <c r="L193" s="175"/>
      <c r="M193" s="181"/>
      <c r="T193" s="182"/>
      <c r="AT193" s="177" t="s">
        <v>167</v>
      </c>
      <c r="AU193" s="177" t="s">
        <v>81</v>
      </c>
      <c r="AV193" s="12" t="s">
        <v>81</v>
      </c>
      <c r="AW193" s="12" t="s">
        <v>26</v>
      </c>
      <c r="AX193" s="12" t="s">
        <v>71</v>
      </c>
      <c r="AY193" s="177" t="s">
        <v>159</v>
      </c>
    </row>
    <row r="194" spans="2:65" s="12" customFormat="1" x14ac:dyDescent="0.2">
      <c r="B194" s="175"/>
      <c r="D194" s="176" t="s">
        <v>167</v>
      </c>
      <c r="E194" s="177" t="s">
        <v>1</v>
      </c>
      <c r="F194" s="178" t="s">
        <v>297</v>
      </c>
      <c r="H194" s="179">
        <v>6.3259999999999996</v>
      </c>
      <c r="I194" s="180"/>
      <c r="L194" s="175"/>
      <c r="M194" s="181"/>
      <c r="T194" s="182"/>
      <c r="AT194" s="177" t="s">
        <v>167</v>
      </c>
      <c r="AU194" s="177" t="s">
        <v>81</v>
      </c>
      <c r="AV194" s="12" t="s">
        <v>81</v>
      </c>
      <c r="AW194" s="12" t="s">
        <v>26</v>
      </c>
      <c r="AX194" s="12" t="s">
        <v>71</v>
      </c>
      <c r="AY194" s="177" t="s">
        <v>159</v>
      </c>
    </row>
    <row r="195" spans="2:65" s="13" customFormat="1" x14ac:dyDescent="0.2">
      <c r="B195" s="183"/>
      <c r="D195" s="176" t="s">
        <v>167</v>
      </c>
      <c r="E195" s="184" t="s">
        <v>1</v>
      </c>
      <c r="F195" s="185" t="s">
        <v>169</v>
      </c>
      <c r="H195" s="186">
        <v>11.324</v>
      </c>
      <c r="I195" s="187"/>
      <c r="L195" s="183"/>
      <c r="M195" s="188"/>
      <c r="T195" s="189"/>
      <c r="AT195" s="184" t="s">
        <v>167</v>
      </c>
      <c r="AU195" s="184" t="s">
        <v>81</v>
      </c>
      <c r="AV195" s="13" t="s">
        <v>165</v>
      </c>
      <c r="AW195" s="13" t="s">
        <v>26</v>
      </c>
      <c r="AX195" s="13" t="s">
        <v>76</v>
      </c>
      <c r="AY195" s="184" t="s">
        <v>159</v>
      </c>
    </row>
    <row r="196" spans="2:65" s="1" customFormat="1" ht="21.75" customHeight="1" x14ac:dyDescent="0.2">
      <c r="B196" s="136"/>
      <c r="C196" s="163" t="s">
        <v>298</v>
      </c>
      <c r="D196" s="163" t="s">
        <v>161</v>
      </c>
      <c r="E196" s="164" t="s">
        <v>299</v>
      </c>
      <c r="F196" s="165" t="s">
        <v>300</v>
      </c>
      <c r="G196" s="166" t="s">
        <v>281</v>
      </c>
      <c r="H196" s="167">
        <v>11.324</v>
      </c>
      <c r="I196" s="168"/>
      <c r="J196" s="169">
        <f>ROUND(I196*H196,2)</f>
        <v>0</v>
      </c>
      <c r="K196" s="170"/>
      <c r="L196" s="34"/>
      <c r="M196" s="171" t="s">
        <v>1</v>
      </c>
      <c r="N196" s="135" t="s">
        <v>37</v>
      </c>
      <c r="P196" s="172">
        <f>O196*H196</f>
        <v>0</v>
      </c>
      <c r="Q196" s="172">
        <v>0</v>
      </c>
      <c r="R196" s="172">
        <f>Q196*H196</f>
        <v>0</v>
      </c>
      <c r="S196" s="172">
        <v>0</v>
      </c>
      <c r="T196" s="173">
        <f>S196*H196</f>
        <v>0</v>
      </c>
      <c r="AR196" s="174" t="s">
        <v>165</v>
      </c>
      <c r="AT196" s="174" t="s">
        <v>161</v>
      </c>
      <c r="AU196" s="174" t="s">
        <v>81</v>
      </c>
      <c r="AY196" s="17" t="s">
        <v>159</v>
      </c>
      <c r="BE196" s="102">
        <f>IF(N196="základná",J196,0)</f>
        <v>0</v>
      </c>
      <c r="BF196" s="102">
        <f>IF(N196="znížená",J196,0)</f>
        <v>0</v>
      </c>
      <c r="BG196" s="102">
        <f>IF(N196="zákl. prenesená",J196,0)</f>
        <v>0</v>
      </c>
      <c r="BH196" s="102">
        <f>IF(N196="zníž. prenesená",J196,0)</f>
        <v>0</v>
      </c>
      <c r="BI196" s="102">
        <f>IF(N196="nulová",J196,0)</f>
        <v>0</v>
      </c>
      <c r="BJ196" s="17" t="s">
        <v>81</v>
      </c>
      <c r="BK196" s="102">
        <f>ROUND(I196*H196,2)</f>
        <v>0</v>
      </c>
      <c r="BL196" s="17" t="s">
        <v>165</v>
      </c>
      <c r="BM196" s="174" t="s">
        <v>301</v>
      </c>
    </row>
    <row r="197" spans="2:65" s="1" customFormat="1" ht="24.15" customHeight="1" x14ac:dyDescent="0.2">
      <c r="B197" s="136"/>
      <c r="C197" s="163" t="s">
        <v>302</v>
      </c>
      <c r="D197" s="163" t="s">
        <v>161</v>
      </c>
      <c r="E197" s="164" t="s">
        <v>303</v>
      </c>
      <c r="F197" s="165" t="s">
        <v>304</v>
      </c>
      <c r="G197" s="166" t="s">
        <v>205</v>
      </c>
      <c r="H197" s="167">
        <v>1.714</v>
      </c>
      <c r="I197" s="168"/>
      <c r="J197" s="169">
        <f>ROUND(I197*H197,2)</f>
        <v>0</v>
      </c>
      <c r="K197" s="170"/>
      <c r="L197" s="34"/>
      <c r="M197" s="171" t="s">
        <v>1</v>
      </c>
      <c r="N197" s="135" t="s">
        <v>37</v>
      </c>
      <c r="P197" s="172">
        <f>O197*H197</f>
        <v>0</v>
      </c>
      <c r="Q197" s="172">
        <v>1.01895</v>
      </c>
      <c r="R197" s="172">
        <f>Q197*H197</f>
        <v>1.7464803</v>
      </c>
      <c r="S197" s="172">
        <v>0</v>
      </c>
      <c r="T197" s="173">
        <f>S197*H197</f>
        <v>0</v>
      </c>
      <c r="AR197" s="174" t="s">
        <v>165</v>
      </c>
      <c r="AT197" s="174" t="s">
        <v>161</v>
      </c>
      <c r="AU197" s="174" t="s">
        <v>81</v>
      </c>
      <c r="AY197" s="17" t="s">
        <v>159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7" t="s">
        <v>81</v>
      </c>
      <c r="BK197" s="102">
        <f>ROUND(I197*H197,2)</f>
        <v>0</v>
      </c>
      <c r="BL197" s="17" t="s">
        <v>165</v>
      </c>
      <c r="BM197" s="174" t="s">
        <v>305</v>
      </c>
    </row>
    <row r="198" spans="2:65" s="12" customFormat="1" x14ac:dyDescent="0.2">
      <c r="B198" s="175"/>
      <c r="D198" s="176" t="s">
        <v>167</v>
      </c>
      <c r="E198" s="177" t="s">
        <v>1</v>
      </c>
      <c r="F198" s="178" t="s">
        <v>306</v>
      </c>
      <c r="H198" s="179">
        <v>1.714</v>
      </c>
      <c r="I198" s="180"/>
      <c r="L198" s="175"/>
      <c r="M198" s="181"/>
      <c r="T198" s="182"/>
      <c r="AT198" s="177" t="s">
        <v>167</v>
      </c>
      <c r="AU198" s="177" t="s">
        <v>81</v>
      </c>
      <c r="AV198" s="12" t="s">
        <v>81</v>
      </c>
      <c r="AW198" s="12" t="s">
        <v>26</v>
      </c>
      <c r="AX198" s="12" t="s">
        <v>71</v>
      </c>
      <c r="AY198" s="177" t="s">
        <v>159</v>
      </c>
    </row>
    <row r="199" spans="2:65" s="13" customFormat="1" x14ac:dyDescent="0.2">
      <c r="B199" s="183"/>
      <c r="D199" s="176" t="s">
        <v>167</v>
      </c>
      <c r="E199" s="184" t="s">
        <v>1</v>
      </c>
      <c r="F199" s="185" t="s">
        <v>169</v>
      </c>
      <c r="H199" s="186">
        <v>1.714</v>
      </c>
      <c r="I199" s="187"/>
      <c r="L199" s="183"/>
      <c r="M199" s="188"/>
      <c r="T199" s="189"/>
      <c r="AT199" s="184" t="s">
        <v>167</v>
      </c>
      <c r="AU199" s="184" t="s">
        <v>81</v>
      </c>
      <c r="AV199" s="13" t="s">
        <v>165</v>
      </c>
      <c r="AW199" s="13" t="s">
        <v>26</v>
      </c>
      <c r="AX199" s="13" t="s">
        <v>76</v>
      </c>
      <c r="AY199" s="184" t="s">
        <v>159</v>
      </c>
    </row>
    <row r="200" spans="2:65" s="1" customFormat="1" ht="16.5" customHeight="1" x14ac:dyDescent="0.2">
      <c r="B200" s="136"/>
      <c r="C200" s="163" t="s">
        <v>307</v>
      </c>
      <c r="D200" s="163" t="s">
        <v>161</v>
      </c>
      <c r="E200" s="164" t="s">
        <v>308</v>
      </c>
      <c r="F200" s="165" t="s">
        <v>309</v>
      </c>
      <c r="G200" s="166" t="s">
        <v>205</v>
      </c>
      <c r="H200" s="167">
        <v>0.61599999999999999</v>
      </c>
      <c r="I200" s="168"/>
      <c r="J200" s="169">
        <f>ROUND(I200*H200,2)</f>
        <v>0</v>
      </c>
      <c r="K200" s="170"/>
      <c r="L200" s="34"/>
      <c r="M200" s="171" t="s">
        <v>1</v>
      </c>
      <c r="N200" s="135" t="s">
        <v>37</v>
      </c>
      <c r="P200" s="172">
        <f>O200*H200</f>
        <v>0</v>
      </c>
      <c r="Q200" s="172">
        <v>1.202961408</v>
      </c>
      <c r="R200" s="172">
        <f>Q200*H200</f>
        <v>0.741024227328</v>
      </c>
      <c r="S200" s="172">
        <v>0</v>
      </c>
      <c r="T200" s="173">
        <f>S200*H200</f>
        <v>0</v>
      </c>
      <c r="AR200" s="174" t="s">
        <v>165</v>
      </c>
      <c r="AT200" s="174" t="s">
        <v>161</v>
      </c>
      <c r="AU200" s="174" t="s">
        <v>81</v>
      </c>
      <c r="AY200" s="17" t="s">
        <v>159</v>
      </c>
      <c r="BE200" s="102">
        <f>IF(N200="základná",J200,0)</f>
        <v>0</v>
      </c>
      <c r="BF200" s="102">
        <f>IF(N200="znížená",J200,0)</f>
        <v>0</v>
      </c>
      <c r="BG200" s="102">
        <f>IF(N200="zákl. prenesená",J200,0)</f>
        <v>0</v>
      </c>
      <c r="BH200" s="102">
        <f>IF(N200="zníž. prenesená",J200,0)</f>
        <v>0</v>
      </c>
      <c r="BI200" s="102">
        <f>IF(N200="nulová",J200,0)</f>
        <v>0</v>
      </c>
      <c r="BJ200" s="17" t="s">
        <v>81</v>
      </c>
      <c r="BK200" s="102">
        <f>ROUND(I200*H200,2)</f>
        <v>0</v>
      </c>
      <c r="BL200" s="17" t="s">
        <v>165</v>
      </c>
      <c r="BM200" s="174" t="s">
        <v>310</v>
      </c>
    </row>
    <row r="201" spans="2:65" s="12" customFormat="1" x14ac:dyDescent="0.2">
      <c r="B201" s="175"/>
      <c r="D201" s="176" t="s">
        <v>167</v>
      </c>
      <c r="E201" s="177" t="s">
        <v>1</v>
      </c>
      <c r="F201" s="178" t="s">
        <v>311</v>
      </c>
      <c r="H201" s="179">
        <v>0.61599999999999999</v>
      </c>
      <c r="I201" s="180"/>
      <c r="L201" s="175"/>
      <c r="M201" s="181"/>
      <c r="T201" s="182"/>
      <c r="AT201" s="177" t="s">
        <v>167</v>
      </c>
      <c r="AU201" s="177" t="s">
        <v>81</v>
      </c>
      <c r="AV201" s="12" t="s">
        <v>81</v>
      </c>
      <c r="AW201" s="12" t="s">
        <v>26</v>
      </c>
      <c r="AX201" s="12" t="s">
        <v>71</v>
      </c>
      <c r="AY201" s="177" t="s">
        <v>159</v>
      </c>
    </row>
    <row r="202" spans="2:65" s="13" customFormat="1" x14ac:dyDescent="0.2">
      <c r="B202" s="183"/>
      <c r="D202" s="176" t="s">
        <v>167</v>
      </c>
      <c r="E202" s="184" t="s">
        <v>1</v>
      </c>
      <c r="F202" s="185" t="s">
        <v>169</v>
      </c>
      <c r="H202" s="186">
        <v>0.61599999999999999</v>
      </c>
      <c r="I202" s="187"/>
      <c r="L202" s="183"/>
      <c r="M202" s="188"/>
      <c r="T202" s="189"/>
      <c r="AT202" s="184" t="s">
        <v>167</v>
      </c>
      <c r="AU202" s="184" t="s">
        <v>81</v>
      </c>
      <c r="AV202" s="13" t="s">
        <v>165</v>
      </c>
      <c r="AW202" s="13" t="s">
        <v>26</v>
      </c>
      <c r="AX202" s="13" t="s">
        <v>76</v>
      </c>
      <c r="AY202" s="184" t="s">
        <v>159</v>
      </c>
    </row>
    <row r="203" spans="2:65" s="1" customFormat="1" ht="33" customHeight="1" x14ac:dyDescent="0.2">
      <c r="B203" s="136"/>
      <c r="C203" s="163" t="s">
        <v>312</v>
      </c>
      <c r="D203" s="163" t="s">
        <v>161</v>
      </c>
      <c r="E203" s="164" t="s">
        <v>313</v>
      </c>
      <c r="F203" s="165" t="s">
        <v>314</v>
      </c>
      <c r="G203" s="166" t="s">
        <v>164</v>
      </c>
      <c r="H203" s="167">
        <v>3.972</v>
      </c>
      <c r="I203" s="168"/>
      <c r="J203" s="169">
        <f>ROUND(I203*H203,2)</f>
        <v>0</v>
      </c>
      <c r="K203" s="170"/>
      <c r="L203" s="34"/>
      <c r="M203" s="171" t="s">
        <v>1</v>
      </c>
      <c r="N203" s="135" t="s">
        <v>37</v>
      </c>
      <c r="P203" s="172">
        <f>O203*H203</f>
        <v>0</v>
      </c>
      <c r="Q203" s="172">
        <v>2.2261899999999999</v>
      </c>
      <c r="R203" s="172">
        <f>Q203*H203</f>
        <v>8.8424266799999991</v>
      </c>
      <c r="S203" s="172">
        <v>0</v>
      </c>
      <c r="T203" s="173">
        <f>S203*H203</f>
        <v>0</v>
      </c>
      <c r="AR203" s="174" t="s">
        <v>165</v>
      </c>
      <c r="AT203" s="174" t="s">
        <v>161</v>
      </c>
      <c r="AU203" s="174" t="s">
        <v>81</v>
      </c>
      <c r="AY203" s="17" t="s">
        <v>159</v>
      </c>
      <c r="BE203" s="102">
        <f>IF(N203="základná",J203,0)</f>
        <v>0</v>
      </c>
      <c r="BF203" s="102">
        <f>IF(N203="znížená",J203,0)</f>
        <v>0</v>
      </c>
      <c r="BG203" s="102">
        <f>IF(N203="zákl. prenesená",J203,0)</f>
        <v>0</v>
      </c>
      <c r="BH203" s="102">
        <f>IF(N203="zníž. prenesená",J203,0)</f>
        <v>0</v>
      </c>
      <c r="BI203" s="102">
        <f>IF(N203="nulová",J203,0)</f>
        <v>0</v>
      </c>
      <c r="BJ203" s="17" t="s">
        <v>81</v>
      </c>
      <c r="BK203" s="102">
        <f>ROUND(I203*H203,2)</f>
        <v>0</v>
      </c>
      <c r="BL203" s="17" t="s">
        <v>165</v>
      </c>
      <c r="BM203" s="174" t="s">
        <v>315</v>
      </c>
    </row>
    <row r="204" spans="2:65" s="12" customFormat="1" x14ac:dyDescent="0.2">
      <c r="B204" s="175"/>
      <c r="D204" s="176" t="s">
        <v>167</v>
      </c>
      <c r="E204" s="177" t="s">
        <v>1</v>
      </c>
      <c r="F204" s="178" t="s">
        <v>316</v>
      </c>
      <c r="H204" s="179">
        <v>3.972</v>
      </c>
      <c r="I204" s="180"/>
      <c r="L204" s="175"/>
      <c r="M204" s="181"/>
      <c r="T204" s="182"/>
      <c r="AT204" s="177" t="s">
        <v>167</v>
      </c>
      <c r="AU204" s="177" t="s">
        <v>81</v>
      </c>
      <c r="AV204" s="12" t="s">
        <v>81</v>
      </c>
      <c r="AW204" s="12" t="s">
        <v>26</v>
      </c>
      <c r="AX204" s="12" t="s">
        <v>71</v>
      </c>
      <c r="AY204" s="177" t="s">
        <v>159</v>
      </c>
    </row>
    <row r="205" spans="2:65" s="13" customFormat="1" x14ac:dyDescent="0.2">
      <c r="B205" s="183"/>
      <c r="D205" s="176" t="s">
        <v>167</v>
      </c>
      <c r="E205" s="184" t="s">
        <v>1</v>
      </c>
      <c r="F205" s="185" t="s">
        <v>169</v>
      </c>
      <c r="H205" s="186">
        <v>3.972</v>
      </c>
      <c r="I205" s="187"/>
      <c r="L205" s="183"/>
      <c r="M205" s="188"/>
      <c r="T205" s="189"/>
      <c r="AT205" s="184" t="s">
        <v>167</v>
      </c>
      <c r="AU205" s="184" t="s">
        <v>81</v>
      </c>
      <c r="AV205" s="13" t="s">
        <v>165</v>
      </c>
      <c r="AW205" s="13" t="s">
        <v>26</v>
      </c>
      <c r="AX205" s="13" t="s">
        <v>76</v>
      </c>
      <c r="AY205" s="184" t="s">
        <v>159</v>
      </c>
    </row>
    <row r="206" spans="2:65" s="1" customFormat="1" ht="24.15" customHeight="1" x14ac:dyDescent="0.2">
      <c r="B206" s="136"/>
      <c r="C206" s="163" t="s">
        <v>317</v>
      </c>
      <c r="D206" s="163" t="s">
        <v>161</v>
      </c>
      <c r="E206" s="164" t="s">
        <v>318</v>
      </c>
      <c r="F206" s="165" t="s">
        <v>319</v>
      </c>
      <c r="G206" s="166" t="s">
        <v>164</v>
      </c>
      <c r="H206" s="167">
        <v>8.4909999999999997</v>
      </c>
      <c r="I206" s="168"/>
      <c r="J206" s="169">
        <f>ROUND(I206*H206,2)</f>
        <v>0</v>
      </c>
      <c r="K206" s="170"/>
      <c r="L206" s="34"/>
      <c r="M206" s="171" t="s">
        <v>1</v>
      </c>
      <c r="N206" s="135" t="s">
        <v>37</v>
      </c>
      <c r="P206" s="172">
        <f>O206*H206</f>
        <v>0</v>
      </c>
      <c r="Q206" s="172">
        <v>2.4157202039999999</v>
      </c>
      <c r="R206" s="172">
        <f>Q206*H206</f>
        <v>20.511880252163998</v>
      </c>
      <c r="S206" s="172">
        <v>0</v>
      </c>
      <c r="T206" s="173">
        <f>S206*H206</f>
        <v>0</v>
      </c>
      <c r="AR206" s="174" t="s">
        <v>165</v>
      </c>
      <c r="AT206" s="174" t="s">
        <v>161</v>
      </c>
      <c r="AU206" s="174" t="s">
        <v>81</v>
      </c>
      <c r="AY206" s="17" t="s">
        <v>159</v>
      </c>
      <c r="BE206" s="102">
        <f>IF(N206="základná",J206,0)</f>
        <v>0</v>
      </c>
      <c r="BF206" s="102">
        <f>IF(N206="znížená",J206,0)</f>
        <v>0</v>
      </c>
      <c r="BG206" s="102">
        <f>IF(N206="zákl. prenesená",J206,0)</f>
        <v>0</v>
      </c>
      <c r="BH206" s="102">
        <f>IF(N206="zníž. prenesená",J206,0)</f>
        <v>0</v>
      </c>
      <c r="BI206" s="102">
        <f>IF(N206="nulová",J206,0)</f>
        <v>0</v>
      </c>
      <c r="BJ206" s="17" t="s">
        <v>81</v>
      </c>
      <c r="BK206" s="102">
        <f>ROUND(I206*H206,2)</f>
        <v>0</v>
      </c>
      <c r="BL206" s="17" t="s">
        <v>165</v>
      </c>
      <c r="BM206" s="174" t="s">
        <v>320</v>
      </c>
    </row>
    <row r="207" spans="2:65" s="12" customFormat="1" x14ac:dyDescent="0.2">
      <c r="B207" s="175"/>
      <c r="D207" s="176" t="s">
        <v>167</v>
      </c>
      <c r="E207" s="177" t="s">
        <v>1</v>
      </c>
      <c r="F207" s="178" t="s">
        <v>321</v>
      </c>
      <c r="H207" s="179">
        <v>1.304</v>
      </c>
      <c r="I207" s="180"/>
      <c r="L207" s="175"/>
      <c r="M207" s="181"/>
      <c r="T207" s="182"/>
      <c r="AT207" s="177" t="s">
        <v>167</v>
      </c>
      <c r="AU207" s="177" t="s">
        <v>81</v>
      </c>
      <c r="AV207" s="12" t="s">
        <v>81</v>
      </c>
      <c r="AW207" s="12" t="s">
        <v>26</v>
      </c>
      <c r="AX207" s="12" t="s">
        <v>71</v>
      </c>
      <c r="AY207" s="177" t="s">
        <v>159</v>
      </c>
    </row>
    <row r="208" spans="2:65" s="12" customFormat="1" x14ac:dyDescent="0.2">
      <c r="B208" s="175"/>
      <c r="D208" s="176" t="s">
        <v>167</v>
      </c>
      <c r="E208" s="177" t="s">
        <v>1</v>
      </c>
      <c r="F208" s="178" t="s">
        <v>322</v>
      </c>
      <c r="H208" s="179">
        <v>7.1870000000000003</v>
      </c>
      <c r="I208" s="180"/>
      <c r="L208" s="175"/>
      <c r="M208" s="181"/>
      <c r="T208" s="182"/>
      <c r="AT208" s="177" t="s">
        <v>167</v>
      </c>
      <c r="AU208" s="177" t="s">
        <v>81</v>
      </c>
      <c r="AV208" s="12" t="s">
        <v>81</v>
      </c>
      <c r="AW208" s="12" t="s">
        <v>26</v>
      </c>
      <c r="AX208" s="12" t="s">
        <v>71</v>
      </c>
      <c r="AY208" s="177" t="s">
        <v>159</v>
      </c>
    </row>
    <row r="209" spans="2:65" s="13" customFormat="1" x14ac:dyDescent="0.2">
      <c r="B209" s="183"/>
      <c r="D209" s="176" t="s">
        <v>167</v>
      </c>
      <c r="E209" s="184" t="s">
        <v>1</v>
      </c>
      <c r="F209" s="185" t="s">
        <v>169</v>
      </c>
      <c r="H209" s="186">
        <v>8.4909999999999997</v>
      </c>
      <c r="I209" s="187"/>
      <c r="L209" s="183"/>
      <c r="M209" s="188"/>
      <c r="T209" s="189"/>
      <c r="AT209" s="184" t="s">
        <v>167</v>
      </c>
      <c r="AU209" s="184" t="s">
        <v>81</v>
      </c>
      <c r="AV209" s="13" t="s">
        <v>165</v>
      </c>
      <c r="AW209" s="13" t="s">
        <v>26</v>
      </c>
      <c r="AX209" s="13" t="s">
        <v>76</v>
      </c>
      <c r="AY209" s="184" t="s">
        <v>159</v>
      </c>
    </row>
    <row r="210" spans="2:65" s="14" customFormat="1" x14ac:dyDescent="0.2">
      <c r="B210" s="190"/>
      <c r="D210" s="176" t="s">
        <v>167</v>
      </c>
      <c r="E210" s="191" t="s">
        <v>1</v>
      </c>
      <c r="F210" s="192" t="s">
        <v>291</v>
      </c>
      <c r="H210" s="191" t="s">
        <v>1</v>
      </c>
      <c r="I210" s="193"/>
      <c r="L210" s="190"/>
      <c r="M210" s="194"/>
      <c r="T210" s="195"/>
      <c r="AT210" s="191" t="s">
        <v>167</v>
      </c>
      <c r="AU210" s="191" t="s">
        <v>81</v>
      </c>
      <c r="AV210" s="14" t="s">
        <v>76</v>
      </c>
      <c r="AW210" s="14" t="s">
        <v>26</v>
      </c>
      <c r="AX210" s="14" t="s">
        <v>71</v>
      </c>
      <c r="AY210" s="191" t="s">
        <v>159</v>
      </c>
    </row>
    <row r="211" spans="2:65" s="1" customFormat="1" ht="21.75" customHeight="1" x14ac:dyDescent="0.2">
      <c r="B211" s="136"/>
      <c r="C211" s="163" t="s">
        <v>323</v>
      </c>
      <c r="D211" s="163" t="s">
        <v>161</v>
      </c>
      <c r="E211" s="164" t="s">
        <v>324</v>
      </c>
      <c r="F211" s="165" t="s">
        <v>325</v>
      </c>
      <c r="G211" s="166" t="s">
        <v>281</v>
      </c>
      <c r="H211" s="167">
        <v>38.92</v>
      </c>
      <c r="I211" s="168"/>
      <c r="J211" s="169">
        <f>ROUND(I211*H211,2)</f>
        <v>0</v>
      </c>
      <c r="K211" s="170"/>
      <c r="L211" s="34"/>
      <c r="M211" s="171" t="s">
        <v>1</v>
      </c>
      <c r="N211" s="135" t="s">
        <v>37</v>
      </c>
      <c r="P211" s="172">
        <f>O211*H211</f>
        <v>0</v>
      </c>
      <c r="Q211" s="172">
        <v>0.15018133</v>
      </c>
      <c r="R211" s="172">
        <f>Q211*H211</f>
        <v>5.8450573636000005</v>
      </c>
      <c r="S211" s="172">
        <v>0</v>
      </c>
      <c r="T211" s="173">
        <f>S211*H211</f>
        <v>0</v>
      </c>
      <c r="AR211" s="174" t="s">
        <v>165</v>
      </c>
      <c r="AT211" s="174" t="s">
        <v>161</v>
      </c>
      <c r="AU211" s="174" t="s">
        <v>81</v>
      </c>
      <c r="AY211" s="17" t="s">
        <v>159</v>
      </c>
      <c r="BE211" s="102">
        <f>IF(N211="základná",J211,0)</f>
        <v>0</v>
      </c>
      <c r="BF211" s="102">
        <f>IF(N211="znížená",J211,0)</f>
        <v>0</v>
      </c>
      <c r="BG211" s="102">
        <f>IF(N211="zákl. prenesená",J211,0)</f>
        <v>0</v>
      </c>
      <c r="BH211" s="102">
        <f>IF(N211="zníž. prenesená",J211,0)</f>
        <v>0</v>
      </c>
      <c r="BI211" s="102">
        <f>IF(N211="nulová",J211,0)</f>
        <v>0</v>
      </c>
      <c r="BJ211" s="17" t="s">
        <v>81</v>
      </c>
      <c r="BK211" s="102">
        <f>ROUND(I211*H211,2)</f>
        <v>0</v>
      </c>
      <c r="BL211" s="17" t="s">
        <v>165</v>
      </c>
      <c r="BM211" s="174" t="s">
        <v>326</v>
      </c>
    </row>
    <row r="212" spans="2:65" s="12" customFormat="1" x14ac:dyDescent="0.2">
      <c r="B212" s="175"/>
      <c r="D212" s="176" t="s">
        <v>167</v>
      </c>
      <c r="E212" s="177" t="s">
        <v>1</v>
      </c>
      <c r="F212" s="178" t="s">
        <v>327</v>
      </c>
      <c r="H212" s="179">
        <v>4.2</v>
      </c>
      <c r="I212" s="180"/>
      <c r="L212" s="175"/>
      <c r="M212" s="181"/>
      <c r="T212" s="182"/>
      <c r="AT212" s="177" t="s">
        <v>167</v>
      </c>
      <c r="AU212" s="177" t="s">
        <v>81</v>
      </c>
      <c r="AV212" s="12" t="s">
        <v>81</v>
      </c>
      <c r="AW212" s="12" t="s">
        <v>26</v>
      </c>
      <c r="AX212" s="12" t="s">
        <v>71</v>
      </c>
      <c r="AY212" s="177" t="s">
        <v>159</v>
      </c>
    </row>
    <row r="213" spans="2:65" s="12" customFormat="1" x14ac:dyDescent="0.2">
      <c r="B213" s="175"/>
      <c r="D213" s="176" t="s">
        <v>167</v>
      </c>
      <c r="E213" s="177" t="s">
        <v>1</v>
      </c>
      <c r="F213" s="178" t="s">
        <v>328</v>
      </c>
      <c r="H213" s="179">
        <v>34.72</v>
      </c>
      <c r="I213" s="180"/>
      <c r="L213" s="175"/>
      <c r="M213" s="181"/>
      <c r="T213" s="182"/>
      <c r="AT213" s="177" t="s">
        <v>167</v>
      </c>
      <c r="AU213" s="177" t="s">
        <v>81</v>
      </c>
      <c r="AV213" s="12" t="s">
        <v>81</v>
      </c>
      <c r="AW213" s="12" t="s">
        <v>26</v>
      </c>
      <c r="AX213" s="12" t="s">
        <v>71</v>
      </c>
      <c r="AY213" s="177" t="s">
        <v>159</v>
      </c>
    </row>
    <row r="214" spans="2:65" s="13" customFormat="1" x14ac:dyDescent="0.2">
      <c r="B214" s="183"/>
      <c r="D214" s="176" t="s">
        <v>167</v>
      </c>
      <c r="E214" s="184" t="s">
        <v>1</v>
      </c>
      <c r="F214" s="185" t="s">
        <v>169</v>
      </c>
      <c r="H214" s="186">
        <v>38.92</v>
      </c>
      <c r="I214" s="187"/>
      <c r="L214" s="183"/>
      <c r="M214" s="188"/>
      <c r="T214" s="189"/>
      <c r="AT214" s="184" t="s">
        <v>167</v>
      </c>
      <c r="AU214" s="184" t="s">
        <v>81</v>
      </c>
      <c r="AV214" s="13" t="s">
        <v>165</v>
      </c>
      <c r="AW214" s="13" t="s">
        <v>26</v>
      </c>
      <c r="AX214" s="13" t="s">
        <v>76</v>
      </c>
      <c r="AY214" s="184" t="s">
        <v>159</v>
      </c>
    </row>
    <row r="215" spans="2:65" s="1" customFormat="1" ht="21.75" customHeight="1" x14ac:dyDescent="0.2">
      <c r="B215" s="136"/>
      <c r="C215" s="163" t="s">
        <v>329</v>
      </c>
      <c r="D215" s="163" t="s">
        <v>161</v>
      </c>
      <c r="E215" s="164" t="s">
        <v>330</v>
      </c>
      <c r="F215" s="165" t="s">
        <v>331</v>
      </c>
      <c r="G215" s="166" t="s">
        <v>281</v>
      </c>
      <c r="H215" s="167">
        <v>38.92</v>
      </c>
      <c r="I215" s="168"/>
      <c r="J215" s="169">
        <f>ROUND(I215*H215,2)</f>
        <v>0</v>
      </c>
      <c r="K215" s="170"/>
      <c r="L215" s="34"/>
      <c r="M215" s="171" t="s">
        <v>1</v>
      </c>
      <c r="N215" s="135" t="s">
        <v>37</v>
      </c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AR215" s="174" t="s">
        <v>165</v>
      </c>
      <c r="AT215" s="174" t="s">
        <v>161</v>
      </c>
      <c r="AU215" s="174" t="s">
        <v>81</v>
      </c>
      <c r="AY215" s="17" t="s">
        <v>159</v>
      </c>
      <c r="BE215" s="102">
        <f>IF(N215="základná",J215,0)</f>
        <v>0</v>
      </c>
      <c r="BF215" s="102">
        <f>IF(N215="znížená",J215,0)</f>
        <v>0</v>
      </c>
      <c r="BG215" s="102">
        <f>IF(N215="zákl. prenesená",J215,0)</f>
        <v>0</v>
      </c>
      <c r="BH215" s="102">
        <f>IF(N215="zníž. prenesená",J215,0)</f>
        <v>0</v>
      </c>
      <c r="BI215" s="102">
        <f>IF(N215="nulová",J215,0)</f>
        <v>0</v>
      </c>
      <c r="BJ215" s="17" t="s">
        <v>81</v>
      </c>
      <c r="BK215" s="102">
        <f>ROUND(I215*H215,2)</f>
        <v>0</v>
      </c>
      <c r="BL215" s="17" t="s">
        <v>165</v>
      </c>
      <c r="BM215" s="174" t="s">
        <v>332</v>
      </c>
    </row>
    <row r="216" spans="2:65" s="11" customFormat="1" ht="22.75" customHeight="1" x14ac:dyDescent="0.25">
      <c r="B216" s="151"/>
      <c r="D216" s="152" t="s">
        <v>70</v>
      </c>
      <c r="E216" s="161" t="s">
        <v>173</v>
      </c>
      <c r="F216" s="161" t="s">
        <v>333</v>
      </c>
      <c r="I216" s="154"/>
      <c r="J216" s="162">
        <f>BK216</f>
        <v>0</v>
      </c>
      <c r="L216" s="151"/>
      <c r="M216" s="156"/>
      <c r="P216" s="157">
        <f>SUM(P217:P224)</f>
        <v>0</v>
      </c>
      <c r="R216" s="157">
        <f>SUM(R217:R224)</f>
        <v>24.50579054528</v>
      </c>
      <c r="T216" s="158">
        <f>SUM(T217:T224)</f>
        <v>0</v>
      </c>
      <c r="AR216" s="152" t="s">
        <v>76</v>
      </c>
      <c r="AT216" s="159" t="s">
        <v>70</v>
      </c>
      <c r="AU216" s="159" t="s">
        <v>76</v>
      </c>
      <c r="AY216" s="152" t="s">
        <v>159</v>
      </c>
      <c r="BK216" s="160">
        <f>SUM(BK217:BK224)</f>
        <v>0</v>
      </c>
    </row>
    <row r="217" spans="2:65" s="1" customFormat="1" ht="24.15" customHeight="1" x14ac:dyDescent="0.2">
      <c r="B217" s="136"/>
      <c r="C217" s="163" t="s">
        <v>7</v>
      </c>
      <c r="D217" s="163" t="s">
        <v>161</v>
      </c>
      <c r="E217" s="164" t="s">
        <v>334</v>
      </c>
      <c r="F217" s="165" t="s">
        <v>335</v>
      </c>
      <c r="G217" s="166" t="s">
        <v>164</v>
      </c>
      <c r="H217" s="167">
        <v>3.105</v>
      </c>
      <c r="I217" s="168"/>
      <c r="J217" s="169">
        <f>ROUND(I217*H217,2)</f>
        <v>0</v>
      </c>
      <c r="K217" s="170"/>
      <c r="L217" s="34"/>
      <c r="M217" s="171" t="s">
        <v>1</v>
      </c>
      <c r="N217" s="135" t="s">
        <v>37</v>
      </c>
      <c r="P217" s="172">
        <f>O217*H217</f>
        <v>0</v>
      </c>
      <c r="Q217" s="172">
        <v>2.4878487360000001</v>
      </c>
      <c r="R217" s="172">
        <f>Q217*H217</f>
        <v>7.7247703252800006</v>
      </c>
      <c r="S217" s="172">
        <v>0</v>
      </c>
      <c r="T217" s="173">
        <f>S217*H217</f>
        <v>0</v>
      </c>
      <c r="AR217" s="174" t="s">
        <v>165</v>
      </c>
      <c r="AT217" s="174" t="s">
        <v>161</v>
      </c>
      <c r="AU217" s="174" t="s">
        <v>81</v>
      </c>
      <c r="AY217" s="17" t="s">
        <v>159</v>
      </c>
      <c r="BE217" s="102">
        <f>IF(N217="základná",J217,0)</f>
        <v>0</v>
      </c>
      <c r="BF217" s="102">
        <f>IF(N217="znížená",J217,0)</f>
        <v>0</v>
      </c>
      <c r="BG217" s="102">
        <f>IF(N217="zákl. prenesená",J217,0)</f>
        <v>0</v>
      </c>
      <c r="BH217" s="102">
        <f>IF(N217="zníž. prenesená",J217,0)</f>
        <v>0</v>
      </c>
      <c r="BI217" s="102">
        <f>IF(N217="nulová",J217,0)</f>
        <v>0</v>
      </c>
      <c r="BJ217" s="17" t="s">
        <v>81</v>
      </c>
      <c r="BK217" s="102">
        <f>ROUND(I217*H217,2)</f>
        <v>0</v>
      </c>
      <c r="BL217" s="17" t="s">
        <v>165</v>
      </c>
      <c r="BM217" s="174" t="s">
        <v>336</v>
      </c>
    </row>
    <row r="218" spans="2:65" s="12" customFormat="1" x14ac:dyDescent="0.2">
      <c r="B218" s="175"/>
      <c r="D218" s="176" t="s">
        <v>167</v>
      </c>
      <c r="E218" s="177" t="s">
        <v>1</v>
      </c>
      <c r="F218" s="178" t="s">
        <v>337</v>
      </c>
      <c r="H218" s="179">
        <v>0.53100000000000003</v>
      </c>
      <c r="I218" s="180"/>
      <c r="L218" s="175"/>
      <c r="M218" s="181"/>
      <c r="T218" s="182"/>
      <c r="AT218" s="177" t="s">
        <v>167</v>
      </c>
      <c r="AU218" s="177" t="s">
        <v>81</v>
      </c>
      <c r="AV218" s="12" t="s">
        <v>81</v>
      </c>
      <c r="AW218" s="12" t="s">
        <v>26</v>
      </c>
      <c r="AX218" s="12" t="s">
        <v>71</v>
      </c>
      <c r="AY218" s="177" t="s">
        <v>159</v>
      </c>
    </row>
    <row r="219" spans="2:65" s="12" customFormat="1" x14ac:dyDescent="0.2">
      <c r="B219" s="175"/>
      <c r="D219" s="176" t="s">
        <v>167</v>
      </c>
      <c r="E219" s="177" t="s">
        <v>1</v>
      </c>
      <c r="F219" s="178" t="s">
        <v>338</v>
      </c>
      <c r="H219" s="179">
        <v>2.5739999999999998</v>
      </c>
      <c r="I219" s="180"/>
      <c r="L219" s="175"/>
      <c r="M219" s="181"/>
      <c r="T219" s="182"/>
      <c r="AT219" s="177" t="s">
        <v>167</v>
      </c>
      <c r="AU219" s="177" t="s">
        <v>81</v>
      </c>
      <c r="AV219" s="12" t="s">
        <v>81</v>
      </c>
      <c r="AW219" s="12" t="s">
        <v>26</v>
      </c>
      <c r="AX219" s="12" t="s">
        <v>71</v>
      </c>
      <c r="AY219" s="177" t="s">
        <v>159</v>
      </c>
    </row>
    <row r="220" spans="2:65" s="13" customFormat="1" x14ac:dyDescent="0.2">
      <c r="B220" s="183"/>
      <c r="D220" s="176" t="s">
        <v>167</v>
      </c>
      <c r="E220" s="184" t="s">
        <v>1</v>
      </c>
      <c r="F220" s="185" t="s">
        <v>169</v>
      </c>
      <c r="H220" s="186">
        <v>3.105</v>
      </c>
      <c r="I220" s="187"/>
      <c r="L220" s="183"/>
      <c r="M220" s="188"/>
      <c r="T220" s="189"/>
      <c r="AT220" s="184" t="s">
        <v>167</v>
      </c>
      <c r="AU220" s="184" t="s">
        <v>81</v>
      </c>
      <c r="AV220" s="13" t="s">
        <v>165</v>
      </c>
      <c r="AW220" s="13" t="s">
        <v>26</v>
      </c>
      <c r="AX220" s="13" t="s">
        <v>76</v>
      </c>
      <c r="AY220" s="184" t="s">
        <v>159</v>
      </c>
    </row>
    <row r="221" spans="2:65" s="1" customFormat="1" ht="24.15" customHeight="1" x14ac:dyDescent="0.2">
      <c r="B221" s="136"/>
      <c r="C221" s="163" t="s">
        <v>339</v>
      </c>
      <c r="D221" s="163" t="s">
        <v>161</v>
      </c>
      <c r="E221" s="164" t="s">
        <v>340</v>
      </c>
      <c r="F221" s="165" t="s">
        <v>341</v>
      </c>
      <c r="G221" s="166" t="s">
        <v>164</v>
      </c>
      <c r="H221" s="167">
        <v>7.5380000000000003</v>
      </c>
      <c r="I221" s="168"/>
      <c r="J221" s="169">
        <f>ROUND(I221*H221,2)</f>
        <v>0</v>
      </c>
      <c r="K221" s="170"/>
      <c r="L221" s="34"/>
      <c r="M221" s="171" t="s">
        <v>1</v>
      </c>
      <c r="N221" s="135" t="s">
        <v>37</v>
      </c>
      <c r="P221" s="172">
        <f>O221*H221</f>
        <v>0</v>
      </c>
      <c r="Q221" s="172">
        <v>2.2261899999999999</v>
      </c>
      <c r="R221" s="172">
        <f>Q221*H221</f>
        <v>16.781020219999998</v>
      </c>
      <c r="S221" s="172">
        <v>0</v>
      </c>
      <c r="T221" s="173">
        <f>S221*H221</f>
        <v>0</v>
      </c>
      <c r="AR221" s="174" t="s">
        <v>165</v>
      </c>
      <c r="AT221" s="174" t="s">
        <v>161</v>
      </c>
      <c r="AU221" s="174" t="s">
        <v>81</v>
      </c>
      <c r="AY221" s="17" t="s">
        <v>159</v>
      </c>
      <c r="BE221" s="102">
        <f>IF(N221="základná",J221,0)</f>
        <v>0</v>
      </c>
      <c r="BF221" s="102">
        <f>IF(N221="znížená",J221,0)</f>
        <v>0</v>
      </c>
      <c r="BG221" s="102">
        <f>IF(N221="zákl. prenesená",J221,0)</f>
        <v>0</v>
      </c>
      <c r="BH221" s="102">
        <f>IF(N221="zníž. prenesená",J221,0)</f>
        <v>0</v>
      </c>
      <c r="BI221" s="102">
        <f>IF(N221="nulová",J221,0)</f>
        <v>0</v>
      </c>
      <c r="BJ221" s="17" t="s">
        <v>81</v>
      </c>
      <c r="BK221" s="102">
        <f>ROUND(I221*H221,2)</f>
        <v>0</v>
      </c>
      <c r="BL221" s="17" t="s">
        <v>165</v>
      </c>
      <c r="BM221" s="174" t="s">
        <v>342</v>
      </c>
    </row>
    <row r="222" spans="2:65" s="12" customFormat="1" x14ac:dyDescent="0.2">
      <c r="B222" s="175"/>
      <c r="D222" s="176" t="s">
        <v>167</v>
      </c>
      <c r="E222" s="177" t="s">
        <v>1</v>
      </c>
      <c r="F222" s="178" t="s">
        <v>343</v>
      </c>
      <c r="H222" s="179">
        <v>8.1010000000000009</v>
      </c>
      <c r="I222" s="180"/>
      <c r="L222" s="175"/>
      <c r="M222" s="181"/>
      <c r="T222" s="182"/>
      <c r="AT222" s="177" t="s">
        <v>167</v>
      </c>
      <c r="AU222" s="177" t="s">
        <v>81</v>
      </c>
      <c r="AV222" s="12" t="s">
        <v>81</v>
      </c>
      <c r="AW222" s="12" t="s">
        <v>26</v>
      </c>
      <c r="AX222" s="12" t="s">
        <v>71</v>
      </c>
      <c r="AY222" s="177" t="s">
        <v>159</v>
      </c>
    </row>
    <row r="223" spans="2:65" s="12" customFormat="1" x14ac:dyDescent="0.2">
      <c r="B223" s="175"/>
      <c r="D223" s="176" t="s">
        <v>167</v>
      </c>
      <c r="E223" s="177" t="s">
        <v>1</v>
      </c>
      <c r="F223" s="178" t="s">
        <v>344</v>
      </c>
      <c r="H223" s="179">
        <v>-0.56299999999999994</v>
      </c>
      <c r="I223" s="180"/>
      <c r="L223" s="175"/>
      <c r="M223" s="181"/>
      <c r="T223" s="182"/>
      <c r="AT223" s="177" t="s">
        <v>167</v>
      </c>
      <c r="AU223" s="177" t="s">
        <v>81</v>
      </c>
      <c r="AV223" s="12" t="s">
        <v>81</v>
      </c>
      <c r="AW223" s="12" t="s">
        <v>26</v>
      </c>
      <c r="AX223" s="12" t="s">
        <v>71</v>
      </c>
      <c r="AY223" s="177" t="s">
        <v>159</v>
      </c>
    </row>
    <row r="224" spans="2:65" s="13" customFormat="1" x14ac:dyDescent="0.2">
      <c r="B224" s="183"/>
      <c r="D224" s="176" t="s">
        <v>167</v>
      </c>
      <c r="E224" s="184" t="s">
        <v>1</v>
      </c>
      <c r="F224" s="185" t="s">
        <v>169</v>
      </c>
      <c r="H224" s="186">
        <v>7.5380000000000003</v>
      </c>
      <c r="I224" s="187"/>
      <c r="L224" s="183"/>
      <c r="M224" s="188"/>
      <c r="T224" s="189"/>
      <c r="AT224" s="184" t="s">
        <v>167</v>
      </c>
      <c r="AU224" s="184" t="s">
        <v>81</v>
      </c>
      <c r="AV224" s="13" t="s">
        <v>165</v>
      </c>
      <c r="AW224" s="13" t="s">
        <v>26</v>
      </c>
      <c r="AX224" s="13" t="s">
        <v>76</v>
      </c>
      <c r="AY224" s="184" t="s">
        <v>159</v>
      </c>
    </row>
    <row r="225" spans="2:65" s="11" customFormat="1" ht="22.75" customHeight="1" x14ac:dyDescent="0.25">
      <c r="B225" s="151"/>
      <c r="D225" s="152" t="s">
        <v>70</v>
      </c>
      <c r="E225" s="161" t="s">
        <v>184</v>
      </c>
      <c r="F225" s="161" t="s">
        <v>345</v>
      </c>
      <c r="I225" s="154"/>
      <c r="J225" s="162">
        <f>BK225</f>
        <v>0</v>
      </c>
      <c r="L225" s="151"/>
      <c r="M225" s="156"/>
      <c r="P225" s="157">
        <f>SUM(P226:P229)</f>
        <v>0</v>
      </c>
      <c r="R225" s="157">
        <f>SUM(R226:R229)</f>
        <v>12.766103999999999</v>
      </c>
      <c r="T225" s="158">
        <f>SUM(T226:T229)</f>
        <v>0</v>
      </c>
      <c r="AR225" s="152" t="s">
        <v>76</v>
      </c>
      <c r="AT225" s="159" t="s">
        <v>70</v>
      </c>
      <c r="AU225" s="159" t="s">
        <v>76</v>
      </c>
      <c r="AY225" s="152" t="s">
        <v>159</v>
      </c>
      <c r="BK225" s="160">
        <f>SUM(BK226:BK229)</f>
        <v>0</v>
      </c>
    </row>
    <row r="226" spans="2:65" s="1" customFormat="1" ht="33" customHeight="1" x14ac:dyDescent="0.2">
      <c r="B226" s="136"/>
      <c r="C226" s="163" t="s">
        <v>346</v>
      </c>
      <c r="D226" s="163" t="s">
        <v>161</v>
      </c>
      <c r="E226" s="164" t="s">
        <v>347</v>
      </c>
      <c r="F226" s="165" t="s">
        <v>348</v>
      </c>
      <c r="G226" s="166" t="s">
        <v>281</v>
      </c>
      <c r="H226" s="167">
        <v>42.695999999999998</v>
      </c>
      <c r="I226" s="168"/>
      <c r="J226" s="169">
        <f>ROUND(I226*H226,2)</f>
        <v>0</v>
      </c>
      <c r="K226" s="170"/>
      <c r="L226" s="34"/>
      <c r="M226" s="171" t="s">
        <v>1</v>
      </c>
      <c r="N226" s="135" t="s">
        <v>37</v>
      </c>
      <c r="P226" s="172">
        <f>O226*H226</f>
        <v>0</v>
      </c>
      <c r="Q226" s="172">
        <v>0.29899999999999999</v>
      </c>
      <c r="R226" s="172">
        <f>Q226*H226</f>
        <v>12.766103999999999</v>
      </c>
      <c r="S226" s="172">
        <v>0</v>
      </c>
      <c r="T226" s="173">
        <f>S226*H226</f>
        <v>0</v>
      </c>
      <c r="AR226" s="174" t="s">
        <v>165</v>
      </c>
      <c r="AT226" s="174" t="s">
        <v>161</v>
      </c>
      <c r="AU226" s="174" t="s">
        <v>81</v>
      </c>
      <c r="AY226" s="17" t="s">
        <v>159</v>
      </c>
      <c r="BE226" s="102">
        <f>IF(N226="základná",J226,0)</f>
        <v>0</v>
      </c>
      <c r="BF226" s="102">
        <f>IF(N226="znížená",J226,0)</f>
        <v>0</v>
      </c>
      <c r="BG226" s="102">
        <f>IF(N226="zákl. prenesená",J226,0)</f>
        <v>0</v>
      </c>
      <c r="BH226" s="102">
        <f>IF(N226="zníž. prenesená",J226,0)</f>
        <v>0</v>
      </c>
      <c r="BI226" s="102">
        <f>IF(N226="nulová",J226,0)</f>
        <v>0</v>
      </c>
      <c r="BJ226" s="17" t="s">
        <v>81</v>
      </c>
      <c r="BK226" s="102">
        <f>ROUND(I226*H226,2)</f>
        <v>0</v>
      </c>
      <c r="BL226" s="17" t="s">
        <v>165</v>
      </c>
      <c r="BM226" s="174" t="s">
        <v>349</v>
      </c>
    </row>
    <row r="227" spans="2:65" s="14" customFormat="1" x14ac:dyDescent="0.2">
      <c r="B227" s="190"/>
      <c r="D227" s="176" t="s">
        <v>167</v>
      </c>
      <c r="E227" s="191" t="s">
        <v>1</v>
      </c>
      <c r="F227" s="192" t="s">
        <v>350</v>
      </c>
      <c r="H227" s="191" t="s">
        <v>1</v>
      </c>
      <c r="I227" s="193"/>
      <c r="L227" s="190"/>
      <c r="M227" s="194"/>
      <c r="T227" s="195"/>
      <c r="AT227" s="191" t="s">
        <v>167</v>
      </c>
      <c r="AU227" s="191" t="s">
        <v>81</v>
      </c>
      <c r="AV227" s="14" t="s">
        <v>76</v>
      </c>
      <c r="AW227" s="14" t="s">
        <v>26</v>
      </c>
      <c r="AX227" s="14" t="s">
        <v>71</v>
      </c>
      <c r="AY227" s="191" t="s">
        <v>159</v>
      </c>
    </row>
    <row r="228" spans="2:65" s="12" customFormat="1" x14ac:dyDescent="0.2">
      <c r="B228" s="175"/>
      <c r="D228" s="176" t="s">
        <v>167</v>
      </c>
      <c r="E228" s="177" t="s">
        <v>1</v>
      </c>
      <c r="F228" s="178" t="s">
        <v>351</v>
      </c>
      <c r="H228" s="179">
        <v>42.695999999999998</v>
      </c>
      <c r="I228" s="180"/>
      <c r="L228" s="175"/>
      <c r="M228" s="181"/>
      <c r="T228" s="182"/>
      <c r="AT228" s="177" t="s">
        <v>167</v>
      </c>
      <c r="AU228" s="177" t="s">
        <v>81</v>
      </c>
      <c r="AV228" s="12" t="s">
        <v>81</v>
      </c>
      <c r="AW228" s="12" t="s">
        <v>26</v>
      </c>
      <c r="AX228" s="12" t="s">
        <v>71</v>
      </c>
      <c r="AY228" s="177" t="s">
        <v>159</v>
      </c>
    </row>
    <row r="229" spans="2:65" s="13" customFormat="1" x14ac:dyDescent="0.2">
      <c r="B229" s="183"/>
      <c r="D229" s="176" t="s">
        <v>167</v>
      </c>
      <c r="E229" s="184" t="s">
        <v>1</v>
      </c>
      <c r="F229" s="185" t="s">
        <v>169</v>
      </c>
      <c r="H229" s="186">
        <v>42.695999999999998</v>
      </c>
      <c r="I229" s="187"/>
      <c r="L229" s="183"/>
      <c r="M229" s="188"/>
      <c r="T229" s="189"/>
      <c r="AT229" s="184" t="s">
        <v>167</v>
      </c>
      <c r="AU229" s="184" t="s">
        <v>81</v>
      </c>
      <c r="AV229" s="13" t="s">
        <v>165</v>
      </c>
      <c r="AW229" s="13" t="s">
        <v>26</v>
      </c>
      <c r="AX229" s="13" t="s">
        <v>76</v>
      </c>
      <c r="AY229" s="184" t="s">
        <v>159</v>
      </c>
    </row>
    <row r="230" spans="2:65" s="11" customFormat="1" ht="22.75" customHeight="1" x14ac:dyDescent="0.25">
      <c r="B230" s="151"/>
      <c r="D230" s="152" t="s">
        <v>70</v>
      </c>
      <c r="E230" s="161" t="s">
        <v>189</v>
      </c>
      <c r="F230" s="161" t="s">
        <v>352</v>
      </c>
      <c r="I230" s="154"/>
      <c r="J230" s="162">
        <f>BK230</f>
        <v>0</v>
      </c>
      <c r="L230" s="151"/>
      <c r="M230" s="156"/>
      <c r="P230" s="157">
        <f>SUM(P231:P233)</f>
        <v>0</v>
      </c>
      <c r="R230" s="157">
        <f>SUM(R231:R233)</f>
        <v>4.37338</v>
      </c>
      <c r="T230" s="158">
        <f>SUM(T231:T233)</f>
        <v>0</v>
      </c>
      <c r="AR230" s="152" t="s">
        <v>76</v>
      </c>
      <c r="AT230" s="159" t="s">
        <v>70</v>
      </c>
      <c r="AU230" s="159" t="s">
        <v>76</v>
      </c>
      <c r="AY230" s="152" t="s">
        <v>159</v>
      </c>
      <c r="BK230" s="160">
        <f>SUM(BK231:BK233)</f>
        <v>0</v>
      </c>
    </row>
    <row r="231" spans="2:65" s="1" customFormat="1" ht="24.15" customHeight="1" x14ac:dyDescent="0.2">
      <c r="B231" s="136"/>
      <c r="C231" s="163" t="s">
        <v>353</v>
      </c>
      <c r="D231" s="163" t="s">
        <v>161</v>
      </c>
      <c r="E231" s="164" t="s">
        <v>354</v>
      </c>
      <c r="F231" s="165" t="s">
        <v>355</v>
      </c>
      <c r="G231" s="166" t="s">
        <v>281</v>
      </c>
      <c r="H231" s="167">
        <v>42.46</v>
      </c>
      <c r="I231" s="168"/>
      <c r="J231" s="169">
        <f>ROUND(I231*H231,2)</f>
        <v>0</v>
      </c>
      <c r="K231" s="170"/>
      <c r="L231" s="34"/>
      <c r="M231" s="171" t="s">
        <v>1</v>
      </c>
      <c r="N231" s="135" t="s">
        <v>37</v>
      </c>
      <c r="P231" s="172">
        <f>O231*H231</f>
        <v>0</v>
      </c>
      <c r="Q231" s="172">
        <v>0.10299999999999999</v>
      </c>
      <c r="R231" s="172">
        <f>Q231*H231</f>
        <v>4.37338</v>
      </c>
      <c r="S231" s="172">
        <v>0</v>
      </c>
      <c r="T231" s="173">
        <f>S231*H231</f>
        <v>0</v>
      </c>
      <c r="AR231" s="174" t="s">
        <v>165</v>
      </c>
      <c r="AT231" s="174" t="s">
        <v>161</v>
      </c>
      <c r="AU231" s="174" t="s">
        <v>81</v>
      </c>
      <c r="AY231" s="17" t="s">
        <v>159</v>
      </c>
      <c r="BE231" s="102">
        <f>IF(N231="základná",J231,0)</f>
        <v>0</v>
      </c>
      <c r="BF231" s="102">
        <f>IF(N231="znížená",J231,0)</f>
        <v>0</v>
      </c>
      <c r="BG231" s="102">
        <f>IF(N231="zákl. prenesená",J231,0)</f>
        <v>0</v>
      </c>
      <c r="BH231" s="102">
        <f>IF(N231="zníž. prenesená",J231,0)</f>
        <v>0</v>
      </c>
      <c r="BI231" s="102">
        <f>IF(N231="nulová",J231,0)</f>
        <v>0</v>
      </c>
      <c r="BJ231" s="17" t="s">
        <v>81</v>
      </c>
      <c r="BK231" s="102">
        <f>ROUND(I231*H231,2)</f>
        <v>0</v>
      </c>
      <c r="BL231" s="17" t="s">
        <v>165</v>
      </c>
      <c r="BM231" s="174" t="s">
        <v>356</v>
      </c>
    </row>
    <row r="232" spans="2:65" s="12" customFormat="1" x14ac:dyDescent="0.2">
      <c r="B232" s="175"/>
      <c r="D232" s="176" t="s">
        <v>167</v>
      </c>
      <c r="E232" s="177" t="s">
        <v>1</v>
      </c>
      <c r="F232" s="178" t="s">
        <v>212</v>
      </c>
      <c r="H232" s="179">
        <v>42.46</v>
      </c>
      <c r="I232" s="180"/>
      <c r="L232" s="175"/>
      <c r="M232" s="181"/>
      <c r="T232" s="182"/>
      <c r="AT232" s="177" t="s">
        <v>167</v>
      </c>
      <c r="AU232" s="177" t="s">
        <v>81</v>
      </c>
      <c r="AV232" s="12" t="s">
        <v>81</v>
      </c>
      <c r="AW232" s="12" t="s">
        <v>26</v>
      </c>
      <c r="AX232" s="12" t="s">
        <v>71</v>
      </c>
      <c r="AY232" s="177" t="s">
        <v>159</v>
      </c>
    </row>
    <row r="233" spans="2:65" s="13" customFormat="1" x14ac:dyDescent="0.2">
      <c r="B233" s="183"/>
      <c r="D233" s="176" t="s">
        <v>167</v>
      </c>
      <c r="E233" s="184" t="s">
        <v>1</v>
      </c>
      <c r="F233" s="185" t="s">
        <v>169</v>
      </c>
      <c r="H233" s="186">
        <v>42.46</v>
      </c>
      <c r="I233" s="187"/>
      <c r="L233" s="183"/>
      <c r="M233" s="188"/>
      <c r="T233" s="189"/>
      <c r="AT233" s="184" t="s">
        <v>167</v>
      </c>
      <c r="AU233" s="184" t="s">
        <v>81</v>
      </c>
      <c r="AV233" s="13" t="s">
        <v>165</v>
      </c>
      <c r="AW233" s="13" t="s">
        <v>26</v>
      </c>
      <c r="AX233" s="13" t="s">
        <v>76</v>
      </c>
      <c r="AY233" s="184" t="s">
        <v>159</v>
      </c>
    </row>
    <row r="234" spans="2:65" s="11" customFormat="1" ht="22.75" customHeight="1" x14ac:dyDescent="0.25">
      <c r="B234" s="151"/>
      <c r="D234" s="152" t="s">
        <v>70</v>
      </c>
      <c r="E234" s="161" t="s">
        <v>202</v>
      </c>
      <c r="F234" s="161" t="s">
        <v>357</v>
      </c>
      <c r="I234" s="154"/>
      <c r="J234" s="162">
        <f>BK234</f>
        <v>0</v>
      </c>
      <c r="L234" s="151"/>
      <c r="M234" s="156"/>
      <c r="P234" s="157">
        <f>SUM(P235:P237)</f>
        <v>0</v>
      </c>
      <c r="R234" s="157">
        <f>SUM(R235:R237)</f>
        <v>2.613219E-3</v>
      </c>
      <c r="T234" s="158">
        <f>SUM(T235:T237)</f>
        <v>0</v>
      </c>
      <c r="AR234" s="152" t="s">
        <v>76</v>
      </c>
      <c r="AT234" s="159" t="s">
        <v>70</v>
      </c>
      <c r="AU234" s="159" t="s">
        <v>76</v>
      </c>
      <c r="AY234" s="152" t="s">
        <v>159</v>
      </c>
      <c r="BK234" s="160">
        <f>SUM(BK235:BK237)</f>
        <v>0</v>
      </c>
    </row>
    <row r="235" spans="2:65" s="1" customFormat="1" ht="16.5" customHeight="1" x14ac:dyDescent="0.2">
      <c r="B235" s="136"/>
      <c r="C235" s="163" t="s">
        <v>358</v>
      </c>
      <c r="D235" s="163" t="s">
        <v>161</v>
      </c>
      <c r="E235" s="164" t="s">
        <v>359</v>
      </c>
      <c r="F235" s="165" t="s">
        <v>360</v>
      </c>
      <c r="G235" s="166" t="s">
        <v>281</v>
      </c>
      <c r="H235" s="167">
        <v>53.331000000000003</v>
      </c>
      <c r="I235" s="168"/>
      <c r="J235" s="169">
        <f>ROUND(I235*H235,2)</f>
        <v>0</v>
      </c>
      <c r="K235" s="170"/>
      <c r="L235" s="34"/>
      <c r="M235" s="171" t="s">
        <v>1</v>
      </c>
      <c r="N235" s="135" t="s">
        <v>37</v>
      </c>
      <c r="P235" s="172">
        <f>O235*H235</f>
        <v>0</v>
      </c>
      <c r="Q235" s="172">
        <v>4.8999999999999998E-5</v>
      </c>
      <c r="R235" s="172">
        <f>Q235*H235</f>
        <v>2.613219E-3</v>
      </c>
      <c r="S235" s="172">
        <v>0</v>
      </c>
      <c r="T235" s="173">
        <f>S235*H235</f>
        <v>0</v>
      </c>
      <c r="AR235" s="174" t="s">
        <v>165</v>
      </c>
      <c r="AT235" s="174" t="s">
        <v>161</v>
      </c>
      <c r="AU235" s="174" t="s">
        <v>81</v>
      </c>
      <c r="AY235" s="17" t="s">
        <v>159</v>
      </c>
      <c r="BE235" s="102">
        <f>IF(N235="základná",J235,0)</f>
        <v>0</v>
      </c>
      <c r="BF235" s="102">
        <f>IF(N235="znížená",J235,0)</f>
        <v>0</v>
      </c>
      <c r="BG235" s="102">
        <f>IF(N235="zákl. prenesená",J235,0)</f>
        <v>0</v>
      </c>
      <c r="BH235" s="102">
        <f>IF(N235="zníž. prenesená",J235,0)</f>
        <v>0</v>
      </c>
      <c r="BI235" s="102">
        <f>IF(N235="nulová",J235,0)</f>
        <v>0</v>
      </c>
      <c r="BJ235" s="17" t="s">
        <v>81</v>
      </c>
      <c r="BK235" s="102">
        <f>ROUND(I235*H235,2)</f>
        <v>0</v>
      </c>
      <c r="BL235" s="17" t="s">
        <v>165</v>
      </c>
      <c r="BM235" s="174" t="s">
        <v>361</v>
      </c>
    </row>
    <row r="236" spans="2:65" s="12" customFormat="1" x14ac:dyDescent="0.2">
      <c r="B236" s="175"/>
      <c r="D236" s="176" t="s">
        <v>167</v>
      </c>
      <c r="E236" s="177" t="s">
        <v>1</v>
      </c>
      <c r="F236" s="178" t="s">
        <v>362</v>
      </c>
      <c r="H236" s="179">
        <v>53.331000000000003</v>
      </c>
      <c r="I236" s="180"/>
      <c r="L236" s="175"/>
      <c r="M236" s="181"/>
      <c r="T236" s="182"/>
      <c r="AT236" s="177" t="s">
        <v>167</v>
      </c>
      <c r="AU236" s="177" t="s">
        <v>81</v>
      </c>
      <c r="AV236" s="12" t="s">
        <v>81</v>
      </c>
      <c r="AW236" s="12" t="s">
        <v>26</v>
      </c>
      <c r="AX236" s="12" t="s">
        <v>71</v>
      </c>
      <c r="AY236" s="177" t="s">
        <v>159</v>
      </c>
    </row>
    <row r="237" spans="2:65" s="13" customFormat="1" x14ac:dyDescent="0.2">
      <c r="B237" s="183"/>
      <c r="D237" s="176" t="s">
        <v>167</v>
      </c>
      <c r="E237" s="184" t="s">
        <v>1</v>
      </c>
      <c r="F237" s="185" t="s">
        <v>169</v>
      </c>
      <c r="H237" s="186">
        <v>53.331000000000003</v>
      </c>
      <c r="I237" s="187"/>
      <c r="L237" s="183"/>
      <c r="M237" s="188"/>
      <c r="T237" s="189"/>
      <c r="AT237" s="184" t="s">
        <v>167</v>
      </c>
      <c r="AU237" s="184" t="s">
        <v>81</v>
      </c>
      <c r="AV237" s="13" t="s">
        <v>165</v>
      </c>
      <c r="AW237" s="13" t="s">
        <v>26</v>
      </c>
      <c r="AX237" s="13" t="s">
        <v>76</v>
      </c>
      <c r="AY237" s="184" t="s">
        <v>159</v>
      </c>
    </row>
    <row r="238" spans="2:65" s="11" customFormat="1" ht="22.75" customHeight="1" x14ac:dyDescent="0.25">
      <c r="B238" s="151"/>
      <c r="D238" s="152" t="s">
        <v>70</v>
      </c>
      <c r="E238" s="161" t="s">
        <v>363</v>
      </c>
      <c r="F238" s="161" t="s">
        <v>364</v>
      </c>
      <c r="I238" s="154"/>
      <c r="J238" s="162">
        <f>BK238</f>
        <v>0</v>
      </c>
      <c r="L238" s="151"/>
      <c r="M238" s="156"/>
      <c r="P238" s="157">
        <f>P239</f>
        <v>0</v>
      </c>
      <c r="R238" s="157">
        <f>R239</f>
        <v>0</v>
      </c>
      <c r="T238" s="158">
        <f>T239</f>
        <v>0</v>
      </c>
      <c r="AR238" s="152" t="s">
        <v>76</v>
      </c>
      <c r="AT238" s="159" t="s">
        <v>70</v>
      </c>
      <c r="AU238" s="159" t="s">
        <v>76</v>
      </c>
      <c r="AY238" s="152" t="s">
        <v>159</v>
      </c>
      <c r="BK238" s="160">
        <f>BK239</f>
        <v>0</v>
      </c>
    </row>
    <row r="239" spans="2:65" s="1" customFormat="1" ht="24.15" customHeight="1" x14ac:dyDescent="0.2">
      <c r="B239" s="136"/>
      <c r="C239" s="163" t="s">
        <v>365</v>
      </c>
      <c r="D239" s="163" t="s">
        <v>161</v>
      </c>
      <c r="E239" s="164" t="s">
        <v>366</v>
      </c>
      <c r="F239" s="165" t="s">
        <v>367</v>
      </c>
      <c r="G239" s="166" t="s">
        <v>205</v>
      </c>
      <c r="H239" s="167">
        <v>102.545</v>
      </c>
      <c r="I239" s="168"/>
      <c r="J239" s="169">
        <f>ROUND(I239*H239,2)</f>
        <v>0</v>
      </c>
      <c r="K239" s="170"/>
      <c r="L239" s="34"/>
      <c r="M239" s="171" t="s">
        <v>1</v>
      </c>
      <c r="N239" s="135" t="s">
        <v>37</v>
      </c>
      <c r="P239" s="172">
        <f>O239*H239</f>
        <v>0</v>
      </c>
      <c r="Q239" s="172">
        <v>0</v>
      </c>
      <c r="R239" s="172">
        <f>Q239*H239</f>
        <v>0</v>
      </c>
      <c r="S239" s="172">
        <v>0</v>
      </c>
      <c r="T239" s="173">
        <f>S239*H239</f>
        <v>0</v>
      </c>
      <c r="AR239" s="174" t="s">
        <v>165</v>
      </c>
      <c r="AT239" s="174" t="s">
        <v>161</v>
      </c>
      <c r="AU239" s="174" t="s">
        <v>81</v>
      </c>
      <c r="AY239" s="17" t="s">
        <v>159</v>
      </c>
      <c r="BE239" s="102">
        <f>IF(N239="základná",J239,0)</f>
        <v>0</v>
      </c>
      <c r="BF239" s="102">
        <f>IF(N239="znížená",J239,0)</f>
        <v>0</v>
      </c>
      <c r="BG239" s="102">
        <f>IF(N239="zákl. prenesená",J239,0)</f>
        <v>0</v>
      </c>
      <c r="BH239" s="102">
        <f>IF(N239="zníž. prenesená",J239,0)</f>
        <v>0</v>
      </c>
      <c r="BI239" s="102">
        <f>IF(N239="nulová",J239,0)</f>
        <v>0</v>
      </c>
      <c r="BJ239" s="17" t="s">
        <v>81</v>
      </c>
      <c r="BK239" s="102">
        <f>ROUND(I239*H239,2)</f>
        <v>0</v>
      </c>
      <c r="BL239" s="17" t="s">
        <v>165</v>
      </c>
      <c r="BM239" s="174" t="s">
        <v>368</v>
      </c>
    </row>
    <row r="240" spans="2:65" s="11" customFormat="1" ht="26" customHeight="1" x14ac:dyDescent="0.35">
      <c r="B240" s="151"/>
      <c r="D240" s="152" t="s">
        <v>70</v>
      </c>
      <c r="E240" s="153" t="s">
        <v>369</v>
      </c>
      <c r="F240" s="153" t="s">
        <v>370</v>
      </c>
      <c r="I240" s="154"/>
      <c r="J240" s="155">
        <f>BK240</f>
        <v>0</v>
      </c>
      <c r="L240" s="151"/>
      <c r="M240" s="156"/>
      <c r="P240" s="157">
        <f>P241+P280+P317+P321+P325+P363+P371</f>
        <v>0</v>
      </c>
      <c r="R240" s="157">
        <f>R241+R280+R317+R321+R325+R363+R371</f>
        <v>5.2278015670400002</v>
      </c>
      <c r="T240" s="158">
        <f>T241+T280+T317+T321+T325+T363+T371</f>
        <v>0</v>
      </c>
      <c r="AR240" s="152" t="s">
        <v>81</v>
      </c>
      <c r="AT240" s="159" t="s">
        <v>70</v>
      </c>
      <c r="AU240" s="159" t="s">
        <v>71</v>
      </c>
      <c r="AY240" s="152" t="s">
        <v>159</v>
      </c>
      <c r="BK240" s="160">
        <f>BK241+BK280+BK317+BK321+BK325+BK363+BK371</f>
        <v>0</v>
      </c>
    </row>
    <row r="241" spans="2:65" s="11" customFormat="1" ht="22.75" customHeight="1" x14ac:dyDescent="0.25">
      <c r="B241" s="151"/>
      <c r="D241" s="152" t="s">
        <v>70</v>
      </c>
      <c r="E241" s="161" t="s">
        <v>371</v>
      </c>
      <c r="F241" s="161" t="s">
        <v>372</v>
      </c>
      <c r="I241" s="154"/>
      <c r="J241" s="162">
        <f>BK241</f>
        <v>0</v>
      </c>
      <c r="L241" s="151"/>
      <c r="M241" s="156"/>
      <c r="P241" s="157">
        <f>SUM(P242:P279)</f>
        <v>0</v>
      </c>
      <c r="R241" s="157">
        <f>SUM(R242:R279)</f>
        <v>0.34638028704000001</v>
      </c>
      <c r="T241" s="158">
        <f>SUM(T242:T279)</f>
        <v>0</v>
      </c>
      <c r="AR241" s="152" t="s">
        <v>81</v>
      </c>
      <c r="AT241" s="159" t="s">
        <v>70</v>
      </c>
      <c r="AU241" s="159" t="s">
        <v>76</v>
      </c>
      <c r="AY241" s="152" t="s">
        <v>159</v>
      </c>
      <c r="BK241" s="160">
        <f>SUM(BK242:BK279)</f>
        <v>0</v>
      </c>
    </row>
    <row r="242" spans="2:65" s="1" customFormat="1" ht="24.15" customHeight="1" x14ac:dyDescent="0.2">
      <c r="B242" s="136"/>
      <c r="C242" s="163" t="s">
        <v>373</v>
      </c>
      <c r="D242" s="163" t="s">
        <v>161</v>
      </c>
      <c r="E242" s="164" t="s">
        <v>374</v>
      </c>
      <c r="F242" s="165" t="s">
        <v>375</v>
      </c>
      <c r="G242" s="166" t="s">
        <v>281</v>
      </c>
      <c r="H242" s="167">
        <v>45.72</v>
      </c>
      <c r="I242" s="168"/>
      <c r="J242" s="169">
        <f>ROUND(I242*H242,2)</f>
        <v>0</v>
      </c>
      <c r="K242" s="170"/>
      <c r="L242" s="34"/>
      <c r="M242" s="171" t="s">
        <v>1</v>
      </c>
      <c r="N242" s="135" t="s">
        <v>37</v>
      </c>
      <c r="P242" s="172">
        <f>O242*H242</f>
        <v>0</v>
      </c>
      <c r="Q242" s="172">
        <v>0</v>
      </c>
      <c r="R242" s="172">
        <f>Q242*H242</f>
        <v>0</v>
      </c>
      <c r="S242" s="172">
        <v>0</v>
      </c>
      <c r="T242" s="173">
        <f>S242*H242</f>
        <v>0</v>
      </c>
      <c r="AR242" s="174" t="s">
        <v>312</v>
      </c>
      <c r="AT242" s="174" t="s">
        <v>161</v>
      </c>
      <c r="AU242" s="174" t="s">
        <v>81</v>
      </c>
      <c r="AY242" s="17" t="s">
        <v>159</v>
      </c>
      <c r="BE242" s="102">
        <f>IF(N242="základná",J242,0)</f>
        <v>0</v>
      </c>
      <c r="BF242" s="102">
        <f>IF(N242="znížená",J242,0)</f>
        <v>0</v>
      </c>
      <c r="BG242" s="102">
        <f>IF(N242="zákl. prenesená",J242,0)</f>
        <v>0</v>
      </c>
      <c r="BH242" s="102">
        <f>IF(N242="zníž. prenesená",J242,0)</f>
        <v>0</v>
      </c>
      <c r="BI242" s="102">
        <f>IF(N242="nulová",J242,0)</f>
        <v>0</v>
      </c>
      <c r="BJ242" s="17" t="s">
        <v>81</v>
      </c>
      <c r="BK242" s="102">
        <f>ROUND(I242*H242,2)</f>
        <v>0</v>
      </c>
      <c r="BL242" s="17" t="s">
        <v>312</v>
      </c>
      <c r="BM242" s="174" t="s">
        <v>376</v>
      </c>
    </row>
    <row r="243" spans="2:65" s="12" customFormat="1" x14ac:dyDescent="0.2">
      <c r="B243" s="175"/>
      <c r="D243" s="176" t="s">
        <v>167</v>
      </c>
      <c r="E243" s="177" t="s">
        <v>1</v>
      </c>
      <c r="F243" s="178" t="s">
        <v>377</v>
      </c>
      <c r="H243" s="179">
        <v>38.64</v>
      </c>
      <c r="I243" s="180"/>
      <c r="L243" s="175"/>
      <c r="M243" s="181"/>
      <c r="T243" s="182"/>
      <c r="AT243" s="177" t="s">
        <v>167</v>
      </c>
      <c r="AU243" s="177" t="s">
        <v>81</v>
      </c>
      <c r="AV243" s="12" t="s">
        <v>81</v>
      </c>
      <c r="AW243" s="12" t="s">
        <v>26</v>
      </c>
      <c r="AX243" s="12" t="s">
        <v>71</v>
      </c>
      <c r="AY243" s="177" t="s">
        <v>159</v>
      </c>
    </row>
    <row r="244" spans="2:65" s="12" customFormat="1" x14ac:dyDescent="0.2">
      <c r="B244" s="175"/>
      <c r="D244" s="176" t="s">
        <v>167</v>
      </c>
      <c r="E244" s="177" t="s">
        <v>1</v>
      </c>
      <c r="F244" s="178" t="s">
        <v>378</v>
      </c>
      <c r="H244" s="179">
        <v>7.08</v>
      </c>
      <c r="I244" s="180"/>
      <c r="L244" s="175"/>
      <c r="M244" s="181"/>
      <c r="T244" s="182"/>
      <c r="AT244" s="177" t="s">
        <v>167</v>
      </c>
      <c r="AU244" s="177" t="s">
        <v>81</v>
      </c>
      <c r="AV244" s="12" t="s">
        <v>81</v>
      </c>
      <c r="AW244" s="12" t="s">
        <v>26</v>
      </c>
      <c r="AX244" s="12" t="s">
        <v>71</v>
      </c>
      <c r="AY244" s="177" t="s">
        <v>159</v>
      </c>
    </row>
    <row r="245" spans="2:65" s="13" customFormat="1" x14ac:dyDescent="0.2">
      <c r="B245" s="183"/>
      <c r="D245" s="176" t="s">
        <v>167</v>
      </c>
      <c r="E245" s="184" t="s">
        <v>1</v>
      </c>
      <c r="F245" s="185" t="s">
        <v>169</v>
      </c>
      <c r="H245" s="186">
        <v>45.72</v>
      </c>
      <c r="I245" s="187"/>
      <c r="L245" s="183"/>
      <c r="M245" s="188"/>
      <c r="T245" s="189"/>
      <c r="AT245" s="184" t="s">
        <v>167</v>
      </c>
      <c r="AU245" s="184" t="s">
        <v>81</v>
      </c>
      <c r="AV245" s="13" t="s">
        <v>165</v>
      </c>
      <c r="AW245" s="13" t="s">
        <v>26</v>
      </c>
      <c r="AX245" s="13" t="s">
        <v>76</v>
      </c>
      <c r="AY245" s="184" t="s">
        <v>159</v>
      </c>
    </row>
    <row r="246" spans="2:65" s="1" customFormat="1" ht="24.15" customHeight="1" x14ac:dyDescent="0.2">
      <c r="B246" s="136"/>
      <c r="C246" s="163" t="s">
        <v>379</v>
      </c>
      <c r="D246" s="163" t="s">
        <v>161</v>
      </c>
      <c r="E246" s="164" t="s">
        <v>380</v>
      </c>
      <c r="F246" s="165" t="s">
        <v>381</v>
      </c>
      <c r="G246" s="166" t="s">
        <v>281</v>
      </c>
      <c r="H246" s="167">
        <v>75.207999999999998</v>
      </c>
      <c r="I246" s="168"/>
      <c r="J246" s="169">
        <f>ROUND(I246*H246,2)</f>
        <v>0</v>
      </c>
      <c r="K246" s="170"/>
      <c r="L246" s="34"/>
      <c r="M246" s="171" t="s">
        <v>1</v>
      </c>
      <c r="N246" s="135" t="s">
        <v>37</v>
      </c>
      <c r="P246" s="172">
        <f>O246*H246</f>
        <v>0</v>
      </c>
      <c r="Q246" s="172">
        <v>7.4999999999999993E-5</v>
      </c>
      <c r="R246" s="172">
        <f>Q246*H246</f>
        <v>5.6405999999999991E-3</v>
      </c>
      <c r="S246" s="172">
        <v>0</v>
      </c>
      <c r="T246" s="173">
        <f>S246*H246</f>
        <v>0</v>
      </c>
      <c r="AR246" s="174" t="s">
        <v>312</v>
      </c>
      <c r="AT246" s="174" t="s">
        <v>161</v>
      </c>
      <c r="AU246" s="174" t="s">
        <v>81</v>
      </c>
      <c r="AY246" s="17" t="s">
        <v>159</v>
      </c>
      <c r="BE246" s="102">
        <f>IF(N246="základná",J246,0)</f>
        <v>0</v>
      </c>
      <c r="BF246" s="102">
        <f>IF(N246="znížená",J246,0)</f>
        <v>0</v>
      </c>
      <c r="BG246" s="102">
        <f>IF(N246="zákl. prenesená",J246,0)</f>
        <v>0</v>
      </c>
      <c r="BH246" s="102">
        <f>IF(N246="zníž. prenesená",J246,0)</f>
        <v>0</v>
      </c>
      <c r="BI246" s="102">
        <f>IF(N246="nulová",J246,0)</f>
        <v>0</v>
      </c>
      <c r="BJ246" s="17" t="s">
        <v>81</v>
      </c>
      <c r="BK246" s="102">
        <f>ROUND(I246*H246,2)</f>
        <v>0</v>
      </c>
      <c r="BL246" s="17" t="s">
        <v>312</v>
      </c>
      <c r="BM246" s="174" t="s">
        <v>382</v>
      </c>
    </row>
    <row r="247" spans="2:65" s="12" customFormat="1" x14ac:dyDescent="0.2">
      <c r="B247" s="175"/>
      <c r="D247" s="176" t="s">
        <v>167</v>
      </c>
      <c r="E247" s="177" t="s">
        <v>1</v>
      </c>
      <c r="F247" s="178" t="s">
        <v>377</v>
      </c>
      <c r="H247" s="179">
        <v>38.64</v>
      </c>
      <c r="I247" s="180"/>
      <c r="L247" s="175"/>
      <c r="M247" s="181"/>
      <c r="T247" s="182"/>
      <c r="AT247" s="177" t="s">
        <v>167</v>
      </c>
      <c r="AU247" s="177" t="s">
        <v>81</v>
      </c>
      <c r="AV247" s="12" t="s">
        <v>81</v>
      </c>
      <c r="AW247" s="12" t="s">
        <v>26</v>
      </c>
      <c r="AX247" s="12" t="s">
        <v>71</v>
      </c>
      <c r="AY247" s="177" t="s">
        <v>159</v>
      </c>
    </row>
    <row r="248" spans="2:65" s="12" customFormat="1" x14ac:dyDescent="0.2">
      <c r="B248" s="175"/>
      <c r="D248" s="176" t="s">
        <v>167</v>
      </c>
      <c r="E248" s="177" t="s">
        <v>1</v>
      </c>
      <c r="F248" s="178" t="s">
        <v>378</v>
      </c>
      <c r="H248" s="179">
        <v>7.08</v>
      </c>
      <c r="I248" s="180"/>
      <c r="L248" s="175"/>
      <c r="M248" s="181"/>
      <c r="T248" s="182"/>
      <c r="AT248" s="177" t="s">
        <v>167</v>
      </c>
      <c r="AU248" s="177" t="s">
        <v>81</v>
      </c>
      <c r="AV248" s="12" t="s">
        <v>81</v>
      </c>
      <c r="AW248" s="12" t="s">
        <v>26</v>
      </c>
      <c r="AX248" s="12" t="s">
        <v>71</v>
      </c>
      <c r="AY248" s="177" t="s">
        <v>159</v>
      </c>
    </row>
    <row r="249" spans="2:65" s="15" customFormat="1" x14ac:dyDescent="0.2">
      <c r="B249" s="199"/>
      <c r="D249" s="176" t="s">
        <v>167</v>
      </c>
      <c r="E249" s="200" t="s">
        <v>214</v>
      </c>
      <c r="F249" s="201" t="s">
        <v>383</v>
      </c>
      <c r="H249" s="202">
        <v>45.72</v>
      </c>
      <c r="I249" s="203"/>
      <c r="L249" s="199"/>
      <c r="M249" s="204"/>
      <c r="T249" s="205"/>
      <c r="AT249" s="200" t="s">
        <v>167</v>
      </c>
      <c r="AU249" s="200" t="s">
        <v>81</v>
      </c>
      <c r="AV249" s="15" t="s">
        <v>173</v>
      </c>
      <c r="AW249" s="15" t="s">
        <v>26</v>
      </c>
      <c r="AX249" s="15" t="s">
        <v>71</v>
      </c>
      <c r="AY249" s="200" t="s">
        <v>159</v>
      </c>
    </row>
    <row r="250" spans="2:65" s="14" customFormat="1" x14ac:dyDescent="0.2">
      <c r="B250" s="190"/>
      <c r="D250" s="176" t="s">
        <v>167</v>
      </c>
      <c r="E250" s="191" t="s">
        <v>1</v>
      </c>
      <c r="F250" s="192" t="s">
        <v>384</v>
      </c>
      <c r="H250" s="191" t="s">
        <v>1</v>
      </c>
      <c r="I250" s="193"/>
      <c r="L250" s="190"/>
      <c r="M250" s="194"/>
      <c r="T250" s="195"/>
      <c r="AT250" s="191" t="s">
        <v>167</v>
      </c>
      <c r="AU250" s="191" t="s">
        <v>81</v>
      </c>
      <c r="AV250" s="14" t="s">
        <v>76</v>
      </c>
      <c r="AW250" s="14" t="s">
        <v>26</v>
      </c>
      <c r="AX250" s="14" t="s">
        <v>71</v>
      </c>
      <c r="AY250" s="191" t="s">
        <v>159</v>
      </c>
    </row>
    <row r="251" spans="2:65" s="12" customFormat="1" x14ac:dyDescent="0.2">
      <c r="B251" s="175"/>
      <c r="D251" s="176" t="s">
        <v>167</v>
      </c>
      <c r="E251" s="177" t="s">
        <v>1</v>
      </c>
      <c r="F251" s="178" t="s">
        <v>385</v>
      </c>
      <c r="H251" s="179">
        <v>29.488</v>
      </c>
      <c r="I251" s="180"/>
      <c r="L251" s="175"/>
      <c r="M251" s="181"/>
      <c r="T251" s="182"/>
      <c r="AT251" s="177" t="s">
        <v>167</v>
      </c>
      <c r="AU251" s="177" t="s">
        <v>81</v>
      </c>
      <c r="AV251" s="12" t="s">
        <v>81</v>
      </c>
      <c r="AW251" s="12" t="s">
        <v>26</v>
      </c>
      <c r="AX251" s="12" t="s">
        <v>71</v>
      </c>
      <c r="AY251" s="177" t="s">
        <v>159</v>
      </c>
    </row>
    <row r="252" spans="2:65" s="15" customFormat="1" x14ac:dyDescent="0.2">
      <c r="B252" s="199"/>
      <c r="D252" s="176" t="s">
        <v>167</v>
      </c>
      <c r="E252" s="200" t="s">
        <v>222</v>
      </c>
      <c r="F252" s="201" t="s">
        <v>383</v>
      </c>
      <c r="H252" s="202">
        <v>29.488</v>
      </c>
      <c r="I252" s="203"/>
      <c r="L252" s="199"/>
      <c r="M252" s="204"/>
      <c r="T252" s="205"/>
      <c r="AT252" s="200" t="s">
        <v>167</v>
      </c>
      <c r="AU252" s="200" t="s">
        <v>81</v>
      </c>
      <c r="AV252" s="15" t="s">
        <v>173</v>
      </c>
      <c r="AW252" s="15" t="s">
        <v>26</v>
      </c>
      <c r="AX252" s="15" t="s">
        <v>71</v>
      </c>
      <c r="AY252" s="200" t="s">
        <v>159</v>
      </c>
    </row>
    <row r="253" spans="2:65" s="13" customFormat="1" x14ac:dyDescent="0.2">
      <c r="B253" s="183"/>
      <c r="D253" s="176" t="s">
        <v>167</v>
      </c>
      <c r="E253" s="184" t="s">
        <v>1</v>
      </c>
      <c r="F253" s="185" t="s">
        <v>169</v>
      </c>
      <c r="H253" s="186">
        <v>75.207999999999998</v>
      </c>
      <c r="I253" s="187"/>
      <c r="L253" s="183"/>
      <c r="M253" s="188"/>
      <c r="T253" s="189"/>
      <c r="AT253" s="184" t="s">
        <v>167</v>
      </c>
      <c r="AU253" s="184" t="s">
        <v>81</v>
      </c>
      <c r="AV253" s="13" t="s">
        <v>165</v>
      </c>
      <c r="AW253" s="13" t="s">
        <v>26</v>
      </c>
      <c r="AX253" s="13" t="s">
        <v>76</v>
      </c>
      <c r="AY253" s="184" t="s">
        <v>159</v>
      </c>
    </row>
    <row r="254" spans="2:65" s="1" customFormat="1" ht="16.5" customHeight="1" x14ac:dyDescent="0.2">
      <c r="B254" s="136"/>
      <c r="C254" s="206" t="s">
        <v>386</v>
      </c>
      <c r="D254" s="206" t="s">
        <v>387</v>
      </c>
      <c r="E254" s="207" t="s">
        <v>388</v>
      </c>
      <c r="F254" s="208" t="s">
        <v>389</v>
      </c>
      <c r="G254" s="209" t="s">
        <v>281</v>
      </c>
      <c r="H254" s="210">
        <v>52.578000000000003</v>
      </c>
      <c r="I254" s="211"/>
      <c r="J254" s="212">
        <f>ROUND(I254*H254,2)</f>
        <v>0</v>
      </c>
      <c r="K254" s="213"/>
      <c r="L254" s="214"/>
      <c r="M254" s="215" t="s">
        <v>1</v>
      </c>
      <c r="N254" s="216" t="s">
        <v>37</v>
      </c>
      <c r="P254" s="172">
        <f>O254*H254</f>
        <v>0</v>
      </c>
      <c r="Q254" s="172">
        <v>3.8000000000000002E-4</v>
      </c>
      <c r="R254" s="172">
        <f>Q254*H254</f>
        <v>1.9979640000000003E-2</v>
      </c>
      <c r="S254" s="172">
        <v>0</v>
      </c>
      <c r="T254" s="173">
        <f>S254*H254</f>
        <v>0</v>
      </c>
      <c r="AR254" s="174" t="s">
        <v>390</v>
      </c>
      <c r="AT254" s="174" t="s">
        <v>387</v>
      </c>
      <c r="AU254" s="174" t="s">
        <v>81</v>
      </c>
      <c r="AY254" s="17" t="s">
        <v>159</v>
      </c>
      <c r="BE254" s="102">
        <f>IF(N254="základná",J254,0)</f>
        <v>0</v>
      </c>
      <c r="BF254" s="102">
        <f>IF(N254="znížená",J254,0)</f>
        <v>0</v>
      </c>
      <c r="BG254" s="102">
        <f>IF(N254="zákl. prenesená",J254,0)</f>
        <v>0</v>
      </c>
      <c r="BH254" s="102">
        <f>IF(N254="zníž. prenesená",J254,0)</f>
        <v>0</v>
      </c>
      <c r="BI254" s="102">
        <f>IF(N254="nulová",J254,0)</f>
        <v>0</v>
      </c>
      <c r="BJ254" s="17" t="s">
        <v>81</v>
      </c>
      <c r="BK254" s="102">
        <f>ROUND(I254*H254,2)</f>
        <v>0</v>
      </c>
      <c r="BL254" s="17" t="s">
        <v>312</v>
      </c>
      <c r="BM254" s="174" t="s">
        <v>391</v>
      </c>
    </row>
    <row r="255" spans="2:65" s="12" customFormat="1" x14ac:dyDescent="0.2">
      <c r="B255" s="175"/>
      <c r="D255" s="176" t="s">
        <v>167</v>
      </c>
      <c r="E255" s="177" t="s">
        <v>1</v>
      </c>
      <c r="F255" s="178" t="s">
        <v>392</v>
      </c>
      <c r="H255" s="179">
        <v>52.578000000000003</v>
      </c>
      <c r="I255" s="180"/>
      <c r="L255" s="175"/>
      <c r="M255" s="181"/>
      <c r="T255" s="182"/>
      <c r="AT255" s="177" t="s">
        <v>167</v>
      </c>
      <c r="AU255" s="177" t="s">
        <v>81</v>
      </c>
      <c r="AV255" s="12" t="s">
        <v>81</v>
      </c>
      <c r="AW255" s="12" t="s">
        <v>26</v>
      </c>
      <c r="AX255" s="12" t="s">
        <v>71</v>
      </c>
      <c r="AY255" s="177" t="s">
        <v>159</v>
      </c>
    </row>
    <row r="256" spans="2:65" s="13" customFormat="1" x14ac:dyDescent="0.2">
      <c r="B256" s="183"/>
      <c r="D256" s="176" t="s">
        <v>167</v>
      </c>
      <c r="E256" s="184" t="s">
        <v>1</v>
      </c>
      <c r="F256" s="185" t="s">
        <v>169</v>
      </c>
      <c r="H256" s="186">
        <v>52.578000000000003</v>
      </c>
      <c r="I256" s="187"/>
      <c r="L256" s="183"/>
      <c r="M256" s="188"/>
      <c r="T256" s="189"/>
      <c r="AT256" s="184" t="s">
        <v>167</v>
      </c>
      <c r="AU256" s="184" t="s">
        <v>81</v>
      </c>
      <c r="AV256" s="13" t="s">
        <v>165</v>
      </c>
      <c r="AW256" s="13" t="s">
        <v>26</v>
      </c>
      <c r="AX256" s="13" t="s">
        <v>76</v>
      </c>
      <c r="AY256" s="184" t="s">
        <v>159</v>
      </c>
    </row>
    <row r="257" spans="2:65" s="1" customFormat="1" ht="24.15" customHeight="1" x14ac:dyDescent="0.2">
      <c r="B257" s="136"/>
      <c r="C257" s="206" t="s">
        <v>393</v>
      </c>
      <c r="D257" s="206" t="s">
        <v>387</v>
      </c>
      <c r="E257" s="207" t="s">
        <v>394</v>
      </c>
      <c r="F257" s="208" t="s">
        <v>395</v>
      </c>
      <c r="G257" s="209" t="s">
        <v>281</v>
      </c>
      <c r="H257" s="210">
        <v>33.911000000000001</v>
      </c>
      <c r="I257" s="211"/>
      <c r="J257" s="212">
        <f>ROUND(I257*H257,2)</f>
        <v>0</v>
      </c>
      <c r="K257" s="213"/>
      <c r="L257" s="214"/>
      <c r="M257" s="215" t="s">
        <v>1</v>
      </c>
      <c r="N257" s="216" t="s">
        <v>37</v>
      </c>
      <c r="P257" s="172">
        <f>O257*H257</f>
        <v>0</v>
      </c>
      <c r="Q257" s="172">
        <v>5.8E-4</v>
      </c>
      <c r="R257" s="172">
        <f>Q257*H257</f>
        <v>1.9668379999999999E-2</v>
      </c>
      <c r="S257" s="172">
        <v>0</v>
      </c>
      <c r="T257" s="173">
        <f>S257*H257</f>
        <v>0</v>
      </c>
      <c r="AR257" s="174" t="s">
        <v>390</v>
      </c>
      <c r="AT257" s="174" t="s">
        <v>387</v>
      </c>
      <c r="AU257" s="174" t="s">
        <v>81</v>
      </c>
      <c r="AY257" s="17" t="s">
        <v>159</v>
      </c>
      <c r="BE257" s="102">
        <f>IF(N257="základná",J257,0)</f>
        <v>0</v>
      </c>
      <c r="BF257" s="102">
        <f>IF(N257="znížená",J257,0)</f>
        <v>0</v>
      </c>
      <c r="BG257" s="102">
        <f>IF(N257="zákl. prenesená",J257,0)</f>
        <v>0</v>
      </c>
      <c r="BH257" s="102">
        <f>IF(N257="zníž. prenesená",J257,0)</f>
        <v>0</v>
      </c>
      <c r="BI257" s="102">
        <f>IF(N257="nulová",J257,0)</f>
        <v>0</v>
      </c>
      <c r="BJ257" s="17" t="s">
        <v>81</v>
      </c>
      <c r="BK257" s="102">
        <f>ROUND(I257*H257,2)</f>
        <v>0</v>
      </c>
      <c r="BL257" s="17" t="s">
        <v>312</v>
      </c>
      <c r="BM257" s="174" t="s">
        <v>396</v>
      </c>
    </row>
    <row r="258" spans="2:65" s="12" customFormat="1" x14ac:dyDescent="0.2">
      <c r="B258" s="175"/>
      <c r="D258" s="176" t="s">
        <v>167</v>
      </c>
      <c r="E258" s="177" t="s">
        <v>1</v>
      </c>
      <c r="F258" s="178" t="s">
        <v>397</v>
      </c>
      <c r="H258" s="179">
        <v>33.911000000000001</v>
      </c>
      <c r="I258" s="180"/>
      <c r="L258" s="175"/>
      <c r="M258" s="181"/>
      <c r="T258" s="182"/>
      <c r="AT258" s="177" t="s">
        <v>167</v>
      </c>
      <c r="AU258" s="177" t="s">
        <v>81</v>
      </c>
      <c r="AV258" s="12" t="s">
        <v>81</v>
      </c>
      <c r="AW258" s="12" t="s">
        <v>26</v>
      </c>
      <c r="AX258" s="12" t="s">
        <v>71</v>
      </c>
      <c r="AY258" s="177" t="s">
        <v>159</v>
      </c>
    </row>
    <row r="259" spans="2:65" s="13" customFormat="1" x14ac:dyDescent="0.2">
      <c r="B259" s="183"/>
      <c r="D259" s="176" t="s">
        <v>167</v>
      </c>
      <c r="E259" s="184" t="s">
        <v>1</v>
      </c>
      <c r="F259" s="185" t="s">
        <v>169</v>
      </c>
      <c r="H259" s="186">
        <v>33.911000000000001</v>
      </c>
      <c r="I259" s="187"/>
      <c r="L259" s="183"/>
      <c r="M259" s="188"/>
      <c r="T259" s="189"/>
      <c r="AT259" s="184" t="s">
        <v>167</v>
      </c>
      <c r="AU259" s="184" t="s">
        <v>81</v>
      </c>
      <c r="AV259" s="13" t="s">
        <v>165</v>
      </c>
      <c r="AW259" s="13" t="s">
        <v>26</v>
      </c>
      <c r="AX259" s="13" t="s">
        <v>76</v>
      </c>
      <c r="AY259" s="184" t="s">
        <v>159</v>
      </c>
    </row>
    <row r="260" spans="2:65" s="1" customFormat="1" ht="24.15" customHeight="1" x14ac:dyDescent="0.2">
      <c r="B260" s="136"/>
      <c r="C260" s="163" t="s">
        <v>398</v>
      </c>
      <c r="D260" s="163" t="s">
        <v>161</v>
      </c>
      <c r="E260" s="164" t="s">
        <v>399</v>
      </c>
      <c r="F260" s="165" t="s">
        <v>400</v>
      </c>
      <c r="G260" s="166" t="s">
        <v>281</v>
      </c>
      <c r="H260" s="167">
        <v>50.64</v>
      </c>
      <c r="I260" s="168"/>
      <c r="J260" s="169">
        <f>ROUND(I260*H260,2)</f>
        <v>0</v>
      </c>
      <c r="K260" s="170"/>
      <c r="L260" s="34"/>
      <c r="M260" s="171" t="s">
        <v>1</v>
      </c>
      <c r="N260" s="135" t="s">
        <v>37</v>
      </c>
      <c r="P260" s="172">
        <f>O260*H260</f>
        <v>0</v>
      </c>
      <c r="Q260" s="172">
        <v>0</v>
      </c>
      <c r="R260" s="172">
        <f>Q260*H260</f>
        <v>0</v>
      </c>
      <c r="S260" s="172">
        <v>0</v>
      </c>
      <c r="T260" s="173">
        <f>S260*H260</f>
        <v>0</v>
      </c>
      <c r="AR260" s="174" t="s">
        <v>312</v>
      </c>
      <c r="AT260" s="174" t="s">
        <v>161</v>
      </c>
      <c r="AU260" s="174" t="s">
        <v>81</v>
      </c>
      <c r="AY260" s="17" t="s">
        <v>159</v>
      </c>
      <c r="BE260" s="102">
        <f>IF(N260="základná",J260,0)</f>
        <v>0</v>
      </c>
      <c r="BF260" s="102">
        <f>IF(N260="znížená",J260,0)</f>
        <v>0</v>
      </c>
      <c r="BG260" s="102">
        <f>IF(N260="zákl. prenesená",J260,0)</f>
        <v>0</v>
      </c>
      <c r="BH260" s="102">
        <f>IF(N260="zníž. prenesená",J260,0)</f>
        <v>0</v>
      </c>
      <c r="BI260" s="102">
        <f>IF(N260="nulová",J260,0)</f>
        <v>0</v>
      </c>
      <c r="BJ260" s="17" t="s">
        <v>81</v>
      </c>
      <c r="BK260" s="102">
        <f>ROUND(I260*H260,2)</f>
        <v>0</v>
      </c>
      <c r="BL260" s="17" t="s">
        <v>312</v>
      </c>
      <c r="BM260" s="174" t="s">
        <v>401</v>
      </c>
    </row>
    <row r="261" spans="2:65" s="12" customFormat="1" x14ac:dyDescent="0.2">
      <c r="B261" s="175"/>
      <c r="D261" s="176" t="s">
        <v>167</v>
      </c>
      <c r="E261" s="177" t="s">
        <v>1</v>
      </c>
      <c r="F261" s="178" t="s">
        <v>209</v>
      </c>
      <c r="H261" s="179">
        <v>50.64</v>
      </c>
      <c r="I261" s="180"/>
      <c r="L261" s="175"/>
      <c r="M261" s="181"/>
      <c r="T261" s="182"/>
      <c r="AT261" s="177" t="s">
        <v>167</v>
      </c>
      <c r="AU261" s="177" t="s">
        <v>81</v>
      </c>
      <c r="AV261" s="12" t="s">
        <v>81</v>
      </c>
      <c r="AW261" s="12" t="s">
        <v>26</v>
      </c>
      <c r="AX261" s="12" t="s">
        <v>71</v>
      </c>
      <c r="AY261" s="177" t="s">
        <v>159</v>
      </c>
    </row>
    <row r="262" spans="2:65" s="13" customFormat="1" x14ac:dyDescent="0.2">
      <c r="B262" s="183"/>
      <c r="D262" s="176" t="s">
        <v>167</v>
      </c>
      <c r="E262" s="184" t="s">
        <v>208</v>
      </c>
      <c r="F262" s="185" t="s">
        <v>169</v>
      </c>
      <c r="H262" s="186">
        <v>50.64</v>
      </c>
      <c r="I262" s="187"/>
      <c r="L262" s="183"/>
      <c r="M262" s="188"/>
      <c r="T262" s="189"/>
      <c r="AT262" s="184" t="s">
        <v>167</v>
      </c>
      <c r="AU262" s="184" t="s">
        <v>81</v>
      </c>
      <c r="AV262" s="13" t="s">
        <v>165</v>
      </c>
      <c r="AW262" s="13" t="s">
        <v>26</v>
      </c>
      <c r="AX262" s="13" t="s">
        <v>76</v>
      </c>
      <c r="AY262" s="184" t="s">
        <v>159</v>
      </c>
    </row>
    <row r="263" spans="2:65" s="1" customFormat="1" ht="24.15" customHeight="1" x14ac:dyDescent="0.2">
      <c r="B263" s="136"/>
      <c r="C263" s="163" t="s">
        <v>402</v>
      </c>
      <c r="D263" s="163" t="s">
        <v>161</v>
      </c>
      <c r="E263" s="164" t="s">
        <v>403</v>
      </c>
      <c r="F263" s="165" t="s">
        <v>404</v>
      </c>
      <c r="G263" s="166" t="s">
        <v>281</v>
      </c>
      <c r="H263" s="167">
        <v>6.6639999999999997</v>
      </c>
      <c r="I263" s="168"/>
      <c r="J263" s="169">
        <f>ROUND(I263*H263,2)</f>
        <v>0</v>
      </c>
      <c r="K263" s="170"/>
      <c r="L263" s="34"/>
      <c r="M263" s="171" t="s">
        <v>1</v>
      </c>
      <c r="N263" s="135" t="s">
        <v>37</v>
      </c>
      <c r="P263" s="172">
        <f>O263*H263</f>
        <v>0</v>
      </c>
      <c r="Q263" s="172">
        <v>0</v>
      </c>
      <c r="R263" s="172">
        <f>Q263*H263</f>
        <v>0</v>
      </c>
      <c r="S263" s="172">
        <v>0</v>
      </c>
      <c r="T263" s="173">
        <f>S263*H263</f>
        <v>0</v>
      </c>
      <c r="AR263" s="174" t="s">
        <v>312</v>
      </c>
      <c r="AT263" s="174" t="s">
        <v>161</v>
      </c>
      <c r="AU263" s="174" t="s">
        <v>81</v>
      </c>
      <c r="AY263" s="17" t="s">
        <v>159</v>
      </c>
      <c r="BE263" s="102">
        <f>IF(N263="základná",J263,0)</f>
        <v>0</v>
      </c>
      <c r="BF263" s="102">
        <f>IF(N263="znížená",J263,0)</f>
        <v>0</v>
      </c>
      <c r="BG263" s="102">
        <f>IF(N263="zákl. prenesená",J263,0)</f>
        <v>0</v>
      </c>
      <c r="BH263" s="102">
        <f>IF(N263="zníž. prenesená",J263,0)</f>
        <v>0</v>
      </c>
      <c r="BI263" s="102">
        <f>IF(N263="nulová",J263,0)</f>
        <v>0</v>
      </c>
      <c r="BJ263" s="17" t="s">
        <v>81</v>
      </c>
      <c r="BK263" s="102">
        <f>ROUND(I263*H263,2)</f>
        <v>0</v>
      </c>
      <c r="BL263" s="17" t="s">
        <v>312</v>
      </c>
      <c r="BM263" s="174" t="s">
        <v>405</v>
      </c>
    </row>
    <row r="264" spans="2:65" s="12" customFormat="1" x14ac:dyDescent="0.2">
      <c r="B264" s="175"/>
      <c r="D264" s="176" t="s">
        <v>167</v>
      </c>
      <c r="E264" s="177" t="s">
        <v>1</v>
      </c>
      <c r="F264" s="178" t="s">
        <v>406</v>
      </c>
      <c r="H264" s="179">
        <v>6.6639999999999997</v>
      </c>
      <c r="I264" s="180"/>
      <c r="L264" s="175"/>
      <c r="M264" s="181"/>
      <c r="T264" s="182"/>
      <c r="AT264" s="177" t="s">
        <v>167</v>
      </c>
      <c r="AU264" s="177" t="s">
        <v>81</v>
      </c>
      <c r="AV264" s="12" t="s">
        <v>81</v>
      </c>
      <c r="AW264" s="12" t="s">
        <v>26</v>
      </c>
      <c r="AX264" s="12" t="s">
        <v>71</v>
      </c>
      <c r="AY264" s="177" t="s">
        <v>159</v>
      </c>
    </row>
    <row r="265" spans="2:65" s="13" customFormat="1" x14ac:dyDescent="0.2">
      <c r="B265" s="183"/>
      <c r="D265" s="176" t="s">
        <v>167</v>
      </c>
      <c r="E265" s="184" t="s">
        <v>210</v>
      </c>
      <c r="F265" s="185" t="s">
        <v>169</v>
      </c>
      <c r="H265" s="186">
        <v>6.6639999999999997</v>
      </c>
      <c r="I265" s="187"/>
      <c r="L265" s="183"/>
      <c r="M265" s="188"/>
      <c r="T265" s="189"/>
      <c r="AT265" s="184" t="s">
        <v>167</v>
      </c>
      <c r="AU265" s="184" t="s">
        <v>81</v>
      </c>
      <c r="AV265" s="13" t="s">
        <v>165</v>
      </c>
      <c r="AW265" s="13" t="s">
        <v>26</v>
      </c>
      <c r="AX265" s="13" t="s">
        <v>76</v>
      </c>
      <c r="AY265" s="184" t="s">
        <v>159</v>
      </c>
    </row>
    <row r="266" spans="2:65" s="1" customFormat="1" ht="24.15" customHeight="1" x14ac:dyDescent="0.2">
      <c r="B266" s="136"/>
      <c r="C266" s="206" t="s">
        <v>390</v>
      </c>
      <c r="D266" s="206" t="s">
        <v>387</v>
      </c>
      <c r="E266" s="207" t="s">
        <v>407</v>
      </c>
      <c r="F266" s="208" t="s">
        <v>408</v>
      </c>
      <c r="G266" s="209" t="s">
        <v>409</v>
      </c>
      <c r="H266" s="210">
        <v>14.326000000000001</v>
      </c>
      <c r="I266" s="211"/>
      <c r="J266" s="212">
        <f>ROUND(I266*H266,2)</f>
        <v>0</v>
      </c>
      <c r="K266" s="213"/>
      <c r="L266" s="214"/>
      <c r="M266" s="215" t="s">
        <v>1</v>
      </c>
      <c r="N266" s="216" t="s">
        <v>37</v>
      </c>
      <c r="P266" s="172">
        <f>O266*H266</f>
        <v>0</v>
      </c>
      <c r="Q266" s="172">
        <v>1E-3</v>
      </c>
      <c r="R266" s="172">
        <f>Q266*H266</f>
        <v>1.4326E-2</v>
      </c>
      <c r="S266" s="172">
        <v>0</v>
      </c>
      <c r="T266" s="173">
        <f>S266*H266</f>
        <v>0</v>
      </c>
      <c r="AR266" s="174" t="s">
        <v>390</v>
      </c>
      <c r="AT266" s="174" t="s">
        <v>387</v>
      </c>
      <c r="AU266" s="174" t="s">
        <v>81</v>
      </c>
      <c r="AY266" s="17" t="s">
        <v>159</v>
      </c>
      <c r="BE266" s="102">
        <f>IF(N266="základná",J266,0)</f>
        <v>0</v>
      </c>
      <c r="BF266" s="102">
        <f>IF(N266="znížená",J266,0)</f>
        <v>0</v>
      </c>
      <c r="BG266" s="102">
        <f>IF(N266="zákl. prenesená",J266,0)</f>
        <v>0</v>
      </c>
      <c r="BH266" s="102">
        <f>IF(N266="zníž. prenesená",J266,0)</f>
        <v>0</v>
      </c>
      <c r="BI266" s="102">
        <f>IF(N266="nulová",J266,0)</f>
        <v>0</v>
      </c>
      <c r="BJ266" s="17" t="s">
        <v>81</v>
      </c>
      <c r="BK266" s="102">
        <f>ROUND(I266*H266,2)</f>
        <v>0</v>
      </c>
      <c r="BL266" s="17" t="s">
        <v>312</v>
      </c>
      <c r="BM266" s="174" t="s">
        <v>410</v>
      </c>
    </row>
    <row r="267" spans="2:65" s="1" customFormat="1" ht="36" x14ac:dyDescent="0.2">
      <c r="B267" s="34"/>
      <c r="D267" s="176" t="s">
        <v>411</v>
      </c>
      <c r="F267" s="217" t="s">
        <v>412</v>
      </c>
      <c r="I267" s="137"/>
      <c r="L267" s="34"/>
      <c r="M267" s="218"/>
      <c r="T267" s="61"/>
      <c r="AT267" s="17" t="s">
        <v>411</v>
      </c>
      <c r="AU267" s="17" t="s">
        <v>81</v>
      </c>
    </row>
    <row r="268" spans="2:65" s="12" customFormat="1" x14ac:dyDescent="0.2">
      <c r="B268" s="175"/>
      <c r="D268" s="176" t="s">
        <v>167</v>
      </c>
      <c r="E268" s="177" t="s">
        <v>1</v>
      </c>
      <c r="F268" s="178" t="s">
        <v>413</v>
      </c>
      <c r="H268" s="179">
        <v>14.326000000000001</v>
      </c>
      <c r="I268" s="180"/>
      <c r="L268" s="175"/>
      <c r="M268" s="181"/>
      <c r="T268" s="182"/>
      <c r="AT268" s="177" t="s">
        <v>167</v>
      </c>
      <c r="AU268" s="177" t="s">
        <v>81</v>
      </c>
      <c r="AV268" s="12" t="s">
        <v>81</v>
      </c>
      <c r="AW268" s="12" t="s">
        <v>26</v>
      </c>
      <c r="AX268" s="12" t="s">
        <v>71</v>
      </c>
      <c r="AY268" s="177" t="s">
        <v>159</v>
      </c>
    </row>
    <row r="269" spans="2:65" s="13" customFormat="1" x14ac:dyDescent="0.2">
      <c r="B269" s="183"/>
      <c r="D269" s="176" t="s">
        <v>167</v>
      </c>
      <c r="E269" s="184" t="s">
        <v>1</v>
      </c>
      <c r="F269" s="185" t="s">
        <v>169</v>
      </c>
      <c r="H269" s="186">
        <v>14.326000000000001</v>
      </c>
      <c r="I269" s="187"/>
      <c r="L269" s="183"/>
      <c r="M269" s="188"/>
      <c r="T269" s="189"/>
      <c r="AT269" s="184" t="s">
        <v>167</v>
      </c>
      <c r="AU269" s="184" t="s">
        <v>81</v>
      </c>
      <c r="AV269" s="13" t="s">
        <v>165</v>
      </c>
      <c r="AW269" s="13" t="s">
        <v>26</v>
      </c>
      <c r="AX269" s="13" t="s">
        <v>76</v>
      </c>
      <c r="AY269" s="184" t="s">
        <v>159</v>
      </c>
    </row>
    <row r="270" spans="2:65" s="1" customFormat="1" ht="24.15" customHeight="1" x14ac:dyDescent="0.2">
      <c r="B270" s="136"/>
      <c r="C270" s="163" t="s">
        <v>414</v>
      </c>
      <c r="D270" s="163" t="s">
        <v>161</v>
      </c>
      <c r="E270" s="164" t="s">
        <v>415</v>
      </c>
      <c r="F270" s="165" t="s">
        <v>416</v>
      </c>
      <c r="G270" s="166" t="s">
        <v>281</v>
      </c>
      <c r="H270" s="167">
        <v>50.64</v>
      </c>
      <c r="I270" s="168"/>
      <c r="J270" s="169">
        <f>ROUND(I270*H270,2)</f>
        <v>0</v>
      </c>
      <c r="K270" s="170"/>
      <c r="L270" s="34"/>
      <c r="M270" s="171" t="s">
        <v>1</v>
      </c>
      <c r="N270" s="135" t="s">
        <v>37</v>
      </c>
      <c r="P270" s="172">
        <f>O270*H270</f>
        <v>0</v>
      </c>
      <c r="Q270" s="172">
        <v>5.4226000000000003E-4</v>
      </c>
      <c r="R270" s="172">
        <f>Q270*H270</f>
        <v>2.74600464E-2</v>
      </c>
      <c r="S270" s="172">
        <v>0</v>
      </c>
      <c r="T270" s="173">
        <f>S270*H270</f>
        <v>0</v>
      </c>
      <c r="AR270" s="174" t="s">
        <v>312</v>
      </c>
      <c r="AT270" s="174" t="s">
        <v>161</v>
      </c>
      <c r="AU270" s="174" t="s">
        <v>81</v>
      </c>
      <c r="AY270" s="17" t="s">
        <v>159</v>
      </c>
      <c r="BE270" s="102">
        <f>IF(N270="základná",J270,0)</f>
        <v>0</v>
      </c>
      <c r="BF270" s="102">
        <f>IF(N270="znížená",J270,0)</f>
        <v>0</v>
      </c>
      <c r="BG270" s="102">
        <f>IF(N270="zákl. prenesená",J270,0)</f>
        <v>0</v>
      </c>
      <c r="BH270" s="102">
        <f>IF(N270="zníž. prenesená",J270,0)</f>
        <v>0</v>
      </c>
      <c r="BI270" s="102">
        <f>IF(N270="nulová",J270,0)</f>
        <v>0</v>
      </c>
      <c r="BJ270" s="17" t="s">
        <v>81</v>
      </c>
      <c r="BK270" s="102">
        <f>ROUND(I270*H270,2)</f>
        <v>0</v>
      </c>
      <c r="BL270" s="17" t="s">
        <v>312</v>
      </c>
      <c r="BM270" s="174" t="s">
        <v>417</v>
      </c>
    </row>
    <row r="271" spans="2:65" s="12" customFormat="1" x14ac:dyDescent="0.2">
      <c r="B271" s="175"/>
      <c r="D271" s="176" t="s">
        <v>167</v>
      </c>
      <c r="E271" s="177" t="s">
        <v>1</v>
      </c>
      <c r="F271" s="178" t="s">
        <v>208</v>
      </c>
      <c r="H271" s="179">
        <v>50.64</v>
      </c>
      <c r="I271" s="180"/>
      <c r="L271" s="175"/>
      <c r="M271" s="181"/>
      <c r="T271" s="182"/>
      <c r="AT271" s="177" t="s">
        <v>167</v>
      </c>
      <c r="AU271" s="177" t="s">
        <v>81</v>
      </c>
      <c r="AV271" s="12" t="s">
        <v>81</v>
      </c>
      <c r="AW271" s="12" t="s">
        <v>26</v>
      </c>
      <c r="AX271" s="12" t="s">
        <v>71</v>
      </c>
      <c r="AY271" s="177" t="s">
        <v>159</v>
      </c>
    </row>
    <row r="272" spans="2:65" s="13" customFormat="1" x14ac:dyDescent="0.2">
      <c r="B272" s="183"/>
      <c r="D272" s="176" t="s">
        <v>167</v>
      </c>
      <c r="E272" s="184" t="s">
        <v>1</v>
      </c>
      <c r="F272" s="185" t="s">
        <v>169</v>
      </c>
      <c r="H272" s="186">
        <v>50.64</v>
      </c>
      <c r="I272" s="187"/>
      <c r="L272" s="183"/>
      <c r="M272" s="188"/>
      <c r="T272" s="189"/>
      <c r="AT272" s="184" t="s">
        <v>167</v>
      </c>
      <c r="AU272" s="184" t="s">
        <v>81</v>
      </c>
      <c r="AV272" s="13" t="s">
        <v>165</v>
      </c>
      <c r="AW272" s="13" t="s">
        <v>26</v>
      </c>
      <c r="AX272" s="13" t="s">
        <v>76</v>
      </c>
      <c r="AY272" s="184" t="s">
        <v>159</v>
      </c>
    </row>
    <row r="273" spans="2:65" s="1" customFormat="1" ht="24.15" customHeight="1" x14ac:dyDescent="0.2">
      <c r="B273" s="136"/>
      <c r="C273" s="163" t="s">
        <v>418</v>
      </c>
      <c r="D273" s="163" t="s">
        <v>161</v>
      </c>
      <c r="E273" s="164" t="s">
        <v>419</v>
      </c>
      <c r="F273" s="165" t="s">
        <v>420</v>
      </c>
      <c r="G273" s="166" t="s">
        <v>281</v>
      </c>
      <c r="H273" s="167">
        <v>6.6639999999999997</v>
      </c>
      <c r="I273" s="168"/>
      <c r="J273" s="169">
        <f>ROUND(I273*H273,2)</f>
        <v>0</v>
      </c>
      <c r="K273" s="170"/>
      <c r="L273" s="34"/>
      <c r="M273" s="171" t="s">
        <v>1</v>
      </c>
      <c r="N273" s="135" t="s">
        <v>37</v>
      </c>
      <c r="P273" s="172">
        <f>O273*H273</f>
        <v>0</v>
      </c>
      <c r="Q273" s="172">
        <v>5.4226000000000003E-4</v>
      </c>
      <c r="R273" s="172">
        <f>Q273*H273</f>
        <v>3.6136206400000002E-3</v>
      </c>
      <c r="S273" s="172">
        <v>0</v>
      </c>
      <c r="T273" s="173">
        <f>S273*H273</f>
        <v>0</v>
      </c>
      <c r="AR273" s="174" t="s">
        <v>312</v>
      </c>
      <c r="AT273" s="174" t="s">
        <v>161</v>
      </c>
      <c r="AU273" s="174" t="s">
        <v>81</v>
      </c>
      <c r="AY273" s="17" t="s">
        <v>159</v>
      </c>
      <c r="BE273" s="102">
        <f>IF(N273="základná",J273,0)</f>
        <v>0</v>
      </c>
      <c r="BF273" s="102">
        <f>IF(N273="znížená",J273,0)</f>
        <v>0</v>
      </c>
      <c r="BG273" s="102">
        <f>IF(N273="zákl. prenesená",J273,0)</f>
        <v>0</v>
      </c>
      <c r="BH273" s="102">
        <f>IF(N273="zníž. prenesená",J273,0)</f>
        <v>0</v>
      </c>
      <c r="BI273" s="102">
        <f>IF(N273="nulová",J273,0)</f>
        <v>0</v>
      </c>
      <c r="BJ273" s="17" t="s">
        <v>81</v>
      </c>
      <c r="BK273" s="102">
        <f>ROUND(I273*H273,2)</f>
        <v>0</v>
      </c>
      <c r="BL273" s="17" t="s">
        <v>312</v>
      </c>
      <c r="BM273" s="174" t="s">
        <v>421</v>
      </c>
    </row>
    <row r="274" spans="2:65" s="12" customFormat="1" x14ac:dyDescent="0.2">
      <c r="B274" s="175"/>
      <c r="D274" s="176" t="s">
        <v>167</v>
      </c>
      <c r="E274" s="177" t="s">
        <v>1</v>
      </c>
      <c r="F274" s="178" t="s">
        <v>210</v>
      </c>
      <c r="H274" s="179">
        <v>6.6639999999999997</v>
      </c>
      <c r="I274" s="180"/>
      <c r="L274" s="175"/>
      <c r="M274" s="181"/>
      <c r="T274" s="182"/>
      <c r="AT274" s="177" t="s">
        <v>167</v>
      </c>
      <c r="AU274" s="177" t="s">
        <v>81</v>
      </c>
      <c r="AV274" s="12" t="s">
        <v>81</v>
      </c>
      <c r="AW274" s="12" t="s">
        <v>26</v>
      </c>
      <c r="AX274" s="12" t="s">
        <v>71</v>
      </c>
      <c r="AY274" s="177" t="s">
        <v>159</v>
      </c>
    </row>
    <row r="275" spans="2:65" s="13" customFormat="1" x14ac:dyDescent="0.2">
      <c r="B275" s="183"/>
      <c r="D275" s="176" t="s">
        <v>167</v>
      </c>
      <c r="E275" s="184" t="s">
        <v>1</v>
      </c>
      <c r="F275" s="185" t="s">
        <v>169</v>
      </c>
      <c r="H275" s="186">
        <v>6.6639999999999997</v>
      </c>
      <c r="I275" s="187"/>
      <c r="L275" s="183"/>
      <c r="M275" s="188"/>
      <c r="T275" s="189"/>
      <c r="AT275" s="184" t="s">
        <v>167</v>
      </c>
      <c r="AU275" s="184" t="s">
        <v>81</v>
      </c>
      <c r="AV275" s="13" t="s">
        <v>165</v>
      </c>
      <c r="AW275" s="13" t="s">
        <v>26</v>
      </c>
      <c r="AX275" s="13" t="s">
        <v>76</v>
      </c>
      <c r="AY275" s="184" t="s">
        <v>159</v>
      </c>
    </row>
    <row r="276" spans="2:65" s="1" customFormat="1" ht="16.5" customHeight="1" x14ac:dyDescent="0.2">
      <c r="B276" s="136"/>
      <c r="C276" s="206" t="s">
        <v>422</v>
      </c>
      <c r="D276" s="206" t="s">
        <v>387</v>
      </c>
      <c r="E276" s="207" t="s">
        <v>423</v>
      </c>
      <c r="F276" s="208" t="s">
        <v>424</v>
      </c>
      <c r="G276" s="209" t="s">
        <v>281</v>
      </c>
      <c r="H276" s="210">
        <v>65.900000000000006</v>
      </c>
      <c r="I276" s="211"/>
      <c r="J276" s="212">
        <f>ROUND(I276*H276,2)</f>
        <v>0</v>
      </c>
      <c r="K276" s="213"/>
      <c r="L276" s="214"/>
      <c r="M276" s="215" t="s">
        <v>1</v>
      </c>
      <c r="N276" s="216" t="s">
        <v>37</v>
      </c>
      <c r="P276" s="172">
        <f>O276*H276</f>
        <v>0</v>
      </c>
      <c r="Q276" s="172">
        <v>3.8800000000000002E-3</v>
      </c>
      <c r="R276" s="172">
        <f>Q276*H276</f>
        <v>0.25569200000000003</v>
      </c>
      <c r="S276" s="172">
        <v>0</v>
      </c>
      <c r="T276" s="173">
        <f>S276*H276</f>
        <v>0</v>
      </c>
      <c r="AR276" s="174" t="s">
        <v>390</v>
      </c>
      <c r="AT276" s="174" t="s">
        <v>387</v>
      </c>
      <c r="AU276" s="174" t="s">
        <v>81</v>
      </c>
      <c r="AY276" s="17" t="s">
        <v>159</v>
      </c>
      <c r="BE276" s="102">
        <f>IF(N276="základná",J276,0)</f>
        <v>0</v>
      </c>
      <c r="BF276" s="102">
        <f>IF(N276="znížená",J276,0)</f>
        <v>0</v>
      </c>
      <c r="BG276" s="102">
        <f>IF(N276="zákl. prenesená",J276,0)</f>
        <v>0</v>
      </c>
      <c r="BH276" s="102">
        <f>IF(N276="zníž. prenesená",J276,0)</f>
        <v>0</v>
      </c>
      <c r="BI276" s="102">
        <f>IF(N276="nulová",J276,0)</f>
        <v>0</v>
      </c>
      <c r="BJ276" s="17" t="s">
        <v>81</v>
      </c>
      <c r="BK276" s="102">
        <f>ROUND(I276*H276,2)</f>
        <v>0</v>
      </c>
      <c r="BL276" s="17" t="s">
        <v>312</v>
      </c>
      <c r="BM276" s="174" t="s">
        <v>425</v>
      </c>
    </row>
    <row r="277" spans="2:65" s="12" customFormat="1" x14ac:dyDescent="0.2">
      <c r="B277" s="175"/>
      <c r="D277" s="176" t="s">
        <v>167</v>
      </c>
      <c r="E277" s="177" t="s">
        <v>1</v>
      </c>
      <c r="F277" s="178" t="s">
        <v>426</v>
      </c>
      <c r="H277" s="179">
        <v>65.900000000000006</v>
      </c>
      <c r="I277" s="180"/>
      <c r="L277" s="175"/>
      <c r="M277" s="181"/>
      <c r="T277" s="182"/>
      <c r="AT277" s="177" t="s">
        <v>167</v>
      </c>
      <c r="AU277" s="177" t="s">
        <v>81</v>
      </c>
      <c r="AV277" s="12" t="s">
        <v>81</v>
      </c>
      <c r="AW277" s="12" t="s">
        <v>26</v>
      </c>
      <c r="AX277" s="12" t="s">
        <v>71</v>
      </c>
      <c r="AY277" s="177" t="s">
        <v>159</v>
      </c>
    </row>
    <row r="278" spans="2:65" s="13" customFormat="1" x14ac:dyDescent="0.2">
      <c r="B278" s="183"/>
      <c r="D278" s="176" t="s">
        <v>167</v>
      </c>
      <c r="E278" s="184" t="s">
        <v>1</v>
      </c>
      <c r="F278" s="185" t="s">
        <v>169</v>
      </c>
      <c r="H278" s="186">
        <v>65.900000000000006</v>
      </c>
      <c r="I278" s="187"/>
      <c r="L278" s="183"/>
      <c r="M278" s="188"/>
      <c r="T278" s="189"/>
      <c r="AT278" s="184" t="s">
        <v>167</v>
      </c>
      <c r="AU278" s="184" t="s">
        <v>81</v>
      </c>
      <c r="AV278" s="13" t="s">
        <v>165</v>
      </c>
      <c r="AW278" s="13" t="s">
        <v>26</v>
      </c>
      <c r="AX278" s="13" t="s">
        <v>76</v>
      </c>
      <c r="AY278" s="184" t="s">
        <v>159</v>
      </c>
    </row>
    <row r="279" spans="2:65" s="1" customFormat="1" ht="24.15" customHeight="1" x14ac:dyDescent="0.2">
      <c r="B279" s="136"/>
      <c r="C279" s="163" t="s">
        <v>178</v>
      </c>
      <c r="D279" s="163" t="s">
        <v>161</v>
      </c>
      <c r="E279" s="164" t="s">
        <v>427</v>
      </c>
      <c r="F279" s="165" t="s">
        <v>428</v>
      </c>
      <c r="G279" s="166" t="s">
        <v>429</v>
      </c>
      <c r="H279" s="219"/>
      <c r="I279" s="168"/>
      <c r="J279" s="169">
        <f>ROUND(I279*H279,2)</f>
        <v>0</v>
      </c>
      <c r="K279" s="170"/>
      <c r="L279" s="34"/>
      <c r="M279" s="171" t="s">
        <v>1</v>
      </c>
      <c r="N279" s="135" t="s">
        <v>37</v>
      </c>
      <c r="P279" s="172">
        <f>O279*H279</f>
        <v>0</v>
      </c>
      <c r="Q279" s="172">
        <v>0</v>
      </c>
      <c r="R279" s="172">
        <f>Q279*H279</f>
        <v>0</v>
      </c>
      <c r="S279" s="172">
        <v>0</v>
      </c>
      <c r="T279" s="173">
        <f>S279*H279</f>
        <v>0</v>
      </c>
      <c r="AR279" s="174" t="s">
        <v>312</v>
      </c>
      <c r="AT279" s="174" t="s">
        <v>161</v>
      </c>
      <c r="AU279" s="174" t="s">
        <v>81</v>
      </c>
      <c r="AY279" s="17" t="s">
        <v>159</v>
      </c>
      <c r="BE279" s="102">
        <f>IF(N279="základná",J279,0)</f>
        <v>0</v>
      </c>
      <c r="BF279" s="102">
        <f>IF(N279="znížená",J279,0)</f>
        <v>0</v>
      </c>
      <c r="BG279" s="102">
        <f>IF(N279="zákl. prenesená",J279,0)</f>
        <v>0</v>
      </c>
      <c r="BH279" s="102">
        <f>IF(N279="zníž. prenesená",J279,0)</f>
        <v>0</v>
      </c>
      <c r="BI279" s="102">
        <f>IF(N279="nulová",J279,0)</f>
        <v>0</v>
      </c>
      <c r="BJ279" s="17" t="s">
        <v>81</v>
      </c>
      <c r="BK279" s="102">
        <f>ROUND(I279*H279,2)</f>
        <v>0</v>
      </c>
      <c r="BL279" s="17" t="s">
        <v>312</v>
      </c>
      <c r="BM279" s="174" t="s">
        <v>430</v>
      </c>
    </row>
    <row r="280" spans="2:65" s="11" customFormat="1" ht="22.75" customHeight="1" x14ac:dyDescent="0.25">
      <c r="B280" s="151"/>
      <c r="D280" s="152" t="s">
        <v>70</v>
      </c>
      <c r="E280" s="161" t="s">
        <v>431</v>
      </c>
      <c r="F280" s="161" t="s">
        <v>432</v>
      </c>
      <c r="I280" s="154"/>
      <c r="J280" s="162">
        <f>BK280</f>
        <v>0</v>
      </c>
      <c r="L280" s="151"/>
      <c r="M280" s="156"/>
      <c r="P280" s="157">
        <f>SUM(P281:P316)</f>
        <v>0</v>
      </c>
      <c r="R280" s="157">
        <f>SUM(R281:R316)</f>
        <v>0.58432118000000011</v>
      </c>
      <c r="T280" s="158">
        <f>SUM(T281:T316)</f>
        <v>0</v>
      </c>
      <c r="AR280" s="152" t="s">
        <v>81</v>
      </c>
      <c r="AT280" s="159" t="s">
        <v>70</v>
      </c>
      <c r="AU280" s="159" t="s">
        <v>76</v>
      </c>
      <c r="AY280" s="152" t="s">
        <v>159</v>
      </c>
      <c r="BK280" s="160">
        <f>SUM(BK281:BK316)</f>
        <v>0</v>
      </c>
    </row>
    <row r="281" spans="2:65" s="1" customFormat="1" ht="16.5" customHeight="1" x14ac:dyDescent="0.2">
      <c r="B281" s="136"/>
      <c r="C281" s="163" t="s">
        <v>433</v>
      </c>
      <c r="D281" s="163" t="s">
        <v>161</v>
      </c>
      <c r="E281" s="164" t="s">
        <v>434</v>
      </c>
      <c r="F281" s="165" t="s">
        <v>435</v>
      </c>
      <c r="G281" s="166" t="s">
        <v>281</v>
      </c>
      <c r="H281" s="167">
        <v>42.46</v>
      </c>
      <c r="I281" s="168"/>
      <c r="J281" s="169">
        <f>ROUND(I281*H281,2)</f>
        <v>0</v>
      </c>
      <c r="K281" s="170"/>
      <c r="L281" s="34"/>
      <c r="M281" s="171" t="s">
        <v>1</v>
      </c>
      <c r="N281" s="135" t="s">
        <v>37</v>
      </c>
      <c r="P281" s="172">
        <f>O281*H281</f>
        <v>0</v>
      </c>
      <c r="Q281" s="172">
        <v>1.9999999999999999E-6</v>
      </c>
      <c r="R281" s="172">
        <f>Q281*H281</f>
        <v>8.4919999999999993E-5</v>
      </c>
      <c r="S281" s="172">
        <v>0</v>
      </c>
      <c r="T281" s="173">
        <f>S281*H281</f>
        <v>0</v>
      </c>
      <c r="AR281" s="174" t="s">
        <v>312</v>
      </c>
      <c r="AT281" s="174" t="s">
        <v>161</v>
      </c>
      <c r="AU281" s="174" t="s">
        <v>81</v>
      </c>
      <c r="AY281" s="17" t="s">
        <v>159</v>
      </c>
      <c r="BE281" s="102">
        <f>IF(N281="základná",J281,0)</f>
        <v>0</v>
      </c>
      <c r="BF281" s="102">
        <f>IF(N281="znížená",J281,0)</f>
        <v>0</v>
      </c>
      <c r="BG281" s="102">
        <f>IF(N281="zákl. prenesená",J281,0)</f>
        <v>0</v>
      </c>
      <c r="BH281" s="102">
        <f>IF(N281="zníž. prenesená",J281,0)</f>
        <v>0</v>
      </c>
      <c r="BI281" s="102">
        <f>IF(N281="nulová",J281,0)</f>
        <v>0</v>
      </c>
      <c r="BJ281" s="17" t="s">
        <v>81</v>
      </c>
      <c r="BK281" s="102">
        <f>ROUND(I281*H281,2)</f>
        <v>0</v>
      </c>
      <c r="BL281" s="17" t="s">
        <v>312</v>
      </c>
      <c r="BM281" s="174" t="s">
        <v>436</v>
      </c>
    </row>
    <row r="282" spans="2:65" s="12" customFormat="1" x14ac:dyDescent="0.2">
      <c r="B282" s="175"/>
      <c r="D282" s="176" t="s">
        <v>167</v>
      </c>
      <c r="E282" s="177" t="s">
        <v>1</v>
      </c>
      <c r="F282" s="178" t="s">
        <v>212</v>
      </c>
      <c r="H282" s="179">
        <v>42.46</v>
      </c>
      <c r="I282" s="180"/>
      <c r="L282" s="175"/>
      <c r="M282" s="181"/>
      <c r="T282" s="182"/>
      <c r="AT282" s="177" t="s">
        <v>167</v>
      </c>
      <c r="AU282" s="177" t="s">
        <v>81</v>
      </c>
      <c r="AV282" s="12" t="s">
        <v>81</v>
      </c>
      <c r="AW282" s="12" t="s">
        <v>26</v>
      </c>
      <c r="AX282" s="12" t="s">
        <v>71</v>
      </c>
      <c r="AY282" s="177" t="s">
        <v>159</v>
      </c>
    </row>
    <row r="283" spans="2:65" s="13" customFormat="1" x14ac:dyDescent="0.2">
      <c r="B283" s="183"/>
      <c r="D283" s="176" t="s">
        <v>167</v>
      </c>
      <c r="E283" s="184" t="s">
        <v>1</v>
      </c>
      <c r="F283" s="185" t="s">
        <v>169</v>
      </c>
      <c r="H283" s="186">
        <v>42.46</v>
      </c>
      <c r="I283" s="187"/>
      <c r="L283" s="183"/>
      <c r="M283" s="188"/>
      <c r="T283" s="189"/>
      <c r="AT283" s="184" t="s">
        <v>167</v>
      </c>
      <c r="AU283" s="184" t="s">
        <v>81</v>
      </c>
      <c r="AV283" s="13" t="s">
        <v>165</v>
      </c>
      <c r="AW283" s="13" t="s">
        <v>26</v>
      </c>
      <c r="AX283" s="13" t="s">
        <v>76</v>
      </c>
      <c r="AY283" s="184" t="s">
        <v>159</v>
      </c>
    </row>
    <row r="284" spans="2:65" s="1" customFormat="1" ht="24.15" customHeight="1" x14ac:dyDescent="0.2">
      <c r="B284" s="136"/>
      <c r="C284" s="206" t="s">
        <v>437</v>
      </c>
      <c r="D284" s="206" t="s">
        <v>387</v>
      </c>
      <c r="E284" s="207" t="s">
        <v>438</v>
      </c>
      <c r="F284" s="208" t="s">
        <v>439</v>
      </c>
      <c r="G284" s="209" t="s">
        <v>281</v>
      </c>
      <c r="H284" s="210">
        <v>48.829000000000001</v>
      </c>
      <c r="I284" s="211"/>
      <c r="J284" s="212">
        <f>ROUND(I284*H284,2)</f>
        <v>0</v>
      </c>
      <c r="K284" s="213"/>
      <c r="L284" s="214"/>
      <c r="M284" s="215" t="s">
        <v>1</v>
      </c>
      <c r="N284" s="216" t="s">
        <v>37</v>
      </c>
      <c r="P284" s="172">
        <f>O284*H284</f>
        <v>0</v>
      </c>
      <c r="Q284" s="172">
        <v>1E-4</v>
      </c>
      <c r="R284" s="172">
        <f>Q284*H284</f>
        <v>4.8828999999999999E-3</v>
      </c>
      <c r="S284" s="172">
        <v>0</v>
      </c>
      <c r="T284" s="173">
        <f>S284*H284</f>
        <v>0</v>
      </c>
      <c r="AR284" s="174" t="s">
        <v>390</v>
      </c>
      <c r="AT284" s="174" t="s">
        <v>387</v>
      </c>
      <c r="AU284" s="174" t="s">
        <v>81</v>
      </c>
      <c r="AY284" s="17" t="s">
        <v>159</v>
      </c>
      <c r="BE284" s="102">
        <f>IF(N284="základná",J284,0)</f>
        <v>0</v>
      </c>
      <c r="BF284" s="102">
        <f>IF(N284="znížená",J284,0)</f>
        <v>0</v>
      </c>
      <c r="BG284" s="102">
        <f>IF(N284="zákl. prenesená",J284,0)</f>
        <v>0</v>
      </c>
      <c r="BH284" s="102">
        <f>IF(N284="zníž. prenesená",J284,0)</f>
        <v>0</v>
      </c>
      <c r="BI284" s="102">
        <f>IF(N284="nulová",J284,0)</f>
        <v>0</v>
      </c>
      <c r="BJ284" s="17" t="s">
        <v>81</v>
      </c>
      <c r="BK284" s="102">
        <f>ROUND(I284*H284,2)</f>
        <v>0</v>
      </c>
      <c r="BL284" s="17" t="s">
        <v>312</v>
      </c>
      <c r="BM284" s="174" t="s">
        <v>440</v>
      </c>
    </row>
    <row r="285" spans="2:65" s="12" customFormat="1" x14ac:dyDescent="0.2">
      <c r="B285" s="175"/>
      <c r="D285" s="176" t="s">
        <v>167</v>
      </c>
      <c r="E285" s="177" t="s">
        <v>1</v>
      </c>
      <c r="F285" s="178" t="s">
        <v>441</v>
      </c>
      <c r="H285" s="179">
        <v>48.829000000000001</v>
      </c>
      <c r="I285" s="180"/>
      <c r="L285" s="175"/>
      <c r="M285" s="181"/>
      <c r="T285" s="182"/>
      <c r="AT285" s="177" t="s">
        <v>167</v>
      </c>
      <c r="AU285" s="177" t="s">
        <v>81</v>
      </c>
      <c r="AV285" s="12" t="s">
        <v>81</v>
      </c>
      <c r="AW285" s="12" t="s">
        <v>26</v>
      </c>
      <c r="AX285" s="12" t="s">
        <v>71</v>
      </c>
      <c r="AY285" s="177" t="s">
        <v>159</v>
      </c>
    </row>
    <row r="286" spans="2:65" s="13" customFormat="1" x14ac:dyDescent="0.2">
      <c r="B286" s="183"/>
      <c r="D286" s="176" t="s">
        <v>167</v>
      </c>
      <c r="E286" s="184" t="s">
        <v>1</v>
      </c>
      <c r="F286" s="185" t="s">
        <v>169</v>
      </c>
      <c r="H286" s="186">
        <v>48.829000000000001</v>
      </c>
      <c r="I286" s="187"/>
      <c r="L286" s="183"/>
      <c r="M286" s="188"/>
      <c r="T286" s="189"/>
      <c r="AT286" s="184" t="s">
        <v>167</v>
      </c>
      <c r="AU286" s="184" t="s">
        <v>81</v>
      </c>
      <c r="AV286" s="13" t="s">
        <v>165</v>
      </c>
      <c r="AW286" s="13" t="s">
        <v>26</v>
      </c>
      <c r="AX286" s="13" t="s">
        <v>76</v>
      </c>
      <c r="AY286" s="184" t="s">
        <v>159</v>
      </c>
    </row>
    <row r="287" spans="2:65" s="1" customFormat="1" ht="24.15" customHeight="1" x14ac:dyDescent="0.2">
      <c r="B287" s="136"/>
      <c r="C287" s="163" t="s">
        <v>442</v>
      </c>
      <c r="D287" s="163" t="s">
        <v>161</v>
      </c>
      <c r="E287" s="164" t="s">
        <v>443</v>
      </c>
      <c r="F287" s="165" t="s">
        <v>444</v>
      </c>
      <c r="G287" s="166" t="s">
        <v>281</v>
      </c>
      <c r="H287" s="167">
        <v>42.46</v>
      </c>
      <c r="I287" s="168"/>
      <c r="J287" s="169">
        <f>ROUND(I287*H287,2)</f>
        <v>0</v>
      </c>
      <c r="K287" s="170"/>
      <c r="L287" s="34"/>
      <c r="M287" s="171" t="s">
        <v>1</v>
      </c>
      <c r="N287" s="135" t="s">
        <v>37</v>
      </c>
      <c r="P287" s="172">
        <f>O287*H287</f>
        <v>0</v>
      </c>
      <c r="Q287" s="172">
        <v>0</v>
      </c>
      <c r="R287" s="172">
        <f>Q287*H287</f>
        <v>0</v>
      </c>
      <c r="S287" s="172">
        <v>0</v>
      </c>
      <c r="T287" s="173">
        <f>S287*H287</f>
        <v>0</v>
      </c>
      <c r="AR287" s="174" t="s">
        <v>312</v>
      </c>
      <c r="AT287" s="174" t="s">
        <v>161</v>
      </c>
      <c r="AU287" s="174" t="s">
        <v>81</v>
      </c>
      <c r="AY287" s="17" t="s">
        <v>159</v>
      </c>
      <c r="BE287" s="102">
        <f>IF(N287="základná",J287,0)</f>
        <v>0</v>
      </c>
      <c r="BF287" s="102">
        <f>IF(N287="znížená",J287,0)</f>
        <v>0</v>
      </c>
      <c r="BG287" s="102">
        <f>IF(N287="zákl. prenesená",J287,0)</f>
        <v>0</v>
      </c>
      <c r="BH287" s="102">
        <f>IF(N287="zníž. prenesená",J287,0)</f>
        <v>0</v>
      </c>
      <c r="BI287" s="102">
        <f>IF(N287="nulová",J287,0)</f>
        <v>0</v>
      </c>
      <c r="BJ287" s="17" t="s">
        <v>81</v>
      </c>
      <c r="BK287" s="102">
        <f>ROUND(I287*H287,2)</f>
        <v>0</v>
      </c>
      <c r="BL287" s="17" t="s">
        <v>312</v>
      </c>
      <c r="BM287" s="174" t="s">
        <v>445</v>
      </c>
    </row>
    <row r="288" spans="2:65" s="14" customFormat="1" x14ac:dyDescent="0.2">
      <c r="B288" s="190"/>
      <c r="D288" s="176" t="s">
        <v>167</v>
      </c>
      <c r="E288" s="191" t="s">
        <v>1</v>
      </c>
      <c r="F288" s="192" t="s">
        <v>446</v>
      </c>
      <c r="H288" s="191" t="s">
        <v>1</v>
      </c>
      <c r="I288" s="193"/>
      <c r="L288" s="190"/>
      <c r="M288" s="194"/>
      <c r="T288" s="195"/>
      <c r="AT288" s="191" t="s">
        <v>167</v>
      </c>
      <c r="AU288" s="191" t="s">
        <v>81</v>
      </c>
      <c r="AV288" s="14" t="s">
        <v>76</v>
      </c>
      <c r="AW288" s="14" t="s">
        <v>26</v>
      </c>
      <c r="AX288" s="14" t="s">
        <v>71</v>
      </c>
      <c r="AY288" s="191" t="s">
        <v>159</v>
      </c>
    </row>
    <row r="289" spans="2:65" s="12" customFormat="1" x14ac:dyDescent="0.2">
      <c r="B289" s="175"/>
      <c r="D289" s="176" t="s">
        <v>167</v>
      </c>
      <c r="E289" s="177" t="s">
        <v>1</v>
      </c>
      <c r="F289" s="178" t="s">
        <v>447</v>
      </c>
      <c r="H289" s="179">
        <v>42.46</v>
      </c>
      <c r="I289" s="180"/>
      <c r="L289" s="175"/>
      <c r="M289" s="181"/>
      <c r="T289" s="182"/>
      <c r="AT289" s="177" t="s">
        <v>167</v>
      </c>
      <c r="AU289" s="177" t="s">
        <v>81</v>
      </c>
      <c r="AV289" s="12" t="s">
        <v>81</v>
      </c>
      <c r="AW289" s="12" t="s">
        <v>26</v>
      </c>
      <c r="AX289" s="12" t="s">
        <v>71</v>
      </c>
      <c r="AY289" s="177" t="s">
        <v>159</v>
      </c>
    </row>
    <row r="290" spans="2:65" s="15" customFormat="1" x14ac:dyDescent="0.2">
      <c r="B290" s="199"/>
      <c r="D290" s="176" t="s">
        <v>167</v>
      </c>
      <c r="E290" s="200" t="s">
        <v>212</v>
      </c>
      <c r="F290" s="201" t="s">
        <v>383</v>
      </c>
      <c r="H290" s="202">
        <v>42.46</v>
      </c>
      <c r="I290" s="203"/>
      <c r="L290" s="199"/>
      <c r="M290" s="204"/>
      <c r="T290" s="205"/>
      <c r="AT290" s="200" t="s">
        <v>167</v>
      </c>
      <c r="AU290" s="200" t="s">
        <v>81</v>
      </c>
      <c r="AV290" s="15" t="s">
        <v>173</v>
      </c>
      <c r="AW290" s="15" t="s">
        <v>26</v>
      </c>
      <c r="AX290" s="15" t="s">
        <v>71</v>
      </c>
      <c r="AY290" s="200" t="s">
        <v>159</v>
      </c>
    </row>
    <row r="291" spans="2:65" s="13" customFormat="1" x14ac:dyDescent="0.2">
      <c r="B291" s="183"/>
      <c r="D291" s="176" t="s">
        <v>167</v>
      </c>
      <c r="E291" s="184" t="s">
        <v>1</v>
      </c>
      <c r="F291" s="185" t="s">
        <v>169</v>
      </c>
      <c r="H291" s="186">
        <v>42.46</v>
      </c>
      <c r="I291" s="187"/>
      <c r="L291" s="183"/>
      <c r="M291" s="188"/>
      <c r="T291" s="189"/>
      <c r="AT291" s="184" t="s">
        <v>167</v>
      </c>
      <c r="AU291" s="184" t="s">
        <v>81</v>
      </c>
      <c r="AV291" s="13" t="s">
        <v>165</v>
      </c>
      <c r="AW291" s="13" t="s">
        <v>26</v>
      </c>
      <c r="AX291" s="13" t="s">
        <v>76</v>
      </c>
      <c r="AY291" s="184" t="s">
        <v>159</v>
      </c>
    </row>
    <row r="292" spans="2:65" s="1" customFormat="1" ht="24.15" customHeight="1" x14ac:dyDescent="0.2">
      <c r="B292" s="136"/>
      <c r="C292" s="206" t="s">
        <v>448</v>
      </c>
      <c r="D292" s="206" t="s">
        <v>387</v>
      </c>
      <c r="E292" s="207" t="s">
        <v>449</v>
      </c>
      <c r="F292" s="208" t="s">
        <v>450</v>
      </c>
      <c r="G292" s="209" t="s">
        <v>281</v>
      </c>
      <c r="H292" s="210">
        <v>46.706000000000003</v>
      </c>
      <c r="I292" s="211"/>
      <c r="J292" s="212">
        <f>ROUND(I292*H292,2)</f>
        <v>0</v>
      </c>
      <c r="K292" s="213"/>
      <c r="L292" s="214"/>
      <c r="M292" s="215" t="s">
        <v>1</v>
      </c>
      <c r="N292" s="216" t="s">
        <v>37</v>
      </c>
      <c r="P292" s="172">
        <f>O292*H292</f>
        <v>0</v>
      </c>
      <c r="Q292" s="172">
        <v>4.0600000000000002E-3</v>
      </c>
      <c r="R292" s="172">
        <f>Q292*H292</f>
        <v>0.18962636000000002</v>
      </c>
      <c r="S292" s="172">
        <v>0</v>
      </c>
      <c r="T292" s="173">
        <f>S292*H292</f>
        <v>0</v>
      </c>
      <c r="AR292" s="174" t="s">
        <v>390</v>
      </c>
      <c r="AT292" s="174" t="s">
        <v>387</v>
      </c>
      <c r="AU292" s="174" t="s">
        <v>81</v>
      </c>
      <c r="AY292" s="17" t="s">
        <v>159</v>
      </c>
      <c r="BE292" s="102">
        <f>IF(N292="základná",J292,0)</f>
        <v>0</v>
      </c>
      <c r="BF292" s="102">
        <f>IF(N292="znížená",J292,0)</f>
        <v>0</v>
      </c>
      <c r="BG292" s="102">
        <f>IF(N292="zákl. prenesená",J292,0)</f>
        <v>0</v>
      </c>
      <c r="BH292" s="102">
        <f>IF(N292="zníž. prenesená",J292,0)</f>
        <v>0</v>
      </c>
      <c r="BI292" s="102">
        <f>IF(N292="nulová",J292,0)</f>
        <v>0</v>
      </c>
      <c r="BJ292" s="17" t="s">
        <v>81</v>
      </c>
      <c r="BK292" s="102">
        <f>ROUND(I292*H292,2)</f>
        <v>0</v>
      </c>
      <c r="BL292" s="17" t="s">
        <v>312</v>
      </c>
      <c r="BM292" s="174" t="s">
        <v>451</v>
      </c>
    </row>
    <row r="293" spans="2:65" s="12" customFormat="1" x14ac:dyDescent="0.2">
      <c r="B293" s="175"/>
      <c r="D293" s="176" t="s">
        <v>167</v>
      </c>
      <c r="E293" s="177" t="s">
        <v>1</v>
      </c>
      <c r="F293" s="178" t="s">
        <v>452</v>
      </c>
      <c r="H293" s="179">
        <v>46.706000000000003</v>
      </c>
      <c r="I293" s="180"/>
      <c r="L293" s="175"/>
      <c r="M293" s="181"/>
      <c r="T293" s="182"/>
      <c r="AT293" s="177" t="s">
        <v>167</v>
      </c>
      <c r="AU293" s="177" t="s">
        <v>81</v>
      </c>
      <c r="AV293" s="12" t="s">
        <v>81</v>
      </c>
      <c r="AW293" s="12" t="s">
        <v>26</v>
      </c>
      <c r="AX293" s="12" t="s">
        <v>71</v>
      </c>
      <c r="AY293" s="177" t="s">
        <v>159</v>
      </c>
    </row>
    <row r="294" spans="2:65" s="13" customFormat="1" x14ac:dyDescent="0.2">
      <c r="B294" s="183"/>
      <c r="D294" s="176" t="s">
        <v>167</v>
      </c>
      <c r="E294" s="184" t="s">
        <v>1</v>
      </c>
      <c r="F294" s="185" t="s">
        <v>169</v>
      </c>
      <c r="H294" s="186">
        <v>46.706000000000003</v>
      </c>
      <c r="I294" s="187"/>
      <c r="L294" s="183"/>
      <c r="M294" s="188"/>
      <c r="T294" s="189"/>
      <c r="AT294" s="184" t="s">
        <v>167</v>
      </c>
      <c r="AU294" s="184" t="s">
        <v>81</v>
      </c>
      <c r="AV294" s="13" t="s">
        <v>165</v>
      </c>
      <c r="AW294" s="13" t="s">
        <v>26</v>
      </c>
      <c r="AX294" s="13" t="s">
        <v>76</v>
      </c>
      <c r="AY294" s="184" t="s">
        <v>159</v>
      </c>
    </row>
    <row r="295" spans="2:65" s="1" customFormat="1" ht="24.15" customHeight="1" x14ac:dyDescent="0.2">
      <c r="B295" s="136"/>
      <c r="C295" s="163" t="s">
        <v>453</v>
      </c>
      <c r="D295" s="163" t="s">
        <v>161</v>
      </c>
      <c r="E295" s="164" t="s">
        <v>454</v>
      </c>
      <c r="F295" s="165" t="s">
        <v>455</v>
      </c>
      <c r="G295" s="166" t="s">
        <v>281</v>
      </c>
      <c r="H295" s="167">
        <v>29.279</v>
      </c>
      <c r="I295" s="168"/>
      <c r="J295" s="169">
        <f>ROUND(I295*H295,2)</f>
        <v>0</v>
      </c>
      <c r="K295" s="170"/>
      <c r="L295" s="34"/>
      <c r="M295" s="171" t="s">
        <v>1</v>
      </c>
      <c r="N295" s="135" t="s">
        <v>37</v>
      </c>
      <c r="P295" s="172">
        <f>O295*H295</f>
        <v>0</v>
      </c>
      <c r="Q295" s="172">
        <v>5.0000000000000001E-3</v>
      </c>
      <c r="R295" s="172">
        <f>Q295*H295</f>
        <v>0.146395</v>
      </c>
      <c r="S295" s="172">
        <v>0</v>
      </c>
      <c r="T295" s="173">
        <f>S295*H295</f>
        <v>0</v>
      </c>
      <c r="AR295" s="174" t="s">
        <v>312</v>
      </c>
      <c r="AT295" s="174" t="s">
        <v>161</v>
      </c>
      <c r="AU295" s="174" t="s">
        <v>81</v>
      </c>
      <c r="AY295" s="17" t="s">
        <v>159</v>
      </c>
      <c r="BE295" s="102">
        <f>IF(N295="základná",J295,0)</f>
        <v>0</v>
      </c>
      <c r="BF295" s="102">
        <f>IF(N295="znížená",J295,0)</f>
        <v>0</v>
      </c>
      <c r="BG295" s="102">
        <f>IF(N295="zákl. prenesená",J295,0)</f>
        <v>0</v>
      </c>
      <c r="BH295" s="102">
        <f>IF(N295="zníž. prenesená",J295,0)</f>
        <v>0</v>
      </c>
      <c r="BI295" s="102">
        <f>IF(N295="nulová",J295,0)</f>
        <v>0</v>
      </c>
      <c r="BJ295" s="17" t="s">
        <v>81</v>
      </c>
      <c r="BK295" s="102">
        <f>ROUND(I295*H295,2)</f>
        <v>0</v>
      </c>
      <c r="BL295" s="17" t="s">
        <v>312</v>
      </c>
      <c r="BM295" s="174" t="s">
        <v>456</v>
      </c>
    </row>
    <row r="296" spans="2:65" s="14" customFormat="1" x14ac:dyDescent="0.2">
      <c r="B296" s="190"/>
      <c r="D296" s="176" t="s">
        <v>167</v>
      </c>
      <c r="E296" s="191" t="s">
        <v>1</v>
      </c>
      <c r="F296" s="192" t="s">
        <v>457</v>
      </c>
      <c r="H296" s="191" t="s">
        <v>1</v>
      </c>
      <c r="I296" s="193"/>
      <c r="L296" s="190"/>
      <c r="M296" s="194"/>
      <c r="T296" s="195"/>
      <c r="AT296" s="191" t="s">
        <v>167</v>
      </c>
      <c r="AU296" s="191" t="s">
        <v>81</v>
      </c>
      <c r="AV296" s="14" t="s">
        <v>76</v>
      </c>
      <c r="AW296" s="14" t="s">
        <v>26</v>
      </c>
      <c r="AX296" s="14" t="s">
        <v>71</v>
      </c>
      <c r="AY296" s="191" t="s">
        <v>159</v>
      </c>
    </row>
    <row r="297" spans="2:65" s="12" customFormat="1" x14ac:dyDescent="0.2">
      <c r="B297" s="175"/>
      <c r="D297" s="176" t="s">
        <v>167</v>
      </c>
      <c r="E297" s="177" t="s">
        <v>1</v>
      </c>
      <c r="F297" s="178" t="s">
        <v>458</v>
      </c>
      <c r="H297" s="179">
        <v>32.033999999999999</v>
      </c>
      <c r="I297" s="180"/>
      <c r="L297" s="175"/>
      <c r="M297" s="181"/>
      <c r="T297" s="182"/>
      <c r="AT297" s="177" t="s">
        <v>167</v>
      </c>
      <c r="AU297" s="177" t="s">
        <v>81</v>
      </c>
      <c r="AV297" s="12" t="s">
        <v>81</v>
      </c>
      <c r="AW297" s="12" t="s">
        <v>26</v>
      </c>
      <c r="AX297" s="12" t="s">
        <v>71</v>
      </c>
      <c r="AY297" s="177" t="s">
        <v>159</v>
      </c>
    </row>
    <row r="298" spans="2:65" s="12" customFormat="1" x14ac:dyDescent="0.2">
      <c r="B298" s="175"/>
      <c r="D298" s="176" t="s">
        <v>167</v>
      </c>
      <c r="E298" s="177" t="s">
        <v>1</v>
      </c>
      <c r="F298" s="178" t="s">
        <v>459</v>
      </c>
      <c r="H298" s="179">
        <v>-2.7549999999999999</v>
      </c>
      <c r="I298" s="180"/>
      <c r="L298" s="175"/>
      <c r="M298" s="181"/>
      <c r="T298" s="182"/>
      <c r="AT298" s="177" t="s">
        <v>167</v>
      </c>
      <c r="AU298" s="177" t="s">
        <v>81</v>
      </c>
      <c r="AV298" s="12" t="s">
        <v>81</v>
      </c>
      <c r="AW298" s="12" t="s">
        <v>26</v>
      </c>
      <c r="AX298" s="12" t="s">
        <v>71</v>
      </c>
      <c r="AY298" s="177" t="s">
        <v>159</v>
      </c>
    </row>
    <row r="299" spans="2:65" s="13" customFormat="1" x14ac:dyDescent="0.2">
      <c r="B299" s="183"/>
      <c r="D299" s="176" t="s">
        <v>167</v>
      </c>
      <c r="E299" s="184" t="s">
        <v>216</v>
      </c>
      <c r="F299" s="185" t="s">
        <v>169</v>
      </c>
      <c r="H299" s="186">
        <v>29.279</v>
      </c>
      <c r="I299" s="187"/>
      <c r="L299" s="183"/>
      <c r="M299" s="188"/>
      <c r="T299" s="189"/>
      <c r="AT299" s="184" t="s">
        <v>167</v>
      </c>
      <c r="AU299" s="184" t="s">
        <v>81</v>
      </c>
      <c r="AV299" s="13" t="s">
        <v>165</v>
      </c>
      <c r="AW299" s="13" t="s">
        <v>26</v>
      </c>
      <c r="AX299" s="13" t="s">
        <v>76</v>
      </c>
      <c r="AY299" s="184" t="s">
        <v>159</v>
      </c>
    </row>
    <row r="300" spans="2:65" s="1" customFormat="1" ht="33" customHeight="1" x14ac:dyDescent="0.2">
      <c r="B300" s="136"/>
      <c r="C300" s="206" t="s">
        <v>460</v>
      </c>
      <c r="D300" s="206" t="s">
        <v>387</v>
      </c>
      <c r="E300" s="207" t="s">
        <v>461</v>
      </c>
      <c r="F300" s="208" t="s">
        <v>462</v>
      </c>
      <c r="G300" s="209" t="s">
        <v>281</v>
      </c>
      <c r="H300" s="210">
        <v>35.872</v>
      </c>
      <c r="I300" s="211"/>
      <c r="J300" s="212">
        <f>ROUND(I300*H300,2)</f>
        <v>0</v>
      </c>
      <c r="K300" s="213"/>
      <c r="L300" s="214"/>
      <c r="M300" s="215" t="s">
        <v>1</v>
      </c>
      <c r="N300" s="216" t="s">
        <v>37</v>
      </c>
      <c r="P300" s="172">
        <f>O300*H300</f>
        <v>0</v>
      </c>
      <c r="Q300" s="172">
        <v>1.5E-3</v>
      </c>
      <c r="R300" s="172">
        <f>Q300*H300</f>
        <v>5.3808000000000002E-2</v>
      </c>
      <c r="S300" s="172">
        <v>0</v>
      </c>
      <c r="T300" s="173">
        <f>S300*H300</f>
        <v>0</v>
      </c>
      <c r="AR300" s="174" t="s">
        <v>390</v>
      </c>
      <c r="AT300" s="174" t="s">
        <v>387</v>
      </c>
      <c r="AU300" s="174" t="s">
        <v>81</v>
      </c>
      <c r="AY300" s="17" t="s">
        <v>159</v>
      </c>
      <c r="BE300" s="102">
        <f>IF(N300="základná",J300,0)</f>
        <v>0</v>
      </c>
      <c r="BF300" s="102">
        <f>IF(N300="znížená",J300,0)</f>
        <v>0</v>
      </c>
      <c r="BG300" s="102">
        <f>IF(N300="zákl. prenesená",J300,0)</f>
        <v>0</v>
      </c>
      <c r="BH300" s="102">
        <f>IF(N300="zníž. prenesená",J300,0)</f>
        <v>0</v>
      </c>
      <c r="BI300" s="102">
        <f>IF(N300="nulová",J300,0)</f>
        <v>0</v>
      </c>
      <c r="BJ300" s="17" t="s">
        <v>81</v>
      </c>
      <c r="BK300" s="102">
        <f>ROUND(I300*H300,2)</f>
        <v>0</v>
      </c>
      <c r="BL300" s="17" t="s">
        <v>312</v>
      </c>
      <c r="BM300" s="174" t="s">
        <v>463</v>
      </c>
    </row>
    <row r="301" spans="2:65" s="12" customFormat="1" x14ac:dyDescent="0.2">
      <c r="B301" s="175"/>
      <c r="D301" s="176" t="s">
        <v>167</v>
      </c>
      <c r="E301" s="177" t="s">
        <v>1</v>
      </c>
      <c r="F301" s="178" t="s">
        <v>464</v>
      </c>
      <c r="H301" s="179">
        <v>32.207000000000001</v>
      </c>
      <c r="I301" s="180"/>
      <c r="L301" s="175"/>
      <c r="M301" s="181"/>
      <c r="T301" s="182"/>
      <c r="AT301" s="177" t="s">
        <v>167</v>
      </c>
      <c r="AU301" s="177" t="s">
        <v>81</v>
      </c>
      <c r="AV301" s="12" t="s">
        <v>81</v>
      </c>
      <c r="AW301" s="12" t="s">
        <v>26</v>
      </c>
      <c r="AX301" s="12" t="s">
        <v>71</v>
      </c>
      <c r="AY301" s="177" t="s">
        <v>159</v>
      </c>
    </row>
    <row r="302" spans="2:65" s="12" customFormat="1" x14ac:dyDescent="0.2">
      <c r="B302" s="175"/>
      <c r="D302" s="176" t="s">
        <v>167</v>
      </c>
      <c r="E302" s="177" t="s">
        <v>1</v>
      </c>
      <c r="F302" s="178" t="s">
        <v>465</v>
      </c>
      <c r="H302" s="179">
        <v>3.665</v>
      </c>
      <c r="I302" s="180"/>
      <c r="L302" s="175"/>
      <c r="M302" s="181"/>
      <c r="T302" s="182"/>
      <c r="AT302" s="177" t="s">
        <v>167</v>
      </c>
      <c r="AU302" s="177" t="s">
        <v>81</v>
      </c>
      <c r="AV302" s="12" t="s">
        <v>81</v>
      </c>
      <c r="AW302" s="12" t="s">
        <v>26</v>
      </c>
      <c r="AX302" s="12" t="s">
        <v>71</v>
      </c>
      <c r="AY302" s="177" t="s">
        <v>159</v>
      </c>
    </row>
    <row r="303" spans="2:65" s="13" customFormat="1" x14ac:dyDescent="0.2">
      <c r="B303" s="183"/>
      <c r="D303" s="176" t="s">
        <v>167</v>
      </c>
      <c r="E303" s="184" t="s">
        <v>1</v>
      </c>
      <c r="F303" s="185" t="s">
        <v>169</v>
      </c>
      <c r="H303" s="186">
        <v>35.872</v>
      </c>
      <c r="I303" s="187"/>
      <c r="L303" s="183"/>
      <c r="M303" s="188"/>
      <c r="T303" s="189"/>
      <c r="AT303" s="184" t="s">
        <v>167</v>
      </c>
      <c r="AU303" s="184" t="s">
        <v>81</v>
      </c>
      <c r="AV303" s="13" t="s">
        <v>165</v>
      </c>
      <c r="AW303" s="13" t="s">
        <v>26</v>
      </c>
      <c r="AX303" s="13" t="s">
        <v>76</v>
      </c>
      <c r="AY303" s="184" t="s">
        <v>159</v>
      </c>
    </row>
    <row r="304" spans="2:65" s="1" customFormat="1" ht="24.15" customHeight="1" x14ac:dyDescent="0.2">
      <c r="B304" s="136"/>
      <c r="C304" s="163" t="s">
        <v>466</v>
      </c>
      <c r="D304" s="163" t="s">
        <v>161</v>
      </c>
      <c r="E304" s="164" t="s">
        <v>467</v>
      </c>
      <c r="F304" s="165" t="s">
        <v>468</v>
      </c>
      <c r="G304" s="166" t="s">
        <v>281</v>
      </c>
      <c r="H304" s="167">
        <v>29.488</v>
      </c>
      <c r="I304" s="168"/>
      <c r="J304" s="169">
        <f>ROUND(I304*H304,2)</f>
        <v>0</v>
      </c>
      <c r="K304" s="170"/>
      <c r="L304" s="34"/>
      <c r="M304" s="171" t="s">
        <v>1</v>
      </c>
      <c r="N304" s="135" t="s">
        <v>37</v>
      </c>
      <c r="P304" s="172">
        <f>O304*H304</f>
        <v>0</v>
      </c>
      <c r="Q304" s="172">
        <v>3.5000000000000001E-3</v>
      </c>
      <c r="R304" s="172">
        <f>Q304*H304</f>
        <v>0.10320799999999999</v>
      </c>
      <c r="S304" s="172">
        <v>0</v>
      </c>
      <c r="T304" s="173">
        <f>S304*H304</f>
        <v>0</v>
      </c>
      <c r="AR304" s="174" t="s">
        <v>312</v>
      </c>
      <c r="AT304" s="174" t="s">
        <v>161</v>
      </c>
      <c r="AU304" s="174" t="s">
        <v>81</v>
      </c>
      <c r="AY304" s="17" t="s">
        <v>159</v>
      </c>
      <c r="BE304" s="102">
        <f>IF(N304="základná",J304,0)</f>
        <v>0</v>
      </c>
      <c r="BF304" s="102">
        <f>IF(N304="znížená",J304,0)</f>
        <v>0</v>
      </c>
      <c r="BG304" s="102">
        <f>IF(N304="zákl. prenesená",J304,0)</f>
        <v>0</v>
      </c>
      <c r="BH304" s="102">
        <f>IF(N304="zníž. prenesená",J304,0)</f>
        <v>0</v>
      </c>
      <c r="BI304" s="102">
        <f>IF(N304="nulová",J304,0)</f>
        <v>0</v>
      </c>
      <c r="BJ304" s="17" t="s">
        <v>81</v>
      </c>
      <c r="BK304" s="102">
        <f>ROUND(I304*H304,2)</f>
        <v>0</v>
      </c>
      <c r="BL304" s="17" t="s">
        <v>312</v>
      </c>
      <c r="BM304" s="174" t="s">
        <v>469</v>
      </c>
    </row>
    <row r="305" spans="2:65" s="14" customFormat="1" x14ac:dyDescent="0.2">
      <c r="B305" s="190"/>
      <c r="D305" s="176" t="s">
        <v>167</v>
      </c>
      <c r="E305" s="191" t="s">
        <v>1</v>
      </c>
      <c r="F305" s="192" t="s">
        <v>384</v>
      </c>
      <c r="H305" s="191" t="s">
        <v>1</v>
      </c>
      <c r="I305" s="193"/>
      <c r="L305" s="190"/>
      <c r="M305" s="194"/>
      <c r="T305" s="195"/>
      <c r="AT305" s="191" t="s">
        <v>167</v>
      </c>
      <c r="AU305" s="191" t="s">
        <v>81</v>
      </c>
      <c r="AV305" s="14" t="s">
        <v>76</v>
      </c>
      <c r="AW305" s="14" t="s">
        <v>26</v>
      </c>
      <c r="AX305" s="14" t="s">
        <v>71</v>
      </c>
      <c r="AY305" s="191" t="s">
        <v>159</v>
      </c>
    </row>
    <row r="306" spans="2:65" s="14" customFormat="1" x14ac:dyDescent="0.2">
      <c r="B306" s="190"/>
      <c r="D306" s="176" t="s">
        <v>167</v>
      </c>
      <c r="E306" s="191" t="s">
        <v>1</v>
      </c>
      <c r="F306" s="192" t="s">
        <v>470</v>
      </c>
      <c r="H306" s="191" t="s">
        <v>1</v>
      </c>
      <c r="I306" s="193"/>
      <c r="L306" s="190"/>
      <c r="M306" s="194"/>
      <c r="T306" s="195"/>
      <c r="AT306" s="191" t="s">
        <v>167</v>
      </c>
      <c r="AU306" s="191" t="s">
        <v>81</v>
      </c>
      <c r="AV306" s="14" t="s">
        <v>76</v>
      </c>
      <c r="AW306" s="14" t="s">
        <v>26</v>
      </c>
      <c r="AX306" s="14" t="s">
        <v>71</v>
      </c>
      <c r="AY306" s="191" t="s">
        <v>159</v>
      </c>
    </row>
    <row r="307" spans="2:65" s="12" customFormat="1" x14ac:dyDescent="0.2">
      <c r="B307" s="175"/>
      <c r="D307" s="176" t="s">
        <v>167</v>
      </c>
      <c r="E307" s="177" t="s">
        <v>1</v>
      </c>
      <c r="F307" s="178" t="s">
        <v>471</v>
      </c>
      <c r="H307" s="179">
        <v>26.155999999999999</v>
      </c>
      <c r="I307" s="180"/>
      <c r="L307" s="175"/>
      <c r="M307" s="181"/>
      <c r="T307" s="182"/>
      <c r="AT307" s="177" t="s">
        <v>167</v>
      </c>
      <c r="AU307" s="177" t="s">
        <v>81</v>
      </c>
      <c r="AV307" s="12" t="s">
        <v>81</v>
      </c>
      <c r="AW307" s="12" t="s">
        <v>26</v>
      </c>
      <c r="AX307" s="12" t="s">
        <v>71</v>
      </c>
      <c r="AY307" s="177" t="s">
        <v>159</v>
      </c>
    </row>
    <row r="308" spans="2:65" s="15" customFormat="1" x14ac:dyDescent="0.2">
      <c r="B308" s="199"/>
      <c r="D308" s="176" t="s">
        <v>167</v>
      </c>
      <c r="E308" s="200" t="s">
        <v>218</v>
      </c>
      <c r="F308" s="201" t="s">
        <v>383</v>
      </c>
      <c r="H308" s="202">
        <v>26.155999999999999</v>
      </c>
      <c r="I308" s="203"/>
      <c r="L308" s="199"/>
      <c r="M308" s="204"/>
      <c r="T308" s="205"/>
      <c r="AT308" s="200" t="s">
        <v>167</v>
      </c>
      <c r="AU308" s="200" t="s">
        <v>81</v>
      </c>
      <c r="AV308" s="15" t="s">
        <v>173</v>
      </c>
      <c r="AW308" s="15" t="s">
        <v>26</v>
      </c>
      <c r="AX308" s="15" t="s">
        <v>71</v>
      </c>
      <c r="AY308" s="200" t="s">
        <v>159</v>
      </c>
    </row>
    <row r="309" spans="2:65" s="14" customFormat="1" x14ac:dyDescent="0.2">
      <c r="B309" s="190"/>
      <c r="D309" s="176" t="s">
        <v>167</v>
      </c>
      <c r="E309" s="191" t="s">
        <v>1</v>
      </c>
      <c r="F309" s="192" t="s">
        <v>472</v>
      </c>
      <c r="H309" s="191" t="s">
        <v>1</v>
      </c>
      <c r="I309" s="193"/>
      <c r="L309" s="190"/>
      <c r="M309" s="194"/>
      <c r="T309" s="195"/>
      <c r="AT309" s="191" t="s">
        <v>167</v>
      </c>
      <c r="AU309" s="191" t="s">
        <v>81</v>
      </c>
      <c r="AV309" s="14" t="s">
        <v>76</v>
      </c>
      <c r="AW309" s="14" t="s">
        <v>26</v>
      </c>
      <c r="AX309" s="14" t="s">
        <v>71</v>
      </c>
      <c r="AY309" s="191" t="s">
        <v>159</v>
      </c>
    </row>
    <row r="310" spans="2:65" s="12" customFormat="1" x14ac:dyDescent="0.2">
      <c r="B310" s="175"/>
      <c r="D310" s="176" t="s">
        <v>167</v>
      </c>
      <c r="E310" s="177" t="s">
        <v>1</v>
      </c>
      <c r="F310" s="178" t="s">
        <v>473</v>
      </c>
      <c r="H310" s="179">
        <v>3.3319999999999999</v>
      </c>
      <c r="I310" s="180"/>
      <c r="L310" s="175"/>
      <c r="M310" s="181"/>
      <c r="T310" s="182"/>
      <c r="AT310" s="177" t="s">
        <v>167</v>
      </c>
      <c r="AU310" s="177" t="s">
        <v>81</v>
      </c>
      <c r="AV310" s="12" t="s">
        <v>81</v>
      </c>
      <c r="AW310" s="12" t="s">
        <v>26</v>
      </c>
      <c r="AX310" s="12" t="s">
        <v>71</v>
      </c>
      <c r="AY310" s="177" t="s">
        <v>159</v>
      </c>
    </row>
    <row r="311" spans="2:65" s="15" customFormat="1" x14ac:dyDescent="0.2">
      <c r="B311" s="199"/>
      <c r="D311" s="176" t="s">
        <v>167</v>
      </c>
      <c r="E311" s="200" t="s">
        <v>220</v>
      </c>
      <c r="F311" s="201" t="s">
        <v>383</v>
      </c>
      <c r="H311" s="202">
        <v>3.3319999999999999</v>
      </c>
      <c r="I311" s="203"/>
      <c r="L311" s="199"/>
      <c r="M311" s="204"/>
      <c r="T311" s="205"/>
      <c r="AT311" s="200" t="s">
        <v>167</v>
      </c>
      <c r="AU311" s="200" t="s">
        <v>81</v>
      </c>
      <c r="AV311" s="15" t="s">
        <v>173</v>
      </c>
      <c r="AW311" s="15" t="s">
        <v>26</v>
      </c>
      <c r="AX311" s="15" t="s">
        <v>71</v>
      </c>
      <c r="AY311" s="200" t="s">
        <v>159</v>
      </c>
    </row>
    <row r="312" spans="2:65" s="13" customFormat="1" x14ac:dyDescent="0.2">
      <c r="B312" s="183"/>
      <c r="D312" s="176" t="s">
        <v>167</v>
      </c>
      <c r="E312" s="184" t="s">
        <v>1</v>
      </c>
      <c r="F312" s="185" t="s">
        <v>169</v>
      </c>
      <c r="H312" s="186">
        <v>29.488</v>
      </c>
      <c r="I312" s="187"/>
      <c r="L312" s="183"/>
      <c r="M312" s="188"/>
      <c r="T312" s="189"/>
      <c r="AT312" s="184" t="s">
        <v>167</v>
      </c>
      <c r="AU312" s="184" t="s">
        <v>81</v>
      </c>
      <c r="AV312" s="13" t="s">
        <v>165</v>
      </c>
      <c r="AW312" s="13" t="s">
        <v>26</v>
      </c>
      <c r="AX312" s="13" t="s">
        <v>76</v>
      </c>
      <c r="AY312" s="184" t="s">
        <v>159</v>
      </c>
    </row>
    <row r="313" spans="2:65" s="1" customFormat="1" ht="33" customHeight="1" x14ac:dyDescent="0.2">
      <c r="B313" s="136"/>
      <c r="C313" s="206" t="s">
        <v>474</v>
      </c>
      <c r="D313" s="206" t="s">
        <v>387</v>
      </c>
      <c r="E313" s="207" t="s">
        <v>475</v>
      </c>
      <c r="F313" s="208" t="s">
        <v>476</v>
      </c>
      <c r="G313" s="209" t="s">
        <v>281</v>
      </c>
      <c r="H313" s="210">
        <v>28.771999999999998</v>
      </c>
      <c r="I313" s="211"/>
      <c r="J313" s="212">
        <f>ROUND(I313*H313,2)</f>
        <v>0</v>
      </c>
      <c r="K313" s="213"/>
      <c r="L313" s="214"/>
      <c r="M313" s="215" t="s">
        <v>1</v>
      </c>
      <c r="N313" s="216" t="s">
        <v>37</v>
      </c>
      <c r="P313" s="172">
        <f>O313*H313</f>
        <v>0</v>
      </c>
      <c r="Q313" s="172">
        <v>3.0000000000000001E-3</v>
      </c>
      <c r="R313" s="172">
        <f>Q313*H313</f>
        <v>8.6316000000000004E-2</v>
      </c>
      <c r="S313" s="172">
        <v>0</v>
      </c>
      <c r="T313" s="173">
        <f>S313*H313</f>
        <v>0</v>
      </c>
      <c r="AR313" s="174" t="s">
        <v>390</v>
      </c>
      <c r="AT313" s="174" t="s">
        <v>387</v>
      </c>
      <c r="AU313" s="174" t="s">
        <v>81</v>
      </c>
      <c r="AY313" s="17" t="s">
        <v>159</v>
      </c>
      <c r="BE313" s="102">
        <f>IF(N313="základná",J313,0)</f>
        <v>0</v>
      </c>
      <c r="BF313" s="102">
        <f>IF(N313="znížená",J313,0)</f>
        <v>0</v>
      </c>
      <c r="BG313" s="102">
        <f>IF(N313="zákl. prenesená",J313,0)</f>
        <v>0</v>
      </c>
      <c r="BH313" s="102">
        <f>IF(N313="zníž. prenesená",J313,0)</f>
        <v>0</v>
      </c>
      <c r="BI313" s="102">
        <f>IF(N313="nulová",J313,0)</f>
        <v>0</v>
      </c>
      <c r="BJ313" s="17" t="s">
        <v>81</v>
      </c>
      <c r="BK313" s="102">
        <f>ROUND(I313*H313,2)</f>
        <v>0</v>
      </c>
      <c r="BL313" s="17" t="s">
        <v>312</v>
      </c>
      <c r="BM313" s="174" t="s">
        <v>477</v>
      </c>
    </row>
    <row r="314" spans="2:65" s="12" customFormat="1" x14ac:dyDescent="0.2">
      <c r="B314" s="175"/>
      <c r="D314" s="176" t="s">
        <v>167</v>
      </c>
      <c r="E314" s="177" t="s">
        <v>1</v>
      </c>
      <c r="F314" s="178" t="s">
        <v>478</v>
      </c>
      <c r="H314" s="179">
        <v>28.771999999999998</v>
      </c>
      <c r="I314" s="180"/>
      <c r="L314" s="175"/>
      <c r="M314" s="181"/>
      <c r="T314" s="182"/>
      <c r="AT314" s="177" t="s">
        <v>167</v>
      </c>
      <c r="AU314" s="177" t="s">
        <v>81</v>
      </c>
      <c r="AV314" s="12" t="s">
        <v>81</v>
      </c>
      <c r="AW314" s="12" t="s">
        <v>26</v>
      </c>
      <c r="AX314" s="12" t="s">
        <v>71</v>
      </c>
      <c r="AY314" s="177" t="s">
        <v>159</v>
      </c>
    </row>
    <row r="315" spans="2:65" s="13" customFormat="1" x14ac:dyDescent="0.2">
      <c r="B315" s="183"/>
      <c r="D315" s="176" t="s">
        <v>167</v>
      </c>
      <c r="E315" s="184" t="s">
        <v>1</v>
      </c>
      <c r="F315" s="185" t="s">
        <v>169</v>
      </c>
      <c r="H315" s="186">
        <v>28.771999999999998</v>
      </c>
      <c r="I315" s="187"/>
      <c r="L315" s="183"/>
      <c r="M315" s="188"/>
      <c r="T315" s="189"/>
      <c r="AT315" s="184" t="s">
        <v>167</v>
      </c>
      <c r="AU315" s="184" t="s">
        <v>81</v>
      </c>
      <c r="AV315" s="13" t="s">
        <v>165</v>
      </c>
      <c r="AW315" s="13" t="s">
        <v>26</v>
      </c>
      <c r="AX315" s="13" t="s">
        <v>76</v>
      </c>
      <c r="AY315" s="184" t="s">
        <v>159</v>
      </c>
    </row>
    <row r="316" spans="2:65" s="1" customFormat="1" ht="24.15" customHeight="1" x14ac:dyDescent="0.2">
      <c r="B316" s="136"/>
      <c r="C316" s="163" t="s">
        <v>479</v>
      </c>
      <c r="D316" s="163" t="s">
        <v>161</v>
      </c>
      <c r="E316" s="164" t="s">
        <v>480</v>
      </c>
      <c r="F316" s="165" t="s">
        <v>481</v>
      </c>
      <c r="G316" s="166" t="s">
        <v>429</v>
      </c>
      <c r="H316" s="219"/>
      <c r="I316" s="168"/>
      <c r="J316" s="169">
        <f>ROUND(I316*H316,2)</f>
        <v>0</v>
      </c>
      <c r="K316" s="170"/>
      <c r="L316" s="34"/>
      <c r="M316" s="171" t="s">
        <v>1</v>
      </c>
      <c r="N316" s="135" t="s">
        <v>37</v>
      </c>
      <c r="P316" s="172">
        <f>O316*H316</f>
        <v>0</v>
      </c>
      <c r="Q316" s="172">
        <v>0</v>
      </c>
      <c r="R316" s="172">
        <f>Q316*H316</f>
        <v>0</v>
      </c>
      <c r="S316" s="172">
        <v>0</v>
      </c>
      <c r="T316" s="173">
        <f>S316*H316</f>
        <v>0</v>
      </c>
      <c r="AR316" s="174" t="s">
        <v>312</v>
      </c>
      <c r="AT316" s="174" t="s">
        <v>161</v>
      </c>
      <c r="AU316" s="174" t="s">
        <v>81</v>
      </c>
      <c r="AY316" s="17" t="s">
        <v>159</v>
      </c>
      <c r="BE316" s="102">
        <f>IF(N316="základná",J316,0)</f>
        <v>0</v>
      </c>
      <c r="BF316" s="102">
        <f>IF(N316="znížená",J316,0)</f>
        <v>0</v>
      </c>
      <c r="BG316" s="102">
        <f>IF(N316="zákl. prenesená",J316,0)</f>
        <v>0</v>
      </c>
      <c r="BH316" s="102">
        <f>IF(N316="zníž. prenesená",J316,0)</f>
        <v>0</v>
      </c>
      <c r="BI316" s="102">
        <f>IF(N316="nulová",J316,0)</f>
        <v>0</v>
      </c>
      <c r="BJ316" s="17" t="s">
        <v>81</v>
      </c>
      <c r="BK316" s="102">
        <f>ROUND(I316*H316,2)</f>
        <v>0</v>
      </c>
      <c r="BL316" s="17" t="s">
        <v>312</v>
      </c>
      <c r="BM316" s="174" t="s">
        <v>482</v>
      </c>
    </row>
    <row r="317" spans="2:65" s="11" customFormat="1" ht="22.75" customHeight="1" x14ac:dyDescent="0.25">
      <c r="B317" s="151"/>
      <c r="D317" s="152" t="s">
        <v>70</v>
      </c>
      <c r="E317" s="161" t="s">
        <v>483</v>
      </c>
      <c r="F317" s="161" t="s">
        <v>484</v>
      </c>
      <c r="I317" s="154"/>
      <c r="J317" s="162">
        <f>BK317</f>
        <v>0</v>
      </c>
      <c r="L317" s="151"/>
      <c r="M317" s="156"/>
      <c r="P317" s="157">
        <f>SUM(P318:P320)</f>
        <v>0</v>
      </c>
      <c r="R317" s="157">
        <f>SUM(R318:R320)</f>
        <v>5.1449999999999996E-2</v>
      </c>
      <c r="T317" s="158">
        <f>SUM(T318:T320)</f>
        <v>0</v>
      </c>
      <c r="AR317" s="152" t="s">
        <v>81</v>
      </c>
      <c r="AT317" s="159" t="s">
        <v>70</v>
      </c>
      <c r="AU317" s="159" t="s">
        <v>76</v>
      </c>
      <c r="AY317" s="152" t="s">
        <v>159</v>
      </c>
      <c r="BK317" s="160">
        <f>SUM(BK318:BK320)</f>
        <v>0</v>
      </c>
    </row>
    <row r="318" spans="2:65" s="1" customFormat="1" ht="16.5" customHeight="1" x14ac:dyDescent="0.2">
      <c r="B318" s="136"/>
      <c r="C318" s="163" t="s">
        <v>485</v>
      </c>
      <c r="D318" s="163" t="s">
        <v>161</v>
      </c>
      <c r="E318" s="164" t="s">
        <v>486</v>
      </c>
      <c r="F318" s="165" t="s">
        <v>487</v>
      </c>
      <c r="G318" s="166" t="s">
        <v>488</v>
      </c>
      <c r="H318" s="167">
        <v>1</v>
      </c>
      <c r="I318" s="168"/>
      <c r="J318" s="169">
        <f>ROUND(I318*H318,2)</f>
        <v>0</v>
      </c>
      <c r="K318" s="170"/>
      <c r="L318" s="34"/>
      <c r="M318" s="171" t="s">
        <v>1</v>
      </c>
      <c r="N318" s="135" t="s">
        <v>37</v>
      </c>
      <c r="P318" s="172">
        <f>O318*H318</f>
        <v>0</v>
      </c>
      <c r="Q318" s="172">
        <v>1.47E-3</v>
      </c>
      <c r="R318" s="172">
        <f>Q318*H318</f>
        <v>1.47E-3</v>
      </c>
      <c r="S318" s="172">
        <v>0</v>
      </c>
      <c r="T318" s="173">
        <f>S318*H318</f>
        <v>0</v>
      </c>
      <c r="AR318" s="174" t="s">
        <v>312</v>
      </c>
      <c r="AT318" s="174" t="s">
        <v>161</v>
      </c>
      <c r="AU318" s="174" t="s">
        <v>81</v>
      </c>
      <c r="AY318" s="17" t="s">
        <v>159</v>
      </c>
      <c r="BE318" s="102">
        <f>IF(N318="základná",J318,0)</f>
        <v>0</v>
      </c>
      <c r="BF318" s="102">
        <f>IF(N318="znížená",J318,0)</f>
        <v>0</v>
      </c>
      <c r="BG318" s="102">
        <f>IF(N318="zákl. prenesená",J318,0)</f>
        <v>0</v>
      </c>
      <c r="BH318" s="102">
        <f>IF(N318="zníž. prenesená",J318,0)</f>
        <v>0</v>
      </c>
      <c r="BI318" s="102">
        <f>IF(N318="nulová",J318,0)</f>
        <v>0</v>
      </c>
      <c r="BJ318" s="17" t="s">
        <v>81</v>
      </c>
      <c r="BK318" s="102">
        <f>ROUND(I318*H318,2)</f>
        <v>0</v>
      </c>
      <c r="BL318" s="17" t="s">
        <v>312</v>
      </c>
      <c r="BM318" s="174" t="s">
        <v>489</v>
      </c>
    </row>
    <row r="319" spans="2:65" s="1" customFormat="1" ht="49" customHeight="1" x14ac:dyDescent="0.2">
      <c r="B319" s="136"/>
      <c r="C319" s="163" t="s">
        <v>490</v>
      </c>
      <c r="D319" s="163" t="s">
        <v>161</v>
      </c>
      <c r="E319" s="164" t="s">
        <v>491</v>
      </c>
      <c r="F319" s="165" t="s">
        <v>492</v>
      </c>
      <c r="G319" s="166" t="s">
        <v>493</v>
      </c>
      <c r="H319" s="167">
        <v>34</v>
      </c>
      <c r="I319" s="168"/>
      <c r="J319" s="169">
        <f>ROUND(I319*H319,2)</f>
        <v>0</v>
      </c>
      <c r="K319" s="170"/>
      <c r="L319" s="34"/>
      <c r="M319" s="171" t="s">
        <v>1</v>
      </c>
      <c r="N319" s="135" t="s">
        <v>37</v>
      </c>
      <c r="P319" s="172">
        <f>O319*H319</f>
        <v>0</v>
      </c>
      <c r="Q319" s="172">
        <v>1.47E-3</v>
      </c>
      <c r="R319" s="172">
        <f>Q319*H319</f>
        <v>4.9979999999999997E-2</v>
      </c>
      <c r="S319" s="172">
        <v>0</v>
      </c>
      <c r="T319" s="173">
        <f>S319*H319</f>
        <v>0</v>
      </c>
      <c r="AR319" s="174" t="s">
        <v>312</v>
      </c>
      <c r="AT319" s="174" t="s">
        <v>161</v>
      </c>
      <c r="AU319" s="174" t="s">
        <v>81</v>
      </c>
      <c r="AY319" s="17" t="s">
        <v>159</v>
      </c>
      <c r="BE319" s="102">
        <f>IF(N319="základná",J319,0)</f>
        <v>0</v>
      </c>
      <c r="BF319" s="102">
        <f>IF(N319="znížená",J319,0)</f>
        <v>0</v>
      </c>
      <c r="BG319" s="102">
        <f>IF(N319="zákl. prenesená",J319,0)</f>
        <v>0</v>
      </c>
      <c r="BH319" s="102">
        <f>IF(N319="zníž. prenesená",J319,0)</f>
        <v>0</v>
      </c>
      <c r="BI319" s="102">
        <f>IF(N319="nulová",J319,0)</f>
        <v>0</v>
      </c>
      <c r="BJ319" s="17" t="s">
        <v>81</v>
      </c>
      <c r="BK319" s="102">
        <f>ROUND(I319*H319,2)</f>
        <v>0</v>
      </c>
      <c r="BL319" s="17" t="s">
        <v>312</v>
      </c>
      <c r="BM319" s="174" t="s">
        <v>494</v>
      </c>
    </row>
    <row r="320" spans="2:65" s="1" customFormat="1" ht="24.15" customHeight="1" x14ac:dyDescent="0.2">
      <c r="B320" s="136"/>
      <c r="C320" s="163" t="s">
        <v>495</v>
      </c>
      <c r="D320" s="163" t="s">
        <v>161</v>
      </c>
      <c r="E320" s="164" t="s">
        <v>496</v>
      </c>
      <c r="F320" s="165" t="s">
        <v>497</v>
      </c>
      <c r="G320" s="166" t="s">
        <v>429</v>
      </c>
      <c r="H320" s="219"/>
      <c r="I320" s="168"/>
      <c r="J320" s="169">
        <f>ROUND(I320*H320,2)</f>
        <v>0</v>
      </c>
      <c r="K320" s="170"/>
      <c r="L320" s="34"/>
      <c r="M320" s="171" t="s">
        <v>1</v>
      </c>
      <c r="N320" s="135" t="s">
        <v>37</v>
      </c>
      <c r="P320" s="172">
        <f>O320*H320</f>
        <v>0</v>
      </c>
      <c r="Q320" s="172">
        <v>0</v>
      </c>
      <c r="R320" s="172">
        <f>Q320*H320</f>
        <v>0</v>
      </c>
      <c r="S320" s="172">
        <v>0</v>
      </c>
      <c r="T320" s="173">
        <f>S320*H320</f>
        <v>0</v>
      </c>
      <c r="AR320" s="174" t="s">
        <v>312</v>
      </c>
      <c r="AT320" s="174" t="s">
        <v>161</v>
      </c>
      <c r="AU320" s="174" t="s">
        <v>81</v>
      </c>
      <c r="AY320" s="17" t="s">
        <v>159</v>
      </c>
      <c r="BE320" s="102">
        <f>IF(N320="základná",J320,0)</f>
        <v>0</v>
      </c>
      <c r="BF320" s="102">
        <f>IF(N320="znížená",J320,0)</f>
        <v>0</v>
      </c>
      <c r="BG320" s="102">
        <f>IF(N320="zákl. prenesená",J320,0)</f>
        <v>0</v>
      </c>
      <c r="BH320" s="102">
        <f>IF(N320="zníž. prenesená",J320,0)</f>
        <v>0</v>
      </c>
      <c r="BI320" s="102">
        <f>IF(N320="nulová",J320,0)</f>
        <v>0</v>
      </c>
      <c r="BJ320" s="17" t="s">
        <v>81</v>
      </c>
      <c r="BK320" s="102">
        <f>ROUND(I320*H320,2)</f>
        <v>0</v>
      </c>
      <c r="BL320" s="17" t="s">
        <v>312</v>
      </c>
      <c r="BM320" s="174" t="s">
        <v>498</v>
      </c>
    </row>
    <row r="321" spans="2:65" s="11" customFormat="1" ht="22.75" customHeight="1" x14ac:dyDescent="0.25">
      <c r="B321" s="151"/>
      <c r="D321" s="152" t="s">
        <v>70</v>
      </c>
      <c r="E321" s="161" t="s">
        <v>499</v>
      </c>
      <c r="F321" s="161" t="s">
        <v>500</v>
      </c>
      <c r="I321" s="154"/>
      <c r="J321" s="162">
        <f>BK321</f>
        <v>0</v>
      </c>
      <c r="L321" s="151"/>
      <c r="M321" s="156"/>
      <c r="P321" s="157">
        <f>SUM(P322:P324)</f>
        <v>0</v>
      </c>
      <c r="R321" s="157">
        <f>SUM(R322:R324)</f>
        <v>6.0000000000000002E-5</v>
      </c>
      <c r="T321" s="158">
        <f>SUM(T322:T324)</f>
        <v>0</v>
      </c>
      <c r="AR321" s="152" t="s">
        <v>81</v>
      </c>
      <c r="AT321" s="159" t="s">
        <v>70</v>
      </c>
      <c r="AU321" s="159" t="s">
        <v>76</v>
      </c>
      <c r="AY321" s="152" t="s">
        <v>159</v>
      </c>
      <c r="BK321" s="160">
        <f>SUM(BK322:BK324)</f>
        <v>0</v>
      </c>
    </row>
    <row r="322" spans="2:65" s="1" customFormat="1" ht="37.75" customHeight="1" x14ac:dyDescent="0.2">
      <c r="B322" s="136"/>
      <c r="C322" s="163" t="s">
        <v>501</v>
      </c>
      <c r="D322" s="163" t="s">
        <v>161</v>
      </c>
      <c r="E322" s="164" t="s">
        <v>502</v>
      </c>
      <c r="F322" s="165" t="s">
        <v>503</v>
      </c>
      <c r="G322" s="166" t="s">
        <v>488</v>
      </c>
      <c r="H322" s="167">
        <v>1</v>
      </c>
      <c r="I322" s="168"/>
      <c r="J322" s="169">
        <f>ROUND(I322*H322,2)</f>
        <v>0</v>
      </c>
      <c r="K322" s="170"/>
      <c r="L322" s="34"/>
      <c r="M322" s="171" t="s">
        <v>1</v>
      </c>
      <c r="N322" s="135" t="s">
        <v>37</v>
      </c>
      <c r="P322" s="172">
        <f>O322*H322</f>
        <v>0</v>
      </c>
      <c r="Q322" s="172">
        <v>3.0000000000000001E-5</v>
      </c>
      <c r="R322" s="172">
        <f>Q322*H322</f>
        <v>3.0000000000000001E-5</v>
      </c>
      <c r="S322" s="172">
        <v>0</v>
      </c>
      <c r="T322" s="173">
        <f>S322*H322</f>
        <v>0</v>
      </c>
      <c r="AR322" s="174" t="s">
        <v>312</v>
      </c>
      <c r="AT322" s="174" t="s">
        <v>161</v>
      </c>
      <c r="AU322" s="174" t="s">
        <v>81</v>
      </c>
      <c r="AY322" s="17" t="s">
        <v>159</v>
      </c>
      <c r="BE322" s="102">
        <f>IF(N322="základná",J322,0)</f>
        <v>0</v>
      </c>
      <c r="BF322" s="102">
        <f>IF(N322="znížená",J322,0)</f>
        <v>0</v>
      </c>
      <c r="BG322" s="102">
        <f>IF(N322="zákl. prenesená",J322,0)</f>
        <v>0</v>
      </c>
      <c r="BH322" s="102">
        <f>IF(N322="zníž. prenesená",J322,0)</f>
        <v>0</v>
      </c>
      <c r="BI322" s="102">
        <f>IF(N322="nulová",J322,0)</f>
        <v>0</v>
      </c>
      <c r="BJ322" s="17" t="s">
        <v>81</v>
      </c>
      <c r="BK322" s="102">
        <f>ROUND(I322*H322,2)</f>
        <v>0</v>
      </c>
      <c r="BL322" s="17" t="s">
        <v>312</v>
      </c>
      <c r="BM322" s="174" t="s">
        <v>504</v>
      </c>
    </row>
    <row r="323" spans="2:65" s="1" customFormat="1" ht="44.25" customHeight="1" x14ac:dyDescent="0.2">
      <c r="B323" s="136"/>
      <c r="C323" s="163" t="s">
        <v>505</v>
      </c>
      <c r="D323" s="163" t="s">
        <v>161</v>
      </c>
      <c r="E323" s="164" t="s">
        <v>506</v>
      </c>
      <c r="F323" s="165" t="s">
        <v>507</v>
      </c>
      <c r="G323" s="166" t="s">
        <v>488</v>
      </c>
      <c r="H323" s="167">
        <v>1</v>
      </c>
      <c r="I323" s="168"/>
      <c r="J323" s="169">
        <f>ROUND(I323*H323,2)</f>
        <v>0</v>
      </c>
      <c r="K323" s="170"/>
      <c r="L323" s="34"/>
      <c r="M323" s="171" t="s">
        <v>1</v>
      </c>
      <c r="N323" s="135" t="s">
        <v>37</v>
      </c>
      <c r="P323" s="172">
        <f>O323*H323</f>
        <v>0</v>
      </c>
      <c r="Q323" s="172">
        <v>3.0000000000000001E-5</v>
      </c>
      <c r="R323" s="172">
        <f>Q323*H323</f>
        <v>3.0000000000000001E-5</v>
      </c>
      <c r="S323" s="172">
        <v>0</v>
      </c>
      <c r="T323" s="173">
        <f>S323*H323</f>
        <v>0</v>
      </c>
      <c r="AR323" s="174" t="s">
        <v>312</v>
      </c>
      <c r="AT323" s="174" t="s">
        <v>161</v>
      </c>
      <c r="AU323" s="174" t="s">
        <v>81</v>
      </c>
      <c r="AY323" s="17" t="s">
        <v>159</v>
      </c>
      <c r="BE323" s="102">
        <f>IF(N323="základná",J323,0)</f>
        <v>0</v>
      </c>
      <c r="BF323" s="102">
        <f>IF(N323="znížená",J323,0)</f>
        <v>0</v>
      </c>
      <c r="BG323" s="102">
        <f>IF(N323="zákl. prenesená",J323,0)</f>
        <v>0</v>
      </c>
      <c r="BH323" s="102">
        <f>IF(N323="zníž. prenesená",J323,0)</f>
        <v>0</v>
      </c>
      <c r="BI323" s="102">
        <f>IF(N323="nulová",J323,0)</f>
        <v>0</v>
      </c>
      <c r="BJ323" s="17" t="s">
        <v>81</v>
      </c>
      <c r="BK323" s="102">
        <f>ROUND(I323*H323,2)</f>
        <v>0</v>
      </c>
      <c r="BL323" s="17" t="s">
        <v>312</v>
      </c>
      <c r="BM323" s="174" t="s">
        <v>508</v>
      </c>
    </row>
    <row r="324" spans="2:65" s="1" customFormat="1" ht="24.15" customHeight="1" x14ac:dyDescent="0.2">
      <c r="B324" s="136"/>
      <c r="C324" s="163" t="s">
        <v>509</v>
      </c>
      <c r="D324" s="163" t="s">
        <v>161</v>
      </c>
      <c r="E324" s="164" t="s">
        <v>510</v>
      </c>
      <c r="F324" s="165" t="s">
        <v>511</v>
      </c>
      <c r="G324" s="166" t="s">
        <v>429</v>
      </c>
      <c r="H324" s="219"/>
      <c r="I324" s="168"/>
      <c r="J324" s="169">
        <f>ROUND(I324*H324,2)</f>
        <v>0</v>
      </c>
      <c r="K324" s="170"/>
      <c r="L324" s="34"/>
      <c r="M324" s="171" t="s">
        <v>1</v>
      </c>
      <c r="N324" s="135" t="s">
        <v>37</v>
      </c>
      <c r="P324" s="172">
        <f>O324*H324</f>
        <v>0</v>
      </c>
      <c r="Q324" s="172">
        <v>0</v>
      </c>
      <c r="R324" s="172">
        <f>Q324*H324</f>
        <v>0</v>
      </c>
      <c r="S324" s="172">
        <v>0</v>
      </c>
      <c r="T324" s="173">
        <f>S324*H324</f>
        <v>0</v>
      </c>
      <c r="AR324" s="174" t="s">
        <v>312</v>
      </c>
      <c r="AT324" s="174" t="s">
        <v>161</v>
      </c>
      <c r="AU324" s="174" t="s">
        <v>81</v>
      </c>
      <c r="AY324" s="17" t="s">
        <v>159</v>
      </c>
      <c r="BE324" s="102">
        <f>IF(N324="základná",J324,0)</f>
        <v>0</v>
      </c>
      <c r="BF324" s="102">
        <f>IF(N324="znížená",J324,0)</f>
        <v>0</v>
      </c>
      <c r="BG324" s="102">
        <f>IF(N324="zákl. prenesená",J324,0)</f>
        <v>0</v>
      </c>
      <c r="BH324" s="102">
        <f>IF(N324="zníž. prenesená",J324,0)</f>
        <v>0</v>
      </c>
      <c r="BI324" s="102">
        <f>IF(N324="nulová",J324,0)</f>
        <v>0</v>
      </c>
      <c r="BJ324" s="17" t="s">
        <v>81</v>
      </c>
      <c r="BK324" s="102">
        <f>ROUND(I324*H324,2)</f>
        <v>0</v>
      </c>
      <c r="BL324" s="17" t="s">
        <v>312</v>
      </c>
      <c r="BM324" s="174" t="s">
        <v>512</v>
      </c>
    </row>
    <row r="325" spans="2:65" s="11" customFormat="1" ht="22.75" customHeight="1" x14ac:dyDescent="0.25">
      <c r="B325" s="151"/>
      <c r="D325" s="152" t="s">
        <v>70</v>
      </c>
      <c r="E325" s="161" t="s">
        <v>513</v>
      </c>
      <c r="F325" s="161" t="s">
        <v>514</v>
      </c>
      <c r="I325" s="154"/>
      <c r="J325" s="162">
        <f>BK325</f>
        <v>0</v>
      </c>
      <c r="L325" s="151"/>
      <c r="M325" s="156"/>
      <c r="P325" s="157">
        <f>SUM(P326:P362)</f>
        <v>0</v>
      </c>
      <c r="R325" s="157">
        <f>SUM(R326:R362)</f>
        <v>0.70399872999999991</v>
      </c>
      <c r="T325" s="158">
        <f>SUM(T326:T362)</f>
        <v>0</v>
      </c>
      <c r="AR325" s="152" t="s">
        <v>81</v>
      </c>
      <c r="AT325" s="159" t="s">
        <v>70</v>
      </c>
      <c r="AU325" s="159" t="s">
        <v>76</v>
      </c>
      <c r="AY325" s="152" t="s">
        <v>159</v>
      </c>
      <c r="BK325" s="160">
        <f>SUM(BK326:BK362)</f>
        <v>0</v>
      </c>
    </row>
    <row r="326" spans="2:65" s="1" customFormat="1" ht="62.75" customHeight="1" x14ac:dyDescent="0.2">
      <c r="B326" s="136"/>
      <c r="C326" s="163" t="s">
        <v>515</v>
      </c>
      <c r="D326" s="163" t="s">
        <v>161</v>
      </c>
      <c r="E326" s="164" t="s">
        <v>516</v>
      </c>
      <c r="F326" s="165" t="s">
        <v>517</v>
      </c>
      <c r="G326" s="166" t="s">
        <v>488</v>
      </c>
      <c r="H326" s="167">
        <v>1</v>
      </c>
      <c r="I326" s="168"/>
      <c r="J326" s="169">
        <f>ROUND(I326*H326,2)</f>
        <v>0</v>
      </c>
      <c r="K326" s="170"/>
      <c r="L326" s="34"/>
      <c r="M326" s="171" t="s">
        <v>1</v>
      </c>
      <c r="N326" s="135" t="s">
        <v>37</v>
      </c>
      <c r="P326" s="172">
        <f>O326*H326</f>
        <v>0</v>
      </c>
      <c r="Q326" s="172">
        <v>1.7000000000000001E-4</v>
      </c>
      <c r="R326" s="172">
        <f>Q326*H326</f>
        <v>1.7000000000000001E-4</v>
      </c>
      <c r="S326" s="172">
        <v>0</v>
      </c>
      <c r="T326" s="173">
        <f>S326*H326</f>
        <v>0</v>
      </c>
      <c r="AR326" s="174" t="s">
        <v>312</v>
      </c>
      <c r="AT326" s="174" t="s">
        <v>161</v>
      </c>
      <c r="AU326" s="174" t="s">
        <v>81</v>
      </c>
      <c r="AY326" s="17" t="s">
        <v>159</v>
      </c>
      <c r="BE326" s="102">
        <f>IF(N326="základná",J326,0)</f>
        <v>0</v>
      </c>
      <c r="BF326" s="102">
        <f>IF(N326="znížená",J326,0)</f>
        <v>0</v>
      </c>
      <c r="BG326" s="102">
        <f>IF(N326="zákl. prenesená",J326,0)</f>
        <v>0</v>
      </c>
      <c r="BH326" s="102">
        <f>IF(N326="zníž. prenesená",J326,0)</f>
        <v>0</v>
      </c>
      <c r="BI326" s="102">
        <f>IF(N326="nulová",J326,0)</f>
        <v>0</v>
      </c>
      <c r="BJ326" s="17" t="s">
        <v>81</v>
      </c>
      <c r="BK326" s="102">
        <f>ROUND(I326*H326,2)</f>
        <v>0</v>
      </c>
      <c r="BL326" s="17" t="s">
        <v>312</v>
      </c>
      <c r="BM326" s="174" t="s">
        <v>518</v>
      </c>
    </row>
    <row r="327" spans="2:65" s="1" customFormat="1" ht="62.75" customHeight="1" x14ac:dyDescent="0.2">
      <c r="B327" s="136"/>
      <c r="C327" s="163" t="s">
        <v>519</v>
      </c>
      <c r="D327" s="163" t="s">
        <v>161</v>
      </c>
      <c r="E327" s="164" t="s">
        <v>520</v>
      </c>
      <c r="F327" s="165" t="s">
        <v>521</v>
      </c>
      <c r="G327" s="166" t="s">
        <v>281</v>
      </c>
      <c r="H327" s="167">
        <v>48.195999999999998</v>
      </c>
      <c r="I327" s="168"/>
      <c r="J327" s="169">
        <f>ROUND(I327*H327,2)</f>
        <v>0</v>
      </c>
      <c r="K327" s="170"/>
      <c r="L327" s="34"/>
      <c r="M327" s="171" t="s">
        <v>1</v>
      </c>
      <c r="N327" s="135" t="s">
        <v>37</v>
      </c>
      <c r="P327" s="172">
        <f>O327*H327</f>
        <v>0</v>
      </c>
      <c r="Q327" s="172">
        <v>1.7000000000000001E-4</v>
      </c>
      <c r="R327" s="172">
        <f>Q327*H327</f>
        <v>8.1933200000000005E-3</v>
      </c>
      <c r="S327" s="172">
        <v>0</v>
      </c>
      <c r="T327" s="173">
        <f>S327*H327</f>
        <v>0</v>
      </c>
      <c r="AR327" s="174" t="s">
        <v>312</v>
      </c>
      <c r="AT327" s="174" t="s">
        <v>161</v>
      </c>
      <c r="AU327" s="174" t="s">
        <v>81</v>
      </c>
      <c r="AY327" s="17" t="s">
        <v>159</v>
      </c>
      <c r="BE327" s="102">
        <f>IF(N327="základná",J327,0)</f>
        <v>0</v>
      </c>
      <c r="BF327" s="102">
        <f>IF(N327="znížená",J327,0)</f>
        <v>0</v>
      </c>
      <c r="BG327" s="102">
        <f>IF(N327="zákl. prenesená",J327,0)</f>
        <v>0</v>
      </c>
      <c r="BH327" s="102">
        <f>IF(N327="zníž. prenesená",J327,0)</f>
        <v>0</v>
      </c>
      <c r="BI327" s="102">
        <f>IF(N327="nulová",J327,0)</f>
        <v>0</v>
      </c>
      <c r="BJ327" s="17" t="s">
        <v>81</v>
      </c>
      <c r="BK327" s="102">
        <f>ROUND(I327*H327,2)</f>
        <v>0</v>
      </c>
      <c r="BL327" s="17" t="s">
        <v>312</v>
      </c>
      <c r="BM327" s="174" t="s">
        <v>522</v>
      </c>
    </row>
    <row r="328" spans="2:65" s="14" customFormat="1" x14ac:dyDescent="0.2">
      <c r="B328" s="190"/>
      <c r="D328" s="176" t="s">
        <v>167</v>
      </c>
      <c r="E328" s="191" t="s">
        <v>1</v>
      </c>
      <c r="F328" s="192" t="s">
        <v>523</v>
      </c>
      <c r="H328" s="191" t="s">
        <v>1</v>
      </c>
      <c r="I328" s="193"/>
      <c r="L328" s="190"/>
      <c r="M328" s="194"/>
      <c r="T328" s="195"/>
      <c r="AT328" s="191" t="s">
        <v>167</v>
      </c>
      <c r="AU328" s="191" t="s">
        <v>81</v>
      </c>
      <c r="AV328" s="14" t="s">
        <v>76</v>
      </c>
      <c r="AW328" s="14" t="s">
        <v>26</v>
      </c>
      <c r="AX328" s="14" t="s">
        <v>71</v>
      </c>
      <c r="AY328" s="191" t="s">
        <v>159</v>
      </c>
    </row>
    <row r="329" spans="2:65" s="12" customFormat="1" x14ac:dyDescent="0.2">
      <c r="B329" s="175"/>
      <c r="D329" s="176" t="s">
        <v>167</v>
      </c>
      <c r="E329" s="177" t="s">
        <v>1</v>
      </c>
      <c r="F329" s="178" t="s">
        <v>524</v>
      </c>
      <c r="H329" s="179">
        <v>8.9429999999999996</v>
      </c>
      <c r="I329" s="180"/>
      <c r="L329" s="175"/>
      <c r="M329" s="181"/>
      <c r="T329" s="182"/>
      <c r="AT329" s="177" t="s">
        <v>167</v>
      </c>
      <c r="AU329" s="177" t="s">
        <v>81</v>
      </c>
      <c r="AV329" s="12" t="s">
        <v>81</v>
      </c>
      <c r="AW329" s="12" t="s">
        <v>26</v>
      </c>
      <c r="AX329" s="12" t="s">
        <v>71</v>
      </c>
      <c r="AY329" s="177" t="s">
        <v>159</v>
      </c>
    </row>
    <row r="330" spans="2:65" s="14" customFormat="1" x14ac:dyDescent="0.2">
      <c r="B330" s="190"/>
      <c r="D330" s="176" t="s">
        <v>167</v>
      </c>
      <c r="E330" s="191" t="s">
        <v>1</v>
      </c>
      <c r="F330" s="192" t="s">
        <v>525</v>
      </c>
      <c r="H330" s="191" t="s">
        <v>1</v>
      </c>
      <c r="I330" s="193"/>
      <c r="L330" s="190"/>
      <c r="M330" s="194"/>
      <c r="T330" s="195"/>
      <c r="AT330" s="191" t="s">
        <v>167</v>
      </c>
      <c r="AU330" s="191" t="s">
        <v>81</v>
      </c>
      <c r="AV330" s="14" t="s">
        <v>76</v>
      </c>
      <c r="AW330" s="14" t="s">
        <v>26</v>
      </c>
      <c r="AX330" s="14" t="s">
        <v>71</v>
      </c>
      <c r="AY330" s="191" t="s">
        <v>159</v>
      </c>
    </row>
    <row r="331" spans="2:65" s="12" customFormat="1" x14ac:dyDescent="0.2">
      <c r="B331" s="175"/>
      <c r="D331" s="176" t="s">
        <v>167</v>
      </c>
      <c r="E331" s="177" t="s">
        <v>1</v>
      </c>
      <c r="F331" s="178" t="s">
        <v>524</v>
      </c>
      <c r="H331" s="179">
        <v>8.9429999999999996</v>
      </c>
      <c r="I331" s="180"/>
      <c r="L331" s="175"/>
      <c r="M331" s="181"/>
      <c r="T331" s="182"/>
      <c r="AT331" s="177" t="s">
        <v>167</v>
      </c>
      <c r="AU331" s="177" t="s">
        <v>81</v>
      </c>
      <c r="AV331" s="12" t="s">
        <v>81</v>
      </c>
      <c r="AW331" s="12" t="s">
        <v>26</v>
      </c>
      <c r="AX331" s="12" t="s">
        <v>71</v>
      </c>
      <c r="AY331" s="177" t="s">
        <v>159</v>
      </c>
    </row>
    <row r="332" spans="2:65" s="12" customFormat="1" x14ac:dyDescent="0.2">
      <c r="B332" s="175"/>
      <c r="D332" s="176" t="s">
        <v>167</v>
      </c>
      <c r="E332" s="177" t="s">
        <v>1</v>
      </c>
      <c r="F332" s="178" t="s">
        <v>526</v>
      </c>
      <c r="H332" s="179">
        <v>-0.98399999999999999</v>
      </c>
      <c r="I332" s="180"/>
      <c r="L332" s="175"/>
      <c r="M332" s="181"/>
      <c r="T332" s="182"/>
      <c r="AT332" s="177" t="s">
        <v>167</v>
      </c>
      <c r="AU332" s="177" t="s">
        <v>81</v>
      </c>
      <c r="AV332" s="12" t="s">
        <v>81</v>
      </c>
      <c r="AW332" s="12" t="s">
        <v>26</v>
      </c>
      <c r="AX332" s="12" t="s">
        <v>71</v>
      </c>
      <c r="AY332" s="177" t="s">
        <v>159</v>
      </c>
    </row>
    <row r="333" spans="2:65" s="14" customFormat="1" x14ac:dyDescent="0.2">
      <c r="B333" s="190"/>
      <c r="D333" s="176" t="s">
        <v>167</v>
      </c>
      <c r="E333" s="191" t="s">
        <v>1</v>
      </c>
      <c r="F333" s="192" t="s">
        <v>527</v>
      </c>
      <c r="H333" s="191" t="s">
        <v>1</v>
      </c>
      <c r="I333" s="193"/>
      <c r="L333" s="190"/>
      <c r="M333" s="194"/>
      <c r="T333" s="195"/>
      <c r="AT333" s="191" t="s">
        <v>167</v>
      </c>
      <c r="AU333" s="191" t="s">
        <v>81</v>
      </c>
      <c r="AV333" s="14" t="s">
        <v>76</v>
      </c>
      <c r="AW333" s="14" t="s">
        <v>26</v>
      </c>
      <c r="AX333" s="14" t="s">
        <v>71</v>
      </c>
      <c r="AY333" s="191" t="s">
        <v>159</v>
      </c>
    </row>
    <row r="334" spans="2:65" s="12" customFormat="1" x14ac:dyDescent="0.2">
      <c r="B334" s="175"/>
      <c r="D334" s="176" t="s">
        <v>167</v>
      </c>
      <c r="E334" s="177" t="s">
        <v>1</v>
      </c>
      <c r="F334" s="178" t="s">
        <v>528</v>
      </c>
      <c r="H334" s="179">
        <v>16.754000000000001</v>
      </c>
      <c r="I334" s="180"/>
      <c r="L334" s="175"/>
      <c r="M334" s="181"/>
      <c r="T334" s="182"/>
      <c r="AT334" s="177" t="s">
        <v>167</v>
      </c>
      <c r="AU334" s="177" t="s">
        <v>81</v>
      </c>
      <c r="AV334" s="12" t="s">
        <v>81</v>
      </c>
      <c r="AW334" s="12" t="s">
        <v>26</v>
      </c>
      <c r="AX334" s="12" t="s">
        <v>71</v>
      </c>
      <c r="AY334" s="177" t="s">
        <v>159</v>
      </c>
    </row>
    <row r="335" spans="2:65" s="14" customFormat="1" x14ac:dyDescent="0.2">
      <c r="B335" s="190"/>
      <c r="D335" s="176" t="s">
        <v>167</v>
      </c>
      <c r="E335" s="191" t="s">
        <v>1</v>
      </c>
      <c r="F335" s="192" t="s">
        <v>529</v>
      </c>
      <c r="H335" s="191" t="s">
        <v>1</v>
      </c>
      <c r="I335" s="193"/>
      <c r="L335" s="190"/>
      <c r="M335" s="194"/>
      <c r="T335" s="195"/>
      <c r="AT335" s="191" t="s">
        <v>167</v>
      </c>
      <c r="AU335" s="191" t="s">
        <v>81</v>
      </c>
      <c r="AV335" s="14" t="s">
        <v>76</v>
      </c>
      <c r="AW335" s="14" t="s">
        <v>26</v>
      </c>
      <c r="AX335" s="14" t="s">
        <v>71</v>
      </c>
      <c r="AY335" s="191" t="s">
        <v>159</v>
      </c>
    </row>
    <row r="336" spans="2:65" s="12" customFormat="1" x14ac:dyDescent="0.2">
      <c r="B336" s="175"/>
      <c r="D336" s="176" t="s">
        <v>167</v>
      </c>
      <c r="E336" s="177" t="s">
        <v>1</v>
      </c>
      <c r="F336" s="178" t="s">
        <v>528</v>
      </c>
      <c r="H336" s="179">
        <v>16.754000000000001</v>
      </c>
      <c r="I336" s="180"/>
      <c r="L336" s="175"/>
      <c r="M336" s="181"/>
      <c r="T336" s="182"/>
      <c r="AT336" s="177" t="s">
        <v>167</v>
      </c>
      <c r="AU336" s="177" t="s">
        <v>81</v>
      </c>
      <c r="AV336" s="12" t="s">
        <v>81</v>
      </c>
      <c r="AW336" s="12" t="s">
        <v>26</v>
      </c>
      <c r="AX336" s="12" t="s">
        <v>71</v>
      </c>
      <c r="AY336" s="177" t="s">
        <v>159</v>
      </c>
    </row>
    <row r="337" spans="2:65" s="12" customFormat="1" x14ac:dyDescent="0.2">
      <c r="B337" s="175"/>
      <c r="D337" s="176" t="s">
        <v>167</v>
      </c>
      <c r="E337" s="177" t="s">
        <v>1</v>
      </c>
      <c r="F337" s="178" t="s">
        <v>530</v>
      </c>
      <c r="H337" s="179">
        <v>-2.214</v>
      </c>
      <c r="I337" s="180"/>
      <c r="L337" s="175"/>
      <c r="M337" s="181"/>
      <c r="T337" s="182"/>
      <c r="AT337" s="177" t="s">
        <v>167</v>
      </c>
      <c r="AU337" s="177" t="s">
        <v>81</v>
      </c>
      <c r="AV337" s="12" t="s">
        <v>81</v>
      </c>
      <c r="AW337" s="12" t="s">
        <v>26</v>
      </c>
      <c r="AX337" s="12" t="s">
        <v>71</v>
      </c>
      <c r="AY337" s="177" t="s">
        <v>159</v>
      </c>
    </row>
    <row r="338" spans="2:65" s="13" customFormat="1" x14ac:dyDescent="0.2">
      <c r="B338" s="183"/>
      <c r="D338" s="176" t="s">
        <v>167</v>
      </c>
      <c r="E338" s="184" t="s">
        <v>1</v>
      </c>
      <c r="F338" s="185" t="s">
        <v>169</v>
      </c>
      <c r="H338" s="186">
        <v>48.195999999999998</v>
      </c>
      <c r="I338" s="187"/>
      <c r="L338" s="183"/>
      <c r="M338" s="188"/>
      <c r="T338" s="189"/>
      <c r="AT338" s="184" t="s">
        <v>167</v>
      </c>
      <c r="AU338" s="184" t="s">
        <v>81</v>
      </c>
      <c r="AV338" s="13" t="s">
        <v>165</v>
      </c>
      <c r="AW338" s="13" t="s">
        <v>26</v>
      </c>
      <c r="AX338" s="13" t="s">
        <v>76</v>
      </c>
      <c r="AY338" s="184" t="s">
        <v>159</v>
      </c>
    </row>
    <row r="339" spans="2:65" s="1" customFormat="1" ht="62.75" customHeight="1" x14ac:dyDescent="0.2">
      <c r="B339" s="136"/>
      <c r="C339" s="163" t="s">
        <v>531</v>
      </c>
      <c r="D339" s="163" t="s">
        <v>161</v>
      </c>
      <c r="E339" s="164" t="s">
        <v>532</v>
      </c>
      <c r="F339" s="165" t="s">
        <v>533</v>
      </c>
      <c r="G339" s="166" t="s">
        <v>281</v>
      </c>
      <c r="H339" s="167">
        <v>4.1580000000000004</v>
      </c>
      <c r="I339" s="168"/>
      <c r="J339" s="169">
        <f>ROUND(I339*H339,2)</f>
        <v>0</v>
      </c>
      <c r="K339" s="170"/>
      <c r="L339" s="34"/>
      <c r="M339" s="171" t="s">
        <v>1</v>
      </c>
      <c r="N339" s="135" t="s">
        <v>37</v>
      </c>
      <c r="P339" s="172">
        <f>O339*H339</f>
        <v>0</v>
      </c>
      <c r="Q339" s="172">
        <v>1.7000000000000001E-4</v>
      </c>
      <c r="R339" s="172">
        <f>Q339*H339</f>
        <v>7.0686000000000013E-4</v>
      </c>
      <c r="S339" s="172">
        <v>0</v>
      </c>
      <c r="T339" s="173">
        <f>S339*H339</f>
        <v>0</v>
      </c>
      <c r="AR339" s="174" t="s">
        <v>312</v>
      </c>
      <c r="AT339" s="174" t="s">
        <v>161</v>
      </c>
      <c r="AU339" s="174" t="s">
        <v>81</v>
      </c>
      <c r="AY339" s="17" t="s">
        <v>159</v>
      </c>
      <c r="BE339" s="102">
        <f>IF(N339="základná",J339,0)</f>
        <v>0</v>
      </c>
      <c r="BF339" s="102">
        <f>IF(N339="znížená",J339,0)</f>
        <v>0</v>
      </c>
      <c r="BG339" s="102">
        <f>IF(N339="zákl. prenesená",J339,0)</f>
        <v>0</v>
      </c>
      <c r="BH339" s="102">
        <f>IF(N339="zníž. prenesená",J339,0)</f>
        <v>0</v>
      </c>
      <c r="BI339" s="102">
        <f>IF(N339="nulová",J339,0)</f>
        <v>0</v>
      </c>
      <c r="BJ339" s="17" t="s">
        <v>81</v>
      </c>
      <c r="BK339" s="102">
        <f>ROUND(I339*H339,2)</f>
        <v>0</v>
      </c>
      <c r="BL339" s="17" t="s">
        <v>312</v>
      </c>
      <c r="BM339" s="174" t="s">
        <v>534</v>
      </c>
    </row>
    <row r="340" spans="2:65" s="12" customFormat="1" x14ac:dyDescent="0.2">
      <c r="B340" s="175"/>
      <c r="D340" s="176" t="s">
        <v>167</v>
      </c>
      <c r="E340" s="177" t="s">
        <v>1</v>
      </c>
      <c r="F340" s="178" t="s">
        <v>524</v>
      </c>
      <c r="H340" s="179">
        <v>8.9429999999999996</v>
      </c>
      <c r="I340" s="180"/>
      <c r="L340" s="175"/>
      <c r="M340" s="181"/>
      <c r="T340" s="182"/>
      <c r="AT340" s="177" t="s">
        <v>167</v>
      </c>
      <c r="AU340" s="177" t="s">
        <v>81</v>
      </c>
      <c r="AV340" s="12" t="s">
        <v>81</v>
      </c>
      <c r="AW340" s="12" t="s">
        <v>26</v>
      </c>
      <c r="AX340" s="12" t="s">
        <v>71</v>
      </c>
      <c r="AY340" s="177" t="s">
        <v>159</v>
      </c>
    </row>
    <row r="341" spans="2:65" s="12" customFormat="1" x14ac:dyDescent="0.2">
      <c r="B341" s="175"/>
      <c r="D341" s="176" t="s">
        <v>167</v>
      </c>
      <c r="E341" s="177" t="s">
        <v>1</v>
      </c>
      <c r="F341" s="178" t="s">
        <v>535</v>
      </c>
      <c r="H341" s="179">
        <v>-3.105</v>
      </c>
      <c r="I341" s="180"/>
      <c r="L341" s="175"/>
      <c r="M341" s="181"/>
      <c r="T341" s="182"/>
      <c r="AT341" s="177" t="s">
        <v>167</v>
      </c>
      <c r="AU341" s="177" t="s">
        <v>81</v>
      </c>
      <c r="AV341" s="12" t="s">
        <v>81</v>
      </c>
      <c r="AW341" s="12" t="s">
        <v>26</v>
      </c>
      <c r="AX341" s="12" t="s">
        <v>71</v>
      </c>
      <c r="AY341" s="177" t="s">
        <v>159</v>
      </c>
    </row>
    <row r="342" spans="2:65" s="12" customFormat="1" x14ac:dyDescent="0.2">
      <c r="B342" s="175"/>
      <c r="D342" s="176" t="s">
        <v>167</v>
      </c>
      <c r="E342" s="177" t="s">
        <v>1</v>
      </c>
      <c r="F342" s="178" t="s">
        <v>536</v>
      </c>
      <c r="H342" s="179">
        <v>-1.68</v>
      </c>
      <c r="I342" s="180"/>
      <c r="L342" s="175"/>
      <c r="M342" s="181"/>
      <c r="T342" s="182"/>
      <c r="AT342" s="177" t="s">
        <v>167</v>
      </c>
      <c r="AU342" s="177" t="s">
        <v>81</v>
      </c>
      <c r="AV342" s="12" t="s">
        <v>81</v>
      </c>
      <c r="AW342" s="12" t="s">
        <v>26</v>
      </c>
      <c r="AX342" s="12" t="s">
        <v>71</v>
      </c>
      <c r="AY342" s="177" t="s">
        <v>159</v>
      </c>
    </row>
    <row r="343" spans="2:65" s="13" customFormat="1" x14ac:dyDescent="0.2">
      <c r="B343" s="183"/>
      <c r="D343" s="176" t="s">
        <v>167</v>
      </c>
      <c r="E343" s="184" t="s">
        <v>1</v>
      </c>
      <c r="F343" s="185" t="s">
        <v>169</v>
      </c>
      <c r="H343" s="186">
        <v>4.1580000000000004</v>
      </c>
      <c r="I343" s="187"/>
      <c r="L343" s="183"/>
      <c r="M343" s="188"/>
      <c r="T343" s="189"/>
      <c r="AT343" s="184" t="s">
        <v>167</v>
      </c>
      <c r="AU343" s="184" t="s">
        <v>81</v>
      </c>
      <c r="AV343" s="13" t="s">
        <v>165</v>
      </c>
      <c r="AW343" s="13" t="s">
        <v>26</v>
      </c>
      <c r="AX343" s="13" t="s">
        <v>76</v>
      </c>
      <c r="AY343" s="184" t="s">
        <v>159</v>
      </c>
    </row>
    <row r="344" spans="2:65" s="1" customFormat="1" ht="55.5" customHeight="1" x14ac:dyDescent="0.2">
      <c r="B344" s="136"/>
      <c r="C344" s="163" t="s">
        <v>537</v>
      </c>
      <c r="D344" s="163" t="s">
        <v>161</v>
      </c>
      <c r="E344" s="164" t="s">
        <v>538</v>
      </c>
      <c r="F344" s="165" t="s">
        <v>539</v>
      </c>
      <c r="G344" s="166" t="s">
        <v>281</v>
      </c>
      <c r="H344" s="167">
        <v>52.414999999999999</v>
      </c>
      <c r="I344" s="168"/>
      <c r="J344" s="169">
        <f>ROUND(I344*H344,2)</f>
        <v>0</v>
      </c>
      <c r="K344" s="170"/>
      <c r="L344" s="34"/>
      <c r="M344" s="171" t="s">
        <v>1</v>
      </c>
      <c r="N344" s="135" t="s">
        <v>37</v>
      </c>
      <c r="P344" s="172">
        <f>O344*H344</f>
        <v>0</v>
      </c>
      <c r="Q344" s="172">
        <v>1.7000000000000001E-4</v>
      </c>
      <c r="R344" s="172">
        <f>Q344*H344</f>
        <v>8.9105499999999997E-3</v>
      </c>
      <c r="S344" s="172">
        <v>0</v>
      </c>
      <c r="T344" s="173">
        <f>S344*H344</f>
        <v>0</v>
      </c>
      <c r="AR344" s="174" t="s">
        <v>312</v>
      </c>
      <c r="AT344" s="174" t="s">
        <v>161</v>
      </c>
      <c r="AU344" s="174" t="s">
        <v>81</v>
      </c>
      <c r="AY344" s="17" t="s">
        <v>159</v>
      </c>
      <c r="BE344" s="102">
        <f>IF(N344="základná",J344,0)</f>
        <v>0</v>
      </c>
      <c r="BF344" s="102">
        <f>IF(N344="znížená",J344,0)</f>
        <v>0</v>
      </c>
      <c r="BG344" s="102">
        <f>IF(N344="zákl. prenesená",J344,0)</f>
        <v>0</v>
      </c>
      <c r="BH344" s="102">
        <f>IF(N344="zníž. prenesená",J344,0)</f>
        <v>0</v>
      </c>
      <c r="BI344" s="102">
        <f>IF(N344="nulová",J344,0)</f>
        <v>0</v>
      </c>
      <c r="BJ344" s="17" t="s">
        <v>81</v>
      </c>
      <c r="BK344" s="102">
        <f>ROUND(I344*H344,2)</f>
        <v>0</v>
      </c>
      <c r="BL344" s="17" t="s">
        <v>312</v>
      </c>
      <c r="BM344" s="174" t="s">
        <v>540</v>
      </c>
    </row>
    <row r="345" spans="2:65" s="12" customFormat="1" x14ac:dyDescent="0.2">
      <c r="B345" s="175"/>
      <c r="D345" s="176" t="s">
        <v>167</v>
      </c>
      <c r="E345" s="177" t="s">
        <v>1</v>
      </c>
      <c r="F345" s="178" t="s">
        <v>541</v>
      </c>
      <c r="H345" s="179">
        <v>52.414999999999999</v>
      </c>
      <c r="I345" s="180"/>
      <c r="L345" s="175"/>
      <c r="M345" s="181"/>
      <c r="T345" s="182"/>
      <c r="AT345" s="177" t="s">
        <v>167</v>
      </c>
      <c r="AU345" s="177" t="s">
        <v>81</v>
      </c>
      <c r="AV345" s="12" t="s">
        <v>81</v>
      </c>
      <c r="AW345" s="12" t="s">
        <v>26</v>
      </c>
      <c r="AX345" s="12" t="s">
        <v>71</v>
      </c>
      <c r="AY345" s="177" t="s">
        <v>159</v>
      </c>
    </row>
    <row r="346" spans="2:65" s="13" customFormat="1" x14ac:dyDescent="0.2">
      <c r="B346" s="183"/>
      <c r="D346" s="176" t="s">
        <v>167</v>
      </c>
      <c r="E346" s="184" t="s">
        <v>1</v>
      </c>
      <c r="F346" s="185" t="s">
        <v>169</v>
      </c>
      <c r="H346" s="186">
        <v>52.414999999999999</v>
      </c>
      <c r="I346" s="187"/>
      <c r="L346" s="183"/>
      <c r="M346" s="188"/>
      <c r="T346" s="189"/>
      <c r="AT346" s="184" t="s">
        <v>167</v>
      </c>
      <c r="AU346" s="184" t="s">
        <v>81</v>
      </c>
      <c r="AV346" s="13" t="s">
        <v>165</v>
      </c>
      <c r="AW346" s="13" t="s">
        <v>26</v>
      </c>
      <c r="AX346" s="13" t="s">
        <v>76</v>
      </c>
      <c r="AY346" s="184" t="s">
        <v>159</v>
      </c>
    </row>
    <row r="347" spans="2:65" s="1" customFormat="1" ht="44.25" customHeight="1" x14ac:dyDescent="0.2">
      <c r="B347" s="136"/>
      <c r="C347" s="163" t="s">
        <v>542</v>
      </c>
      <c r="D347" s="163" t="s">
        <v>161</v>
      </c>
      <c r="E347" s="164" t="s">
        <v>543</v>
      </c>
      <c r="F347" s="165" t="s">
        <v>544</v>
      </c>
      <c r="G347" s="166" t="s">
        <v>488</v>
      </c>
      <c r="H347" s="167">
        <v>7</v>
      </c>
      <c r="I347" s="168"/>
      <c r="J347" s="169">
        <f>ROUND(I347*H347,2)</f>
        <v>0</v>
      </c>
      <c r="K347" s="170"/>
      <c r="L347" s="34"/>
      <c r="M347" s="171" t="s">
        <v>1</v>
      </c>
      <c r="N347" s="135" t="s">
        <v>37</v>
      </c>
      <c r="P347" s="172">
        <f>O347*H347</f>
        <v>0</v>
      </c>
      <c r="Q347" s="172">
        <v>1.7000000000000001E-4</v>
      </c>
      <c r="R347" s="172">
        <f>Q347*H347</f>
        <v>1.1900000000000001E-3</v>
      </c>
      <c r="S347" s="172">
        <v>0</v>
      </c>
      <c r="T347" s="173">
        <f>S347*H347</f>
        <v>0</v>
      </c>
      <c r="AR347" s="174" t="s">
        <v>312</v>
      </c>
      <c r="AT347" s="174" t="s">
        <v>161</v>
      </c>
      <c r="AU347" s="174" t="s">
        <v>81</v>
      </c>
      <c r="AY347" s="17" t="s">
        <v>159</v>
      </c>
      <c r="BE347" s="102">
        <f>IF(N347="základná",J347,0)</f>
        <v>0</v>
      </c>
      <c r="BF347" s="102">
        <f>IF(N347="znížená",J347,0)</f>
        <v>0</v>
      </c>
      <c r="BG347" s="102">
        <f>IF(N347="zákl. prenesená",J347,0)</f>
        <v>0</v>
      </c>
      <c r="BH347" s="102">
        <f>IF(N347="zníž. prenesená",J347,0)</f>
        <v>0</v>
      </c>
      <c r="BI347" s="102">
        <f>IF(N347="nulová",J347,0)</f>
        <v>0</v>
      </c>
      <c r="BJ347" s="17" t="s">
        <v>81</v>
      </c>
      <c r="BK347" s="102">
        <f>ROUND(I347*H347,2)</f>
        <v>0</v>
      </c>
      <c r="BL347" s="17" t="s">
        <v>312</v>
      </c>
      <c r="BM347" s="174" t="s">
        <v>545</v>
      </c>
    </row>
    <row r="348" spans="2:65" s="1" customFormat="1" ht="49" customHeight="1" x14ac:dyDescent="0.2">
      <c r="B348" s="136"/>
      <c r="C348" s="163" t="s">
        <v>546</v>
      </c>
      <c r="D348" s="163" t="s">
        <v>161</v>
      </c>
      <c r="E348" s="164" t="s">
        <v>547</v>
      </c>
      <c r="F348" s="165" t="s">
        <v>548</v>
      </c>
      <c r="G348" s="166" t="s">
        <v>488</v>
      </c>
      <c r="H348" s="167">
        <v>2</v>
      </c>
      <c r="I348" s="168"/>
      <c r="J348" s="169">
        <f>ROUND(I348*H348,2)</f>
        <v>0</v>
      </c>
      <c r="K348" s="170"/>
      <c r="L348" s="34"/>
      <c r="M348" s="171" t="s">
        <v>1</v>
      </c>
      <c r="N348" s="135" t="s">
        <v>37</v>
      </c>
      <c r="P348" s="172">
        <f>O348*H348</f>
        <v>0</v>
      </c>
      <c r="Q348" s="172">
        <v>1.7000000000000001E-4</v>
      </c>
      <c r="R348" s="172">
        <f>Q348*H348</f>
        <v>3.4000000000000002E-4</v>
      </c>
      <c r="S348" s="172">
        <v>0</v>
      </c>
      <c r="T348" s="173">
        <f>S348*H348</f>
        <v>0</v>
      </c>
      <c r="AR348" s="174" t="s">
        <v>312</v>
      </c>
      <c r="AT348" s="174" t="s">
        <v>161</v>
      </c>
      <c r="AU348" s="174" t="s">
        <v>81</v>
      </c>
      <c r="AY348" s="17" t="s">
        <v>159</v>
      </c>
      <c r="BE348" s="102">
        <f>IF(N348="základná",J348,0)</f>
        <v>0</v>
      </c>
      <c r="BF348" s="102">
        <f>IF(N348="znížená",J348,0)</f>
        <v>0</v>
      </c>
      <c r="BG348" s="102">
        <f>IF(N348="zákl. prenesená",J348,0)</f>
        <v>0</v>
      </c>
      <c r="BH348" s="102">
        <f>IF(N348="zníž. prenesená",J348,0)</f>
        <v>0</v>
      </c>
      <c r="BI348" s="102">
        <f>IF(N348="nulová",J348,0)</f>
        <v>0</v>
      </c>
      <c r="BJ348" s="17" t="s">
        <v>81</v>
      </c>
      <c r="BK348" s="102">
        <f>ROUND(I348*H348,2)</f>
        <v>0</v>
      </c>
      <c r="BL348" s="17" t="s">
        <v>312</v>
      </c>
      <c r="BM348" s="174" t="s">
        <v>549</v>
      </c>
    </row>
    <row r="349" spans="2:65" s="1" customFormat="1" ht="44.25" customHeight="1" x14ac:dyDescent="0.2">
      <c r="B349" s="136"/>
      <c r="C349" s="163" t="s">
        <v>550</v>
      </c>
      <c r="D349" s="163" t="s">
        <v>161</v>
      </c>
      <c r="E349" s="164" t="s">
        <v>551</v>
      </c>
      <c r="F349" s="165" t="s">
        <v>552</v>
      </c>
      <c r="G349" s="166" t="s">
        <v>488</v>
      </c>
      <c r="H349" s="167">
        <v>1</v>
      </c>
      <c r="I349" s="168"/>
      <c r="J349" s="169">
        <f>ROUND(I349*H349,2)</f>
        <v>0</v>
      </c>
      <c r="K349" s="170"/>
      <c r="L349" s="34"/>
      <c r="M349" s="171" t="s">
        <v>1</v>
      </c>
      <c r="N349" s="135" t="s">
        <v>37</v>
      </c>
      <c r="P349" s="172">
        <f>O349*H349</f>
        <v>0</v>
      </c>
      <c r="Q349" s="172">
        <v>1.7000000000000001E-4</v>
      </c>
      <c r="R349" s="172">
        <f>Q349*H349</f>
        <v>1.7000000000000001E-4</v>
      </c>
      <c r="S349" s="172">
        <v>0</v>
      </c>
      <c r="T349" s="173">
        <f>S349*H349</f>
        <v>0</v>
      </c>
      <c r="AR349" s="174" t="s">
        <v>312</v>
      </c>
      <c r="AT349" s="174" t="s">
        <v>161</v>
      </c>
      <c r="AU349" s="174" t="s">
        <v>81</v>
      </c>
      <c r="AY349" s="17" t="s">
        <v>159</v>
      </c>
      <c r="BE349" s="102">
        <f>IF(N349="základná",J349,0)</f>
        <v>0</v>
      </c>
      <c r="BF349" s="102">
        <f>IF(N349="znížená",J349,0)</f>
        <v>0</v>
      </c>
      <c r="BG349" s="102">
        <f>IF(N349="zákl. prenesená",J349,0)</f>
        <v>0</v>
      </c>
      <c r="BH349" s="102">
        <f>IF(N349="zníž. prenesená",J349,0)</f>
        <v>0</v>
      </c>
      <c r="BI349" s="102">
        <f>IF(N349="nulová",J349,0)</f>
        <v>0</v>
      </c>
      <c r="BJ349" s="17" t="s">
        <v>81</v>
      </c>
      <c r="BK349" s="102">
        <f>ROUND(I349*H349,2)</f>
        <v>0</v>
      </c>
      <c r="BL349" s="17" t="s">
        <v>312</v>
      </c>
      <c r="BM349" s="174" t="s">
        <v>553</v>
      </c>
    </row>
    <row r="350" spans="2:65" s="1" customFormat="1" ht="24.15" customHeight="1" x14ac:dyDescent="0.2">
      <c r="B350" s="136"/>
      <c r="C350" s="163" t="s">
        <v>554</v>
      </c>
      <c r="D350" s="163" t="s">
        <v>161</v>
      </c>
      <c r="E350" s="164" t="s">
        <v>555</v>
      </c>
      <c r="F350" s="165" t="s">
        <v>556</v>
      </c>
      <c r="G350" s="166" t="s">
        <v>281</v>
      </c>
      <c r="H350" s="167">
        <v>6</v>
      </c>
      <c r="I350" s="168"/>
      <c r="J350" s="169">
        <f>ROUND(I350*H350,2)</f>
        <v>0</v>
      </c>
      <c r="K350" s="170"/>
      <c r="L350" s="34"/>
      <c r="M350" s="171" t="s">
        <v>1</v>
      </c>
      <c r="N350" s="135" t="s">
        <v>37</v>
      </c>
      <c r="P350" s="172">
        <f>O350*H350</f>
        <v>0</v>
      </c>
      <c r="Q350" s="172">
        <v>4.4299999999999998E-4</v>
      </c>
      <c r="R350" s="172">
        <f>Q350*H350</f>
        <v>2.6579999999999998E-3</v>
      </c>
      <c r="S350" s="172">
        <v>0</v>
      </c>
      <c r="T350" s="173">
        <f>S350*H350</f>
        <v>0</v>
      </c>
      <c r="AR350" s="174" t="s">
        <v>312</v>
      </c>
      <c r="AT350" s="174" t="s">
        <v>161</v>
      </c>
      <c r="AU350" s="174" t="s">
        <v>81</v>
      </c>
      <c r="AY350" s="17" t="s">
        <v>159</v>
      </c>
      <c r="BE350" s="102">
        <f>IF(N350="základná",J350,0)</f>
        <v>0</v>
      </c>
      <c r="BF350" s="102">
        <f>IF(N350="znížená",J350,0)</f>
        <v>0</v>
      </c>
      <c r="BG350" s="102">
        <f>IF(N350="zákl. prenesená",J350,0)</f>
        <v>0</v>
      </c>
      <c r="BH350" s="102">
        <f>IF(N350="zníž. prenesená",J350,0)</f>
        <v>0</v>
      </c>
      <c r="BI350" s="102">
        <f>IF(N350="nulová",J350,0)</f>
        <v>0</v>
      </c>
      <c r="BJ350" s="17" t="s">
        <v>81</v>
      </c>
      <c r="BK350" s="102">
        <f>ROUND(I350*H350,2)</f>
        <v>0</v>
      </c>
      <c r="BL350" s="17" t="s">
        <v>312</v>
      </c>
      <c r="BM350" s="174" t="s">
        <v>557</v>
      </c>
    </row>
    <row r="351" spans="2:65" s="12" customFormat="1" x14ac:dyDescent="0.2">
      <c r="B351" s="175"/>
      <c r="D351" s="176" t="s">
        <v>167</v>
      </c>
      <c r="E351" s="177" t="s">
        <v>1</v>
      </c>
      <c r="F351" s="178" t="s">
        <v>189</v>
      </c>
      <c r="H351" s="179">
        <v>6</v>
      </c>
      <c r="I351" s="180"/>
      <c r="L351" s="175"/>
      <c r="M351" s="181"/>
      <c r="T351" s="182"/>
      <c r="AT351" s="177" t="s">
        <v>167</v>
      </c>
      <c r="AU351" s="177" t="s">
        <v>81</v>
      </c>
      <c r="AV351" s="12" t="s">
        <v>81</v>
      </c>
      <c r="AW351" s="12" t="s">
        <v>26</v>
      </c>
      <c r="AX351" s="12" t="s">
        <v>71</v>
      </c>
      <c r="AY351" s="177" t="s">
        <v>159</v>
      </c>
    </row>
    <row r="352" spans="2:65" s="13" customFormat="1" x14ac:dyDescent="0.2">
      <c r="B352" s="183"/>
      <c r="D352" s="176" t="s">
        <v>167</v>
      </c>
      <c r="E352" s="184" t="s">
        <v>1</v>
      </c>
      <c r="F352" s="185" t="s">
        <v>169</v>
      </c>
      <c r="H352" s="186">
        <v>6</v>
      </c>
      <c r="I352" s="187"/>
      <c r="L352" s="183"/>
      <c r="M352" s="188"/>
      <c r="T352" s="189"/>
      <c r="AT352" s="184" t="s">
        <v>167</v>
      </c>
      <c r="AU352" s="184" t="s">
        <v>81</v>
      </c>
      <c r="AV352" s="13" t="s">
        <v>165</v>
      </c>
      <c r="AW352" s="13" t="s">
        <v>26</v>
      </c>
      <c r="AX352" s="13" t="s">
        <v>76</v>
      </c>
      <c r="AY352" s="184" t="s">
        <v>159</v>
      </c>
    </row>
    <row r="353" spans="2:65" s="1" customFormat="1" ht="24.15" customHeight="1" x14ac:dyDescent="0.2">
      <c r="B353" s="136"/>
      <c r="C353" s="206" t="s">
        <v>558</v>
      </c>
      <c r="D353" s="206" t="s">
        <v>387</v>
      </c>
      <c r="E353" s="207" t="s">
        <v>559</v>
      </c>
      <c r="F353" s="208" t="s">
        <v>560</v>
      </c>
      <c r="G353" s="209" t="s">
        <v>281</v>
      </c>
      <c r="H353" s="210">
        <v>6</v>
      </c>
      <c r="I353" s="211"/>
      <c r="J353" s="212">
        <f>ROUND(I353*H353,2)</f>
        <v>0</v>
      </c>
      <c r="K353" s="213"/>
      <c r="L353" s="214"/>
      <c r="M353" s="215" t="s">
        <v>1</v>
      </c>
      <c r="N353" s="216" t="s">
        <v>37</v>
      </c>
      <c r="P353" s="172">
        <f>O353*H353</f>
        <v>0</v>
      </c>
      <c r="Q353" s="172">
        <v>1.3259999999999999E-2</v>
      </c>
      <c r="R353" s="172">
        <f>Q353*H353</f>
        <v>7.9559999999999992E-2</v>
      </c>
      <c r="S353" s="172">
        <v>0</v>
      </c>
      <c r="T353" s="173">
        <f>S353*H353</f>
        <v>0</v>
      </c>
      <c r="AR353" s="174" t="s">
        <v>390</v>
      </c>
      <c r="AT353" s="174" t="s">
        <v>387</v>
      </c>
      <c r="AU353" s="174" t="s">
        <v>81</v>
      </c>
      <c r="AY353" s="17" t="s">
        <v>159</v>
      </c>
      <c r="BE353" s="102">
        <f>IF(N353="základná",J353,0)</f>
        <v>0</v>
      </c>
      <c r="BF353" s="102">
        <f>IF(N353="znížená",J353,0)</f>
        <v>0</v>
      </c>
      <c r="BG353" s="102">
        <f>IF(N353="zákl. prenesená",J353,0)</f>
        <v>0</v>
      </c>
      <c r="BH353" s="102">
        <f>IF(N353="zníž. prenesená",J353,0)</f>
        <v>0</v>
      </c>
      <c r="BI353" s="102">
        <f>IF(N353="nulová",J353,0)</f>
        <v>0</v>
      </c>
      <c r="BJ353" s="17" t="s">
        <v>81</v>
      </c>
      <c r="BK353" s="102">
        <f>ROUND(I353*H353,2)</f>
        <v>0</v>
      </c>
      <c r="BL353" s="17" t="s">
        <v>312</v>
      </c>
      <c r="BM353" s="174" t="s">
        <v>561</v>
      </c>
    </row>
    <row r="354" spans="2:65" s="12" customFormat="1" x14ac:dyDescent="0.2">
      <c r="B354" s="175"/>
      <c r="D354" s="176" t="s">
        <v>167</v>
      </c>
      <c r="E354" s="177" t="s">
        <v>1</v>
      </c>
      <c r="F354" s="178" t="s">
        <v>189</v>
      </c>
      <c r="H354" s="179">
        <v>6</v>
      </c>
      <c r="I354" s="180"/>
      <c r="L354" s="175"/>
      <c r="M354" s="181"/>
      <c r="T354" s="182"/>
      <c r="AT354" s="177" t="s">
        <v>167</v>
      </c>
      <c r="AU354" s="177" t="s">
        <v>81</v>
      </c>
      <c r="AV354" s="12" t="s">
        <v>81</v>
      </c>
      <c r="AW354" s="12" t="s">
        <v>26</v>
      </c>
      <c r="AX354" s="12" t="s">
        <v>71</v>
      </c>
      <c r="AY354" s="177" t="s">
        <v>159</v>
      </c>
    </row>
    <row r="355" spans="2:65" s="13" customFormat="1" x14ac:dyDescent="0.2">
      <c r="B355" s="183"/>
      <c r="D355" s="176" t="s">
        <v>167</v>
      </c>
      <c r="E355" s="184" t="s">
        <v>1</v>
      </c>
      <c r="F355" s="185" t="s">
        <v>169</v>
      </c>
      <c r="H355" s="186">
        <v>6</v>
      </c>
      <c r="I355" s="187"/>
      <c r="L355" s="183"/>
      <c r="M355" s="188"/>
      <c r="T355" s="189"/>
      <c r="AT355" s="184" t="s">
        <v>167</v>
      </c>
      <c r="AU355" s="184" t="s">
        <v>81</v>
      </c>
      <c r="AV355" s="13" t="s">
        <v>165</v>
      </c>
      <c r="AW355" s="13" t="s">
        <v>26</v>
      </c>
      <c r="AX355" s="13" t="s">
        <v>76</v>
      </c>
      <c r="AY355" s="184" t="s">
        <v>159</v>
      </c>
    </row>
    <row r="356" spans="2:65" s="1" customFormat="1" ht="24.15" customHeight="1" x14ac:dyDescent="0.2">
      <c r="B356" s="136"/>
      <c r="C356" s="163" t="s">
        <v>562</v>
      </c>
      <c r="D356" s="163" t="s">
        <v>161</v>
      </c>
      <c r="E356" s="164" t="s">
        <v>563</v>
      </c>
      <c r="F356" s="165" t="s">
        <v>564</v>
      </c>
      <c r="G356" s="166" t="s">
        <v>281</v>
      </c>
      <c r="H356" s="167">
        <v>27</v>
      </c>
      <c r="I356" s="168"/>
      <c r="J356" s="169">
        <f>ROUND(I356*H356,2)</f>
        <v>0</v>
      </c>
      <c r="K356" s="170"/>
      <c r="L356" s="34"/>
      <c r="M356" s="171" t="s">
        <v>1</v>
      </c>
      <c r="N356" s="135" t="s">
        <v>37</v>
      </c>
      <c r="P356" s="172">
        <f>O356*H356</f>
        <v>0</v>
      </c>
      <c r="Q356" s="172">
        <v>4.0000000000000002E-4</v>
      </c>
      <c r="R356" s="172">
        <f>Q356*H356</f>
        <v>1.0800000000000001E-2</v>
      </c>
      <c r="S356" s="172">
        <v>0</v>
      </c>
      <c r="T356" s="173">
        <f>S356*H356</f>
        <v>0</v>
      </c>
      <c r="AR356" s="174" t="s">
        <v>312</v>
      </c>
      <c r="AT356" s="174" t="s">
        <v>161</v>
      </c>
      <c r="AU356" s="174" t="s">
        <v>81</v>
      </c>
      <c r="AY356" s="17" t="s">
        <v>159</v>
      </c>
      <c r="BE356" s="102">
        <f>IF(N356="základná",J356,0)</f>
        <v>0</v>
      </c>
      <c r="BF356" s="102">
        <f>IF(N356="znížená",J356,0)</f>
        <v>0</v>
      </c>
      <c r="BG356" s="102">
        <f>IF(N356="zákl. prenesená",J356,0)</f>
        <v>0</v>
      </c>
      <c r="BH356" s="102">
        <f>IF(N356="zníž. prenesená",J356,0)</f>
        <v>0</v>
      </c>
      <c r="BI356" s="102">
        <f>IF(N356="nulová",J356,0)</f>
        <v>0</v>
      </c>
      <c r="BJ356" s="17" t="s">
        <v>81</v>
      </c>
      <c r="BK356" s="102">
        <f>ROUND(I356*H356,2)</f>
        <v>0</v>
      </c>
      <c r="BL356" s="17" t="s">
        <v>312</v>
      </c>
      <c r="BM356" s="174" t="s">
        <v>565</v>
      </c>
    </row>
    <row r="357" spans="2:65" s="12" customFormat="1" x14ac:dyDescent="0.2">
      <c r="B357" s="175"/>
      <c r="D357" s="176" t="s">
        <v>167</v>
      </c>
      <c r="E357" s="177" t="s">
        <v>1</v>
      </c>
      <c r="F357" s="178" t="s">
        <v>379</v>
      </c>
      <c r="H357" s="179">
        <v>27</v>
      </c>
      <c r="I357" s="180"/>
      <c r="L357" s="175"/>
      <c r="M357" s="181"/>
      <c r="T357" s="182"/>
      <c r="AT357" s="177" t="s">
        <v>167</v>
      </c>
      <c r="AU357" s="177" t="s">
        <v>81</v>
      </c>
      <c r="AV357" s="12" t="s">
        <v>81</v>
      </c>
      <c r="AW357" s="12" t="s">
        <v>26</v>
      </c>
      <c r="AX357" s="12" t="s">
        <v>71</v>
      </c>
      <c r="AY357" s="177" t="s">
        <v>159</v>
      </c>
    </row>
    <row r="358" spans="2:65" s="13" customFormat="1" x14ac:dyDescent="0.2">
      <c r="B358" s="183"/>
      <c r="D358" s="176" t="s">
        <v>167</v>
      </c>
      <c r="E358" s="184" t="s">
        <v>1</v>
      </c>
      <c r="F358" s="185" t="s">
        <v>169</v>
      </c>
      <c r="H358" s="186">
        <v>27</v>
      </c>
      <c r="I358" s="187"/>
      <c r="L358" s="183"/>
      <c r="M358" s="188"/>
      <c r="T358" s="189"/>
      <c r="AT358" s="184" t="s">
        <v>167</v>
      </c>
      <c r="AU358" s="184" t="s">
        <v>81</v>
      </c>
      <c r="AV358" s="13" t="s">
        <v>165</v>
      </c>
      <c r="AW358" s="13" t="s">
        <v>26</v>
      </c>
      <c r="AX358" s="13" t="s">
        <v>76</v>
      </c>
      <c r="AY358" s="184" t="s">
        <v>159</v>
      </c>
    </row>
    <row r="359" spans="2:65" s="1" customFormat="1" ht="24.15" customHeight="1" x14ac:dyDescent="0.2">
      <c r="B359" s="136"/>
      <c r="C359" s="206" t="s">
        <v>566</v>
      </c>
      <c r="D359" s="206" t="s">
        <v>387</v>
      </c>
      <c r="E359" s="207" t="s">
        <v>567</v>
      </c>
      <c r="F359" s="208" t="s">
        <v>568</v>
      </c>
      <c r="G359" s="209" t="s">
        <v>281</v>
      </c>
      <c r="H359" s="210">
        <v>27</v>
      </c>
      <c r="I359" s="211"/>
      <c r="J359" s="212">
        <f>ROUND(I359*H359,2)</f>
        <v>0</v>
      </c>
      <c r="K359" s="213"/>
      <c r="L359" s="214"/>
      <c r="M359" s="215" t="s">
        <v>1</v>
      </c>
      <c r="N359" s="216" t="s">
        <v>37</v>
      </c>
      <c r="P359" s="172">
        <f>O359*H359</f>
        <v>0</v>
      </c>
      <c r="Q359" s="172">
        <v>2.1899999999999999E-2</v>
      </c>
      <c r="R359" s="172">
        <f>Q359*H359</f>
        <v>0.59129999999999994</v>
      </c>
      <c r="S359" s="172">
        <v>0</v>
      </c>
      <c r="T359" s="173">
        <f>S359*H359</f>
        <v>0</v>
      </c>
      <c r="AR359" s="174" t="s">
        <v>390</v>
      </c>
      <c r="AT359" s="174" t="s">
        <v>387</v>
      </c>
      <c r="AU359" s="174" t="s">
        <v>81</v>
      </c>
      <c r="AY359" s="17" t="s">
        <v>159</v>
      </c>
      <c r="BE359" s="102">
        <f>IF(N359="základná",J359,0)</f>
        <v>0</v>
      </c>
      <c r="BF359" s="102">
        <f>IF(N359="znížená",J359,0)</f>
        <v>0</v>
      </c>
      <c r="BG359" s="102">
        <f>IF(N359="zákl. prenesená",J359,0)</f>
        <v>0</v>
      </c>
      <c r="BH359" s="102">
        <f>IF(N359="zníž. prenesená",J359,0)</f>
        <v>0</v>
      </c>
      <c r="BI359" s="102">
        <f>IF(N359="nulová",J359,0)</f>
        <v>0</v>
      </c>
      <c r="BJ359" s="17" t="s">
        <v>81</v>
      </c>
      <c r="BK359" s="102">
        <f>ROUND(I359*H359,2)</f>
        <v>0</v>
      </c>
      <c r="BL359" s="17" t="s">
        <v>312</v>
      </c>
      <c r="BM359" s="174" t="s">
        <v>569</v>
      </c>
    </row>
    <row r="360" spans="2:65" s="12" customFormat="1" x14ac:dyDescent="0.2">
      <c r="B360" s="175"/>
      <c r="D360" s="176" t="s">
        <v>167</v>
      </c>
      <c r="E360" s="177" t="s">
        <v>1</v>
      </c>
      <c r="F360" s="178" t="s">
        <v>379</v>
      </c>
      <c r="H360" s="179">
        <v>27</v>
      </c>
      <c r="I360" s="180"/>
      <c r="L360" s="175"/>
      <c r="M360" s="181"/>
      <c r="T360" s="182"/>
      <c r="AT360" s="177" t="s">
        <v>167</v>
      </c>
      <c r="AU360" s="177" t="s">
        <v>81</v>
      </c>
      <c r="AV360" s="12" t="s">
        <v>81</v>
      </c>
      <c r="AW360" s="12" t="s">
        <v>26</v>
      </c>
      <c r="AX360" s="12" t="s">
        <v>71</v>
      </c>
      <c r="AY360" s="177" t="s">
        <v>159</v>
      </c>
    </row>
    <row r="361" spans="2:65" s="13" customFormat="1" x14ac:dyDescent="0.2">
      <c r="B361" s="183"/>
      <c r="D361" s="176" t="s">
        <v>167</v>
      </c>
      <c r="E361" s="184" t="s">
        <v>1</v>
      </c>
      <c r="F361" s="185" t="s">
        <v>169</v>
      </c>
      <c r="H361" s="186">
        <v>27</v>
      </c>
      <c r="I361" s="187"/>
      <c r="L361" s="183"/>
      <c r="M361" s="188"/>
      <c r="T361" s="189"/>
      <c r="AT361" s="184" t="s">
        <v>167</v>
      </c>
      <c r="AU361" s="184" t="s">
        <v>81</v>
      </c>
      <c r="AV361" s="13" t="s">
        <v>165</v>
      </c>
      <c r="AW361" s="13" t="s">
        <v>26</v>
      </c>
      <c r="AX361" s="13" t="s">
        <v>76</v>
      </c>
      <c r="AY361" s="184" t="s">
        <v>159</v>
      </c>
    </row>
    <row r="362" spans="2:65" s="1" customFormat="1" ht="24.15" customHeight="1" x14ac:dyDescent="0.2">
      <c r="B362" s="136"/>
      <c r="C362" s="163" t="s">
        <v>570</v>
      </c>
      <c r="D362" s="163" t="s">
        <v>161</v>
      </c>
      <c r="E362" s="164" t="s">
        <v>571</v>
      </c>
      <c r="F362" s="165" t="s">
        <v>572</v>
      </c>
      <c r="G362" s="166" t="s">
        <v>429</v>
      </c>
      <c r="H362" s="219"/>
      <c r="I362" s="168"/>
      <c r="J362" s="169">
        <f>ROUND(I362*H362,2)</f>
        <v>0</v>
      </c>
      <c r="K362" s="170"/>
      <c r="L362" s="34"/>
      <c r="M362" s="171" t="s">
        <v>1</v>
      </c>
      <c r="N362" s="135" t="s">
        <v>37</v>
      </c>
      <c r="P362" s="172">
        <f>O362*H362</f>
        <v>0</v>
      </c>
      <c r="Q362" s="172">
        <v>0</v>
      </c>
      <c r="R362" s="172">
        <f>Q362*H362</f>
        <v>0</v>
      </c>
      <c r="S362" s="172">
        <v>0</v>
      </c>
      <c r="T362" s="173">
        <f>S362*H362</f>
        <v>0</v>
      </c>
      <c r="AR362" s="174" t="s">
        <v>312</v>
      </c>
      <c r="AT362" s="174" t="s">
        <v>161</v>
      </c>
      <c r="AU362" s="174" t="s">
        <v>81</v>
      </c>
      <c r="AY362" s="17" t="s">
        <v>159</v>
      </c>
      <c r="BE362" s="102">
        <f>IF(N362="základná",J362,0)</f>
        <v>0</v>
      </c>
      <c r="BF362" s="102">
        <f>IF(N362="znížená",J362,0)</f>
        <v>0</v>
      </c>
      <c r="BG362" s="102">
        <f>IF(N362="zákl. prenesená",J362,0)</f>
        <v>0</v>
      </c>
      <c r="BH362" s="102">
        <f>IF(N362="zníž. prenesená",J362,0)</f>
        <v>0</v>
      </c>
      <c r="BI362" s="102">
        <f>IF(N362="nulová",J362,0)</f>
        <v>0</v>
      </c>
      <c r="BJ362" s="17" t="s">
        <v>81</v>
      </c>
      <c r="BK362" s="102">
        <f>ROUND(I362*H362,2)</f>
        <v>0</v>
      </c>
      <c r="BL362" s="17" t="s">
        <v>312</v>
      </c>
      <c r="BM362" s="174" t="s">
        <v>573</v>
      </c>
    </row>
    <row r="363" spans="2:65" s="11" customFormat="1" ht="22.75" customHeight="1" x14ac:dyDescent="0.25">
      <c r="B363" s="151"/>
      <c r="D363" s="152" t="s">
        <v>70</v>
      </c>
      <c r="E363" s="161" t="s">
        <v>574</v>
      </c>
      <c r="F363" s="161" t="s">
        <v>575</v>
      </c>
      <c r="I363" s="154"/>
      <c r="J363" s="162">
        <f>BK363</f>
        <v>0</v>
      </c>
      <c r="L363" s="151"/>
      <c r="M363" s="156"/>
      <c r="P363" s="157">
        <f>SUM(P364:P370)</f>
        <v>0</v>
      </c>
      <c r="R363" s="157">
        <f>SUM(R364:R370)</f>
        <v>0.85875349999999995</v>
      </c>
      <c r="T363" s="158">
        <f>SUM(T364:T370)</f>
        <v>0</v>
      </c>
      <c r="AR363" s="152" t="s">
        <v>81</v>
      </c>
      <c r="AT363" s="159" t="s">
        <v>70</v>
      </c>
      <c r="AU363" s="159" t="s">
        <v>76</v>
      </c>
      <c r="AY363" s="152" t="s">
        <v>159</v>
      </c>
      <c r="BK363" s="160">
        <f>SUM(BK364:BK370)</f>
        <v>0</v>
      </c>
    </row>
    <row r="364" spans="2:65" s="1" customFormat="1" ht="33" customHeight="1" x14ac:dyDescent="0.2">
      <c r="B364" s="136"/>
      <c r="C364" s="163" t="s">
        <v>576</v>
      </c>
      <c r="D364" s="163" t="s">
        <v>161</v>
      </c>
      <c r="E364" s="164" t="s">
        <v>577</v>
      </c>
      <c r="F364" s="165" t="s">
        <v>578</v>
      </c>
      <c r="G364" s="166" t="s">
        <v>281</v>
      </c>
      <c r="H364" s="167">
        <v>42.46</v>
      </c>
      <c r="I364" s="168"/>
      <c r="J364" s="169">
        <f>ROUND(I364*H364,2)</f>
        <v>0</v>
      </c>
      <c r="K364" s="170"/>
      <c r="L364" s="34"/>
      <c r="M364" s="171" t="s">
        <v>1</v>
      </c>
      <c r="N364" s="135" t="s">
        <v>37</v>
      </c>
      <c r="P364" s="172">
        <f>O364*H364</f>
        <v>0</v>
      </c>
      <c r="Q364" s="172">
        <v>3.9500000000000004E-3</v>
      </c>
      <c r="R364" s="172">
        <f>Q364*H364</f>
        <v>0.16771700000000003</v>
      </c>
      <c r="S364" s="172">
        <v>0</v>
      </c>
      <c r="T364" s="173">
        <f>S364*H364</f>
        <v>0</v>
      </c>
      <c r="AR364" s="174" t="s">
        <v>312</v>
      </c>
      <c r="AT364" s="174" t="s">
        <v>161</v>
      </c>
      <c r="AU364" s="174" t="s">
        <v>81</v>
      </c>
      <c r="AY364" s="17" t="s">
        <v>159</v>
      </c>
      <c r="BE364" s="102">
        <f>IF(N364="základná",J364,0)</f>
        <v>0</v>
      </c>
      <c r="BF364" s="102">
        <f>IF(N364="znížená",J364,0)</f>
        <v>0</v>
      </c>
      <c r="BG364" s="102">
        <f>IF(N364="zákl. prenesená",J364,0)</f>
        <v>0</v>
      </c>
      <c r="BH364" s="102">
        <f>IF(N364="zníž. prenesená",J364,0)</f>
        <v>0</v>
      </c>
      <c r="BI364" s="102">
        <f>IF(N364="nulová",J364,0)</f>
        <v>0</v>
      </c>
      <c r="BJ364" s="17" t="s">
        <v>81</v>
      </c>
      <c r="BK364" s="102">
        <f>ROUND(I364*H364,2)</f>
        <v>0</v>
      </c>
      <c r="BL364" s="17" t="s">
        <v>312</v>
      </c>
      <c r="BM364" s="174" t="s">
        <v>579</v>
      </c>
    </row>
    <row r="365" spans="2:65" s="12" customFormat="1" x14ac:dyDescent="0.2">
      <c r="B365" s="175"/>
      <c r="D365" s="176" t="s">
        <v>167</v>
      </c>
      <c r="E365" s="177" t="s">
        <v>1</v>
      </c>
      <c r="F365" s="178" t="s">
        <v>212</v>
      </c>
      <c r="H365" s="179">
        <v>42.46</v>
      </c>
      <c r="I365" s="180"/>
      <c r="L365" s="175"/>
      <c r="M365" s="181"/>
      <c r="T365" s="182"/>
      <c r="AT365" s="177" t="s">
        <v>167</v>
      </c>
      <c r="AU365" s="177" t="s">
        <v>81</v>
      </c>
      <c r="AV365" s="12" t="s">
        <v>81</v>
      </c>
      <c r="AW365" s="12" t="s">
        <v>26</v>
      </c>
      <c r="AX365" s="12" t="s">
        <v>71</v>
      </c>
      <c r="AY365" s="177" t="s">
        <v>159</v>
      </c>
    </row>
    <row r="366" spans="2:65" s="13" customFormat="1" x14ac:dyDescent="0.2">
      <c r="B366" s="183"/>
      <c r="D366" s="176" t="s">
        <v>167</v>
      </c>
      <c r="E366" s="184" t="s">
        <v>1</v>
      </c>
      <c r="F366" s="185" t="s">
        <v>169</v>
      </c>
      <c r="H366" s="186">
        <v>42.46</v>
      </c>
      <c r="I366" s="187"/>
      <c r="L366" s="183"/>
      <c r="M366" s="188"/>
      <c r="T366" s="189"/>
      <c r="AT366" s="184" t="s">
        <v>167</v>
      </c>
      <c r="AU366" s="184" t="s">
        <v>81</v>
      </c>
      <c r="AV366" s="13" t="s">
        <v>165</v>
      </c>
      <c r="AW366" s="13" t="s">
        <v>26</v>
      </c>
      <c r="AX366" s="13" t="s">
        <v>76</v>
      </c>
      <c r="AY366" s="184" t="s">
        <v>159</v>
      </c>
    </row>
    <row r="367" spans="2:65" s="1" customFormat="1" ht="21.75" customHeight="1" x14ac:dyDescent="0.2">
      <c r="B367" s="136"/>
      <c r="C367" s="206" t="s">
        <v>580</v>
      </c>
      <c r="D367" s="206" t="s">
        <v>387</v>
      </c>
      <c r="E367" s="207" t="s">
        <v>581</v>
      </c>
      <c r="F367" s="208" t="s">
        <v>582</v>
      </c>
      <c r="G367" s="209" t="s">
        <v>281</v>
      </c>
      <c r="H367" s="210">
        <v>44.582999999999998</v>
      </c>
      <c r="I367" s="211"/>
      <c r="J367" s="212">
        <f>ROUND(I367*H367,2)</f>
        <v>0</v>
      </c>
      <c r="K367" s="213"/>
      <c r="L367" s="214"/>
      <c r="M367" s="215" t="s">
        <v>1</v>
      </c>
      <c r="N367" s="216" t="s">
        <v>37</v>
      </c>
      <c r="P367" s="172">
        <f>O367*H367</f>
        <v>0</v>
      </c>
      <c r="Q367" s="172">
        <v>1.55E-2</v>
      </c>
      <c r="R367" s="172">
        <f>Q367*H367</f>
        <v>0.69103649999999994</v>
      </c>
      <c r="S367" s="172">
        <v>0</v>
      </c>
      <c r="T367" s="173">
        <f>S367*H367</f>
        <v>0</v>
      </c>
      <c r="AR367" s="174" t="s">
        <v>390</v>
      </c>
      <c r="AT367" s="174" t="s">
        <v>387</v>
      </c>
      <c r="AU367" s="174" t="s">
        <v>81</v>
      </c>
      <c r="AY367" s="17" t="s">
        <v>159</v>
      </c>
      <c r="BE367" s="102">
        <f>IF(N367="základná",J367,0)</f>
        <v>0</v>
      </c>
      <c r="BF367" s="102">
        <f>IF(N367="znížená",J367,0)</f>
        <v>0</v>
      </c>
      <c r="BG367" s="102">
        <f>IF(N367="zákl. prenesená",J367,0)</f>
        <v>0</v>
      </c>
      <c r="BH367" s="102">
        <f>IF(N367="zníž. prenesená",J367,0)</f>
        <v>0</v>
      </c>
      <c r="BI367" s="102">
        <f>IF(N367="nulová",J367,0)</f>
        <v>0</v>
      </c>
      <c r="BJ367" s="17" t="s">
        <v>81</v>
      </c>
      <c r="BK367" s="102">
        <f>ROUND(I367*H367,2)</f>
        <v>0</v>
      </c>
      <c r="BL367" s="17" t="s">
        <v>312</v>
      </c>
      <c r="BM367" s="174" t="s">
        <v>583</v>
      </c>
    </row>
    <row r="368" spans="2:65" s="12" customFormat="1" x14ac:dyDescent="0.2">
      <c r="B368" s="175"/>
      <c r="D368" s="176" t="s">
        <v>167</v>
      </c>
      <c r="E368" s="177" t="s">
        <v>1</v>
      </c>
      <c r="F368" s="178" t="s">
        <v>584</v>
      </c>
      <c r="H368" s="179">
        <v>44.582999999999998</v>
      </c>
      <c r="I368" s="180"/>
      <c r="L368" s="175"/>
      <c r="M368" s="181"/>
      <c r="T368" s="182"/>
      <c r="AT368" s="177" t="s">
        <v>167</v>
      </c>
      <c r="AU368" s="177" t="s">
        <v>81</v>
      </c>
      <c r="AV368" s="12" t="s">
        <v>81</v>
      </c>
      <c r="AW368" s="12" t="s">
        <v>26</v>
      </c>
      <c r="AX368" s="12" t="s">
        <v>71</v>
      </c>
      <c r="AY368" s="177" t="s">
        <v>159</v>
      </c>
    </row>
    <row r="369" spans="2:65" s="13" customFormat="1" x14ac:dyDescent="0.2">
      <c r="B369" s="183"/>
      <c r="D369" s="176" t="s">
        <v>167</v>
      </c>
      <c r="E369" s="184" t="s">
        <v>1</v>
      </c>
      <c r="F369" s="185" t="s">
        <v>169</v>
      </c>
      <c r="H369" s="186">
        <v>44.582999999999998</v>
      </c>
      <c r="I369" s="187"/>
      <c r="L369" s="183"/>
      <c r="M369" s="188"/>
      <c r="T369" s="189"/>
      <c r="AT369" s="184" t="s">
        <v>167</v>
      </c>
      <c r="AU369" s="184" t="s">
        <v>81</v>
      </c>
      <c r="AV369" s="13" t="s">
        <v>165</v>
      </c>
      <c r="AW369" s="13" t="s">
        <v>26</v>
      </c>
      <c r="AX369" s="13" t="s">
        <v>76</v>
      </c>
      <c r="AY369" s="184" t="s">
        <v>159</v>
      </c>
    </row>
    <row r="370" spans="2:65" s="1" customFormat="1" ht="24.15" customHeight="1" x14ac:dyDescent="0.2">
      <c r="B370" s="136"/>
      <c r="C370" s="163" t="s">
        <v>585</v>
      </c>
      <c r="D370" s="163" t="s">
        <v>161</v>
      </c>
      <c r="E370" s="164" t="s">
        <v>586</v>
      </c>
      <c r="F370" s="165" t="s">
        <v>587</v>
      </c>
      <c r="G370" s="166" t="s">
        <v>429</v>
      </c>
      <c r="H370" s="219"/>
      <c r="I370" s="168"/>
      <c r="J370" s="169">
        <f>ROUND(I370*H370,2)</f>
        <v>0</v>
      </c>
      <c r="K370" s="170"/>
      <c r="L370" s="34"/>
      <c r="M370" s="171" t="s">
        <v>1</v>
      </c>
      <c r="N370" s="135" t="s">
        <v>37</v>
      </c>
      <c r="P370" s="172">
        <f>O370*H370</f>
        <v>0</v>
      </c>
      <c r="Q370" s="172">
        <v>0</v>
      </c>
      <c r="R370" s="172">
        <f>Q370*H370</f>
        <v>0</v>
      </c>
      <c r="S370" s="172">
        <v>0</v>
      </c>
      <c r="T370" s="173">
        <f>S370*H370</f>
        <v>0</v>
      </c>
      <c r="AR370" s="174" t="s">
        <v>312</v>
      </c>
      <c r="AT370" s="174" t="s">
        <v>161</v>
      </c>
      <c r="AU370" s="174" t="s">
        <v>81</v>
      </c>
      <c r="AY370" s="17" t="s">
        <v>159</v>
      </c>
      <c r="BE370" s="102">
        <f>IF(N370="základná",J370,0)</f>
        <v>0</v>
      </c>
      <c r="BF370" s="102">
        <f>IF(N370="znížená",J370,0)</f>
        <v>0</v>
      </c>
      <c r="BG370" s="102">
        <f>IF(N370="zákl. prenesená",J370,0)</f>
        <v>0</v>
      </c>
      <c r="BH370" s="102">
        <f>IF(N370="zníž. prenesená",J370,0)</f>
        <v>0</v>
      </c>
      <c r="BI370" s="102">
        <f>IF(N370="nulová",J370,0)</f>
        <v>0</v>
      </c>
      <c r="BJ370" s="17" t="s">
        <v>81</v>
      </c>
      <c r="BK370" s="102">
        <f>ROUND(I370*H370,2)</f>
        <v>0</v>
      </c>
      <c r="BL370" s="17" t="s">
        <v>312</v>
      </c>
      <c r="BM370" s="174" t="s">
        <v>588</v>
      </c>
    </row>
    <row r="371" spans="2:65" s="11" customFormat="1" ht="22.75" customHeight="1" x14ac:dyDescent="0.25">
      <c r="B371" s="151"/>
      <c r="D371" s="152" t="s">
        <v>70</v>
      </c>
      <c r="E371" s="161" t="s">
        <v>589</v>
      </c>
      <c r="F371" s="161" t="s">
        <v>590</v>
      </c>
      <c r="I371" s="154"/>
      <c r="J371" s="162">
        <f>BK371</f>
        <v>0</v>
      </c>
      <c r="L371" s="151"/>
      <c r="M371" s="156"/>
      <c r="P371" s="157">
        <f>SUM(P372:P378)</f>
        <v>0</v>
      </c>
      <c r="R371" s="157">
        <f>SUM(R372:R378)</f>
        <v>2.6828378699999997</v>
      </c>
      <c r="T371" s="158">
        <f>SUM(T372:T378)</f>
        <v>0</v>
      </c>
      <c r="AR371" s="152" t="s">
        <v>81</v>
      </c>
      <c r="AT371" s="159" t="s">
        <v>70</v>
      </c>
      <c r="AU371" s="159" t="s">
        <v>76</v>
      </c>
      <c r="AY371" s="152" t="s">
        <v>159</v>
      </c>
      <c r="BK371" s="160">
        <f>SUM(BK372:BK378)</f>
        <v>0</v>
      </c>
    </row>
    <row r="372" spans="2:65" s="1" customFormat="1" ht="37.75" customHeight="1" x14ac:dyDescent="0.2">
      <c r="B372" s="136"/>
      <c r="C372" s="163" t="s">
        <v>591</v>
      </c>
      <c r="D372" s="163" t="s">
        <v>161</v>
      </c>
      <c r="E372" s="164" t="s">
        <v>592</v>
      </c>
      <c r="F372" s="165" t="s">
        <v>593</v>
      </c>
      <c r="G372" s="166" t="s">
        <v>281</v>
      </c>
      <c r="H372" s="167">
        <v>29.279</v>
      </c>
      <c r="I372" s="168"/>
      <c r="J372" s="169">
        <f>ROUND(I372*H372,2)</f>
        <v>0</v>
      </c>
      <c r="K372" s="170"/>
      <c r="L372" s="34"/>
      <c r="M372" s="171" t="s">
        <v>1</v>
      </c>
      <c r="N372" s="135" t="s">
        <v>37</v>
      </c>
      <c r="P372" s="172">
        <f>O372*H372</f>
        <v>0</v>
      </c>
      <c r="Q372" s="172">
        <v>2.6530000000000001E-2</v>
      </c>
      <c r="R372" s="172">
        <f>Q372*H372</f>
        <v>0.77677187000000003</v>
      </c>
      <c r="S372" s="172">
        <v>0</v>
      </c>
      <c r="T372" s="173">
        <f>S372*H372</f>
        <v>0</v>
      </c>
      <c r="AR372" s="174" t="s">
        <v>312</v>
      </c>
      <c r="AT372" s="174" t="s">
        <v>161</v>
      </c>
      <c r="AU372" s="174" t="s">
        <v>81</v>
      </c>
      <c r="AY372" s="17" t="s">
        <v>159</v>
      </c>
      <c r="BE372" s="102">
        <f>IF(N372="základná",J372,0)</f>
        <v>0</v>
      </c>
      <c r="BF372" s="102">
        <f>IF(N372="znížená",J372,0)</f>
        <v>0</v>
      </c>
      <c r="BG372" s="102">
        <f>IF(N372="zákl. prenesená",J372,0)</f>
        <v>0</v>
      </c>
      <c r="BH372" s="102">
        <f>IF(N372="zníž. prenesená",J372,0)</f>
        <v>0</v>
      </c>
      <c r="BI372" s="102">
        <f>IF(N372="nulová",J372,0)</f>
        <v>0</v>
      </c>
      <c r="BJ372" s="17" t="s">
        <v>81</v>
      </c>
      <c r="BK372" s="102">
        <f>ROUND(I372*H372,2)</f>
        <v>0</v>
      </c>
      <c r="BL372" s="17" t="s">
        <v>312</v>
      </c>
      <c r="BM372" s="174" t="s">
        <v>594</v>
      </c>
    </row>
    <row r="373" spans="2:65" s="12" customFormat="1" x14ac:dyDescent="0.2">
      <c r="B373" s="175"/>
      <c r="D373" s="176" t="s">
        <v>167</v>
      </c>
      <c r="E373" s="177" t="s">
        <v>1</v>
      </c>
      <c r="F373" s="178" t="s">
        <v>216</v>
      </c>
      <c r="H373" s="179">
        <v>29.279</v>
      </c>
      <c r="I373" s="180"/>
      <c r="L373" s="175"/>
      <c r="M373" s="181"/>
      <c r="T373" s="182"/>
      <c r="AT373" s="177" t="s">
        <v>167</v>
      </c>
      <c r="AU373" s="177" t="s">
        <v>81</v>
      </c>
      <c r="AV373" s="12" t="s">
        <v>81</v>
      </c>
      <c r="AW373" s="12" t="s">
        <v>26</v>
      </c>
      <c r="AX373" s="12" t="s">
        <v>71</v>
      </c>
      <c r="AY373" s="177" t="s">
        <v>159</v>
      </c>
    </row>
    <row r="374" spans="2:65" s="13" customFormat="1" x14ac:dyDescent="0.2">
      <c r="B374" s="183"/>
      <c r="D374" s="176" t="s">
        <v>167</v>
      </c>
      <c r="E374" s="184" t="s">
        <v>1</v>
      </c>
      <c r="F374" s="185" t="s">
        <v>169</v>
      </c>
      <c r="H374" s="186">
        <v>29.279</v>
      </c>
      <c r="I374" s="187"/>
      <c r="L374" s="183"/>
      <c r="M374" s="188"/>
      <c r="T374" s="189"/>
      <c r="AT374" s="184" t="s">
        <v>167</v>
      </c>
      <c r="AU374" s="184" t="s">
        <v>81</v>
      </c>
      <c r="AV374" s="13" t="s">
        <v>165</v>
      </c>
      <c r="AW374" s="13" t="s">
        <v>26</v>
      </c>
      <c r="AX374" s="13" t="s">
        <v>76</v>
      </c>
      <c r="AY374" s="184" t="s">
        <v>159</v>
      </c>
    </row>
    <row r="375" spans="2:65" s="1" customFormat="1" ht="24.15" customHeight="1" x14ac:dyDescent="0.2">
      <c r="B375" s="136"/>
      <c r="C375" s="206" t="s">
        <v>595</v>
      </c>
      <c r="D375" s="206" t="s">
        <v>387</v>
      </c>
      <c r="E375" s="207" t="s">
        <v>596</v>
      </c>
      <c r="F375" s="208" t="s">
        <v>597</v>
      </c>
      <c r="G375" s="209" t="s">
        <v>281</v>
      </c>
      <c r="H375" s="210">
        <v>30.742999999999999</v>
      </c>
      <c r="I375" s="211"/>
      <c r="J375" s="212">
        <f>ROUND(I375*H375,2)</f>
        <v>0</v>
      </c>
      <c r="K375" s="213"/>
      <c r="L375" s="214"/>
      <c r="M375" s="215" t="s">
        <v>1</v>
      </c>
      <c r="N375" s="216" t="s">
        <v>37</v>
      </c>
      <c r="P375" s="172">
        <f>O375*H375</f>
        <v>0</v>
      </c>
      <c r="Q375" s="172">
        <v>6.2E-2</v>
      </c>
      <c r="R375" s="172">
        <f>Q375*H375</f>
        <v>1.9060659999999998</v>
      </c>
      <c r="S375" s="172">
        <v>0</v>
      </c>
      <c r="T375" s="173">
        <f>S375*H375</f>
        <v>0</v>
      </c>
      <c r="AR375" s="174" t="s">
        <v>390</v>
      </c>
      <c r="AT375" s="174" t="s">
        <v>387</v>
      </c>
      <c r="AU375" s="174" t="s">
        <v>81</v>
      </c>
      <c r="AY375" s="17" t="s">
        <v>159</v>
      </c>
      <c r="BE375" s="102">
        <f>IF(N375="základná",J375,0)</f>
        <v>0</v>
      </c>
      <c r="BF375" s="102">
        <f>IF(N375="znížená",J375,0)</f>
        <v>0</v>
      </c>
      <c r="BG375" s="102">
        <f>IF(N375="zákl. prenesená",J375,0)</f>
        <v>0</v>
      </c>
      <c r="BH375" s="102">
        <f>IF(N375="zníž. prenesená",J375,0)</f>
        <v>0</v>
      </c>
      <c r="BI375" s="102">
        <f>IF(N375="nulová",J375,0)</f>
        <v>0</v>
      </c>
      <c r="BJ375" s="17" t="s">
        <v>81</v>
      </c>
      <c r="BK375" s="102">
        <f>ROUND(I375*H375,2)</f>
        <v>0</v>
      </c>
      <c r="BL375" s="17" t="s">
        <v>312</v>
      </c>
      <c r="BM375" s="174" t="s">
        <v>598</v>
      </c>
    </row>
    <row r="376" spans="2:65" s="12" customFormat="1" x14ac:dyDescent="0.2">
      <c r="B376" s="175"/>
      <c r="D376" s="176" t="s">
        <v>167</v>
      </c>
      <c r="E376" s="177" t="s">
        <v>1</v>
      </c>
      <c r="F376" s="178" t="s">
        <v>599</v>
      </c>
      <c r="H376" s="179">
        <v>30.742999999999999</v>
      </c>
      <c r="I376" s="180"/>
      <c r="L376" s="175"/>
      <c r="M376" s="181"/>
      <c r="T376" s="182"/>
      <c r="AT376" s="177" t="s">
        <v>167</v>
      </c>
      <c r="AU376" s="177" t="s">
        <v>81</v>
      </c>
      <c r="AV376" s="12" t="s">
        <v>81</v>
      </c>
      <c r="AW376" s="12" t="s">
        <v>26</v>
      </c>
      <c r="AX376" s="12" t="s">
        <v>71</v>
      </c>
      <c r="AY376" s="177" t="s">
        <v>159</v>
      </c>
    </row>
    <row r="377" spans="2:65" s="13" customFormat="1" x14ac:dyDescent="0.2">
      <c r="B377" s="183"/>
      <c r="D377" s="176" t="s">
        <v>167</v>
      </c>
      <c r="E377" s="184" t="s">
        <v>1</v>
      </c>
      <c r="F377" s="185" t="s">
        <v>169</v>
      </c>
      <c r="H377" s="186">
        <v>30.742999999999999</v>
      </c>
      <c r="I377" s="187"/>
      <c r="L377" s="183"/>
      <c r="M377" s="188"/>
      <c r="T377" s="189"/>
      <c r="AT377" s="184" t="s">
        <v>167</v>
      </c>
      <c r="AU377" s="184" t="s">
        <v>81</v>
      </c>
      <c r="AV377" s="13" t="s">
        <v>165</v>
      </c>
      <c r="AW377" s="13" t="s">
        <v>26</v>
      </c>
      <c r="AX377" s="13" t="s">
        <v>76</v>
      </c>
      <c r="AY377" s="184" t="s">
        <v>159</v>
      </c>
    </row>
    <row r="378" spans="2:65" s="1" customFormat="1" ht="24.15" customHeight="1" x14ac:dyDescent="0.2">
      <c r="B378" s="136"/>
      <c r="C378" s="163" t="s">
        <v>600</v>
      </c>
      <c r="D378" s="163" t="s">
        <v>161</v>
      </c>
      <c r="E378" s="164" t="s">
        <v>601</v>
      </c>
      <c r="F378" s="165" t="s">
        <v>602</v>
      </c>
      <c r="G378" s="166" t="s">
        <v>429</v>
      </c>
      <c r="H378" s="219"/>
      <c r="I378" s="168"/>
      <c r="J378" s="169">
        <f>ROUND(I378*H378,2)</f>
        <v>0</v>
      </c>
      <c r="K378" s="170"/>
      <c r="L378" s="34"/>
      <c r="M378" s="220" t="s">
        <v>1</v>
      </c>
      <c r="N378" s="221" t="s">
        <v>37</v>
      </c>
      <c r="O378" s="222"/>
      <c r="P378" s="223">
        <f>O378*H378</f>
        <v>0</v>
      </c>
      <c r="Q378" s="223">
        <v>0</v>
      </c>
      <c r="R378" s="223">
        <f>Q378*H378</f>
        <v>0</v>
      </c>
      <c r="S378" s="223">
        <v>0</v>
      </c>
      <c r="T378" s="224">
        <f>S378*H378</f>
        <v>0</v>
      </c>
      <c r="AR378" s="174" t="s">
        <v>312</v>
      </c>
      <c r="AT378" s="174" t="s">
        <v>161</v>
      </c>
      <c r="AU378" s="174" t="s">
        <v>81</v>
      </c>
      <c r="AY378" s="17" t="s">
        <v>159</v>
      </c>
      <c r="BE378" s="102">
        <f>IF(N378="základná",J378,0)</f>
        <v>0</v>
      </c>
      <c r="BF378" s="102">
        <f>IF(N378="znížená",J378,0)</f>
        <v>0</v>
      </c>
      <c r="BG378" s="102">
        <f>IF(N378="zákl. prenesená",J378,0)</f>
        <v>0</v>
      </c>
      <c r="BH378" s="102">
        <f>IF(N378="zníž. prenesená",J378,0)</f>
        <v>0</v>
      </c>
      <c r="BI378" s="102">
        <f>IF(N378="nulová",J378,0)</f>
        <v>0</v>
      </c>
      <c r="BJ378" s="17" t="s">
        <v>81</v>
      </c>
      <c r="BK378" s="102">
        <f>ROUND(I378*H378,2)</f>
        <v>0</v>
      </c>
      <c r="BL378" s="17" t="s">
        <v>312</v>
      </c>
      <c r="BM378" s="174" t="s">
        <v>603</v>
      </c>
    </row>
    <row r="379" spans="2:65" s="12" customFormat="1" x14ac:dyDescent="0.2">
      <c r="B379" s="175"/>
      <c r="C379" s="284" t="s">
        <v>2229</v>
      </c>
      <c r="D379" s="284"/>
      <c r="E379" s="7"/>
      <c r="F379" s="7"/>
      <c r="G379" s="7"/>
      <c r="H379" s="7"/>
      <c r="I379" s="7"/>
      <c r="L379" s="175"/>
      <c r="AT379" s="177"/>
      <c r="AU379" s="177"/>
      <c r="AY379" s="177"/>
    </row>
    <row r="380" spans="2:65" s="12" customFormat="1" ht="23.4" customHeight="1" x14ac:dyDescent="0.2">
      <c r="B380" s="175"/>
      <c r="C380" s="284" t="s">
        <v>2230</v>
      </c>
      <c r="D380" s="284"/>
      <c r="E380" s="284"/>
      <c r="F380" s="284"/>
      <c r="G380" s="284"/>
      <c r="H380" s="284"/>
      <c r="I380" s="284"/>
      <c r="L380" s="175"/>
      <c r="AT380" s="177"/>
      <c r="AU380" s="177"/>
      <c r="AY380" s="177"/>
    </row>
    <row r="381" spans="2:65" s="12" customFormat="1" ht="33" customHeight="1" x14ac:dyDescent="0.2">
      <c r="B381" s="175"/>
      <c r="C381" s="284" t="s">
        <v>2231</v>
      </c>
      <c r="D381" s="284"/>
      <c r="E381" s="284"/>
      <c r="F381" s="284"/>
      <c r="G381" s="284"/>
      <c r="H381" s="284"/>
      <c r="I381" s="284"/>
      <c r="L381" s="175"/>
      <c r="AT381" s="177"/>
      <c r="AU381" s="177"/>
      <c r="AY381" s="177"/>
    </row>
    <row r="382" spans="2:65" s="12" customFormat="1" ht="22.25" customHeight="1" x14ac:dyDescent="0.2">
      <c r="B382" s="175"/>
      <c r="C382" s="284" t="s">
        <v>2232</v>
      </c>
      <c r="D382" s="284"/>
      <c r="E382" s="284"/>
      <c r="F382" s="284"/>
      <c r="G382" s="284"/>
      <c r="H382" s="284"/>
      <c r="I382" s="284"/>
      <c r="L382" s="175"/>
      <c r="AT382" s="177"/>
      <c r="AU382" s="177"/>
      <c r="AY382" s="177"/>
    </row>
    <row r="383" spans="2:65" s="12" customFormat="1" ht="38.4" customHeight="1" x14ac:dyDescent="0.2">
      <c r="B383" s="175"/>
      <c r="C383" s="284" t="s">
        <v>2233</v>
      </c>
      <c r="D383" s="284"/>
      <c r="E383" s="284"/>
      <c r="F383" s="284"/>
      <c r="G383" s="284"/>
      <c r="H383" s="284"/>
      <c r="I383" s="284"/>
      <c r="L383" s="175"/>
      <c r="AT383" s="177"/>
      <c r="AU383" s="177"/>
      <c r="AY383" s="177"/>
    </row>
    <row r="384" spans="2:65" s="12" customFormat="1" ht="28.25" customHeight="1" x14ac:dyDescent="0.2">
      <c r="B384" s="175"/>
      <c r="C384" s="284" t="s">
        <v>2234</v>
      </c>
      <c r="D384" s="284"/>
      <c r="E384" s="284"/>
      <c r="F384" s="284"/>
      <c r="G384" s="284"/>
      <c r="H384" s="284"/>
      <c r="I384" s="284"/>
      <c r="L384" s="175"/>
      <c r="AT384" s="177"/>
      <c r="AU384" s="177"/>
      <c r="AY384" s="177"/>
    </row>
    <row r="385" spans="2:51" s="12" customFormat="1" ht="33" customHeight="1" x14ac:dyDescent="0.2">
      <c r="B385" s="175"/>
      <c r="C385" s="284" t="s">
        <v>2235</v>
      </c>
      <c r="D385" s="284"/>
      <c r="E385" s="284"/>
      <c r="F385" s="284"/>
      <c r="G385" s="284"/>
      <c r="H385" s="284"/>
      <c r="I385" s="284"/>
      <c r="L385" s="175"/>
      <c r="AT385" s="177"/>
      <c r="AU385" s="177"/>
      <c r="AY385" s="177"/>
    </row>
    <row r="386" spans="2:51" s="1" customFormat="1" ht="6.9" customHeight="1" x14ac:dyDescent="0.2">
      <c r="B386" s="49"/>
      <c r="C386" s="50"/>
      <c r="D386" s="50"/>
      <c r="E386" s="50"/>
      <c r="F386" s="50"/>
      <c r="G386" s="50"/>
      <c r="H386" s="50"/>
      <c r="I386" s="50"/>
      <c r="J386" s="50"/>
      <c r="K386" s="50"/>
      <c r="L386" s="34"/>
    </row>
  </sheetData>
  <autoFilter ref="C145:K378"/>
  <mergeCells count="24">
    <mergeCell ref="C382:I382"/>
    <mergeCell ref="C383:I383"/>
    <mergeCell ref="C384:I384"/>
    <mergeCell ref="C385:I385"/>
    <mergeCell ref="E138:H138"/>
    <mergeCell ref="C380:I380"/>
    <mergeCell ref="C381:I381"/>
    <mergeCell ref="D120:F120"/>
    <mergeCell ref="D121:F121"/>
    <mergeCell ref="D122:F122"/>
    <mergeCell ref="E134:H134"/>
    <mergeCell ref="E136:H136"/>
    <mergeCell ref="E11:H11"/>
    <mergeCell ref="E20:H20"/>
    <mergeCell ref="E29:H29"/>
    <mergeCell ref="L2:V2"/>
    <mergeCell ref="C379:D379"/>
    <mergeCell ref="E85:H85"/>
    <mergeCell ref="E87:H87"/>
    <mergeCell ref="E89:H89"/>
    <mergeCell ref="D118:F118"/>
    <mergeCell ref="D119:F119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5"/>
  <sheetViews>
    <sheetView showGridLines="0" topLeftCell="A153" workbookViewId="0">
      <selection activeCell="A168" sqref="A168:XFD17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86</v>
      </c>
      <c r="AZ2" s="108" t="s">
        <v>604</v>
      </c>
      <c r="BA2" s="108" t="s">
        <v>604</v>
      </c>
      <c r="BB2" s="108" t="s">
        <v>1</v>
      </c>
      <c r="BC2" s="108" t="s">
        <v>479</v>
      </c>
      <c r="BD2" s="108" t="s">
        <v>81</v>
      </c>
    </row>
    <row r="3" spans="2:5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5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56" ht="6.9" customHeight="1" x14ac:dyDescent="0.2">
      <c r="B5" s="20"/>
      <c r="L5" s="20"/>
    </row>
    <row r="6" spans="2:56" ht="12" customHeight="1" x14ac:dyDescent="0.2">
      <c r="B6" s="20"/>
      <c r="D6" s="27" t="s">
        <v>14</v>
      </c>
      <c r="L6" s="20"/>
    </row>
    <row r="7" spans="2:5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56" ht="12" customHeight="1" x14ac:dyDescent="0.2">
      <c r="B8" s="20"/>
      <c r="D8" s="27" t="s">
        <v>122</v>
      </c>
      <c r="L8" s="20"/>
    </row>
    <row r="9" spans="2:56" s="1" customFormat="1" ht="16.5" customHeight="1" x14ac:dyDescent="0.2">
      <c r="B9" s="34"/>
      <c r="E9" s="286" t="s">
        <v>85</v>
      </c>
      <c r="F9" s="282"/>
      <c r="G9" s="282"/>
      <c r="H9" s="282"/>
      <c r="L9" s="34"/>
    </row>
    <row r="10" spans="2:56" s="1" customFormat="1" ht="12" customHeight="1" x14ac:dyDescent="0.2">
      <c r="B10" s="34"/>
      <c r="D10" s="27" t="s">
        <v>123</v>
      </c>
      <c r="L10" s="34"/>
    </row>
    <row r="11" spans="2:56" s="1" customFormat="1" ht="16.5" customHeight="1" x14ac:dyDescent="0.2">
      <c r="B11" s="34"/>
      <c r="E11" s="266"/>
      <c r="F11" s="282"/>
      <c r="G11" s="282"/>
      <c r="H11" s="282"/>
      <c r="L11" s="34"/>
    </row>
    <row r="12" spans="2:56" s="1" customFormat="1" x14ac:dyDescent="0.2">
      <c r="B12" s="34"/>
      <c r="L12" s="34"/>
    </row>
    <row r="13" spans="2:5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56" s="1" customFormat="1" ht="10.75" customHeight="1" x14ac:dyDescent="0.2">
      <c r="B15" s="34"/>
      <c r="L15" s="34"/>
    </row>
    <row r="16" spans="2:5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J104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ROUND((SUM(BE104:BE111) + SUM(BE133:BE167)),  2)</f>
        <v>0</v>
      </c>
      <c r="G37" s="113"/>
      <c r="H37" s="113"/>
      <c r="I37" s="114">
        <v>0.2</v>
      </c>
      <c r="J37" s="112">
        <f>ROUND(((SUM(BE104:BE111) + SUM(BE133:BE167))*I37),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ROUND((SUM(BF104:BF111) + SUM(BF133:BF167)),  2)</f>
        <v>0</v>
      </c>
      <c r="G38" s="113"/>
      <c r="H38" s="113"/>
      <c r="I38" s="114">
        <v>0.2</v>
      </c>
      <c r="J38" s="112">
        <f>ROUND(((SUM(BF104:BF111) + SUM(BF133:BF167))*I38),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ROUND((SUM(BG104:BG111) + SUM(BG133:BG167)),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ROUND((SUM(BH104:BH111) + SUM(BH133:BH167)),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ROUND((SUM(BI104:BI111) + SUM(BI133:BI167)),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85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J133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134</v>
      </c>
      <c r="E99" s="128"/>
      <c r="F99" s="128"/>
      <c r="G99" s="128"/>
      <c r="H99" s="128"/>
      <c r="I99" s="128"/>
      <c r="J99" s="129">
        <f>J134</f>
        <v>0</v>
      </c>
      <c r="L99" s="126"/>
    </row>
    <row r="100" spans="2:65" s="9" customFormat="1" ht="20" customHeight="1" x14ac:dyDescent="0.2">
      <c r="B100" s="130"/>
      <c r="D100" s="131" t="s">
        <v>231</v>
      </c>
      <c r="E100" s="132"/>
      <c r="F100" s="132"/>
      <c r="G100" s="132"/>
      <c r="H100" s="132"/>
      <c r="I100" s="132"/>
      <c r="J100" s="133">
        <f>J135</f>
        <v>0</v>
      </c>
      <c r="L100" s="130"/>
    </row>
    <row r="101" spans="2:65" s="9" customFormat="1" ht="20" customHeight="1" x14ac:dyDescent="0.2">
      <c r="B101" s="130"/>
      <c r="D101" s="131" t="s">
        <v>235</v>
      </c>
      <c r="E101" s="132"/>
      <c r="F101" s="132"/>
      <c r="G101" s="132"/>
      <c r="H101" s="132"/>
      <c r="I101" s="132"/>
      <c r="J101" s="133">
        <f>J166</f>
        <v>0</v>
      </c>
      <c r="L101" s="130"/>
    </row>
    <row r="102" spans="2:65" s="1" customFormat="1" ht="21.75" customHeight="1" x14ac:dyDescent="0.2">
      <c r="B102" s="34"/>
      <c r="L102" s="34"/>
    </row>
    <row r="103" spans="2:65" s="1" customFormat="1" ht="6.9" customHeight="1" x14ac:dyDescent="0.2">
      <c r="B103" s="34"/>
      <c r="L103" s="34"/>
    </row>
    <row r="104" spans="2:65" s="1" customFormat="1" ht="29.25" customHeight="1" x14ac:dyDescent="0.2">
      <c r="B104" s="34"/>
      <c r="C104" s="125" t="s">
        <v>136</v>
      </c>
      <c r="J104" s="134">
        <f>ROUND(J105 + J106 + J107 + J108 + J109 + J110,2)</f>
        <v>0</v>
      </c>
      <c r="L104" s="34"/>
      <c r="N104" s="135" t="s">
        <v>35</v>
      </c>
    </row>
    <row r="105" spans="2:65" s="1" customFormat="1" ht="18" customHeight="1" x14ac:dyDescent="0.2">
      <c r="B105" s="136"/>
      <c r="C105" s="137"/>
      <c r="D105" s="279" t="s">
        <v>137</v>
      </c>
      <c r="E105" s="285"/>
      <c r="F105" s="285"/>
      <c r="G105" s="137"/>
      <c r="H105" s="137"/>
      <c r="I105" s="137"/>
      <c r="J105" s="99">
        <v>0</v>
      </c>
      <c r="K105" s="137"/>
      <c r="L105" s="136"/>
      <c r="M105" s="137"/>
      <c r="N105" s="139" t="s">
        <v>37</v>
      </c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40" t="s">
        <v>138</v>
      </c>
      <c r="AZ105" s="137"/>
      <c r="BA105" s="137"/>
      <c r="BB105" s="137"/>
      <c r="BC105" s="137"/>
      <c r="BD105" s="137"/>
      <c r="BE105" s="141">
        <f t="shared" ref="BE105:BE110" si="0">IF(N105="základná",J105,0)</f>
        <v>0</v>
      </c>
      <c r="BF105" s="141">
        <f t="shared" ref="BF105:BF110" si="1">IF(N105="znížená",J105,0)</f>
        <v>0</v>
      </c>
      <c r="BG105" s="141">
        <f t="shared" ref="BG105:BG110" si="2">IF(N105="zákl. prenesená",J105,0)</f>
        <v>0</v>
      </c>
      <c r="BH105" s="141">
        <f t="shared" ref="BH105:BH110" si="3">IF(N105="zníž. prenesená",J105,0)</f>
        <v>0</v>
      </c>
      <c r="BI105" s="141">
        <f t="shared" ref="BI105:BI110" si="4">IF(N105="nulová",J105,0)</f>
        <v>0</v>
      </c>
      <c r="BJ105" s="140" t="s">
        <v>81</v>
      </c>
      <c r="BK105" s="137"/>
      <c r="BL105" s="137"/>
      <c r="BM105" s="137"/>
    </row>
    <row r="106" spans="2:65" s="1" customFormat="1" ht="18" customHeight="1" x14ac:dyDescent="0.2">
      <c r="B106" s="136"/>
      <c r="C106" s="137"/>
      <c r="D106" s="279" t="s">
        <v>139</v>
      </c>
      <c r="E106" s="285"/>
      <c r="F106" s="285"/>
      <c r="G106" s="137"/>
      <c r="H106" s="137"/>
      <c r="I106" s="137"/>
      <c r="J106" s="99">
        <v>0</v>
      </c>
      <c r="K106" s="137"/>
      <c r="L106" s="136"/>
      <c r="M106" s="137"/>
      <c r="N106" s="139" t="s">
        <v>37</v>
      </c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40" t="s">
        <v>138</v>
      </c>
      <c r="AZ106" s="137"/>
      <c r="BA106" s="137"/>
      <c r="BB106" s="137"/>
      <c r="BC106" s="137"/>
      <c r="BD106" s="137"/>
      <c r="BE106" s="141">
        <f t="shared" si="0"/>
        <v>0</v>
      </c>
      <c r="BF106" s="141">
        <f t="shared" si="1"/>
        <v>0</v>
      </c>
      <c r="BG106" s="141">
        <f t="shared" si="2"/>
        <v>0</v>
      </c>
      <c r="BH106" s="141">
        <f t="shared" si="3"/>
        <v>0</v>
      </c>
      <c r="BI106" s="141">
        <f t="shared" si="4"/>
        <v>0</v>
      </c>
      <c r="BJ106" s="140" t="s">
        <v>81</v>
      </c>
      <c r="BK106" s="137"/>
      <c r="BL106" s="137"/>
      <c r="BM106" s="137"/>
    </row>
    <row r="107" spans="2:65" s="1" customFormat="1" ht="18" customHeight="1" x14ac:dyDescent="0.2">
      <c r="B107" s="136"/>
      <c r="C107" s="137"/>
      <c r="D107" s="279" t="s">
        <v>140</v>
      </c>
      <c r="E107" s="285"/>
      <c r="F107" s="285"/>
      <c r="G107" s="137"/>
      <c r="H107" s="137"/>
      <c r="I107" s="137"/>
      <c r="J107" s="99">
        <v>0</v>
      </c>
      <c r="K107" s="137"/>
      <c r="L107" s="136"/>
      <c r="M107" s="137"/>
      <c r="N107" s="139" t="s">
        <v>37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40" t="s">
        <v>138</v>
      </c>
      <c r="AZ107" s="137"/>
      <c r="BA107" s="137"/>
      <c r="BB107" s="137"/>
      <c r="BC107" s="137"/>
      <c r="BD107" s="137"/>
      <c r="BE107" s="141">
        <f t="shared" si="0"/>
        <v>0</v>
      </c>
      <c r="BF107" s="141">
        <f t="shared" si="1"/>
        <v>0</v>
      </c>
      <c r="BG107" s="141">
        <f t="shared" si="2"/>
        <v>0</v>
      </c>
      <c r="BH107" s="141">
        <f t="shared" si="3"/>
        <v>0</v>
      </c>
      <c r="BI107" s="141">
        <f t="shared" si="4"/>
        <v>0</v>
      </c>
      <c r="BJ107" s="140" t="s">
        <v>81</v>
      </c>
      <c r="BK107" s="137"/>
      <c r="BL107" s="137"/>
      <c r="BM107" s="137"/>
    </row>
    <row r="108" spans="2:65" s="1" customFormat="1" ht="18" customHeight="1" x14ac:dyDescent="0.2">
      <c r="B108" s="136"/>
      <c r="C108" s="137"/>
      <c r="D108" s="279" t="s">
        <v>141</v>
      </c>
      <c r="E108" s="285"/>
      <c r="F108" s="285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138</v>
      </c>
      <c r="AZ108" s="137"/>
      <c r="BA108" s="137"/>
      <c r="BB108" s="137"/>
      <c r="BC108" s="137"/>
      <c r="BD108" s="137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81</v>
      </c>
      <c r="BK108" s="137"/>
      <c r="BL108" s="137"/>
      <c r="BM108" s="137"/>
    </row>
    <row r="109" spans="2:65" s="1" customFormat="1" ht="18" customHeight="1" x14ac:dyDescent="0.2">
      <c r="B109" s="136"/>
      <c r="C109" s="137"/>
      <c r="D109" s="279" t="s">
        <v>142</v>
      </c>
      <c r="E109" s="285"/>
      <c r="F109" s="285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138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81</v>
      </c>
      <c r="BK109" s="137"/>
      <c r="BL109" s="137"/>
      <c r="BM109" s="137"/>
    </row>
    <row r="110" spans="2:65" s="1" customFormat="1" ht="18" customHeight="1" x14ac:dyDescent="0.2">
      <c r="B110" s="136"/>
      <c r="C110" s="137"/>
      <c r="D110" s="138" t="s">
        <v>143</v>
      </c>
      <c r="E110" s="137"/>
      <c r="F110" s="137"/>
      <c r="G110" s="137"/>
      <c r="H110" s="137"/>
      <c r="I110" s="137"/>
      <c r="J110" s="99">
        <f>ROUND(J32*T110,2)</f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81</v>
      </c>
      <c r="BK110" s="137"/>
      <c r="BL110" s="137"/>
      <c r="BM110" s="137"/>
    </row>
    <row r="111" spans="2:65" s="1" customFormat="1" x14ac:dyDescent="0.2">
      <c r="B111" s="34"/>
      <c r="L111" s="34"/>
    </row>
    <row r="112" spans="2:65" s="1" customFormat="1" ht="29.25" customHeight="1" x14ac:dyDescent="0.2">
      <c r="B112" s="34"/>
      <c r="C112" s="105" t="s">
        <v>118</v>
      </c>
      <c r="D112" s="106"/>
      <c r="E112" s="106"/>
      <c r="F112" s="106"/>
      <c r="G112" s="106"/>
      <c r="H112" s="106"/>
      <c r="I112" s="106"/>
      <c r="J112" s="107">
        <f>ROUND(J98+J104,2)</f>
        <v>0</v>
      </c>
      <c r="K112" s="106"/>
      <c r="L112" s="34"/>
    </row>
    <row r="113" spans="2:12" s="1" customFormat="1" ht="6.9" customHeight="1" x14ac:dyDescent="0.2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4"/>
    </row>
    <row r="117" spans="2:12" s="1" customFormat="1" ht="6.9" customHeight="1" x14ac:dyDescent="0.2"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34"/>
    </row>
    <row r="118" spans="2:12" s="1" customFormat="1" ht="24.9" customHeight="1" x14ac:dyDescent="0.2">
      <c r="B118" s="34"/>
      <c r="C118" s="21" t="s">
        <v>145</v>
      </c>
      <c r="L118" s="34"/>
    </row>
    <row r="119" spans="2:12" s="1" customFormat="1" ht="6.9" customHeight="1" x14ac:dyDescent="0.2">
      <c r="B119" s="34"/>
      <c r="L119" s="34"/>
    </row>
    <row r="120" spans="2:12" s="1" customFormat="1" ht="12" customHeight="1" x14ac:dyDescent="0.2">
      <c r="B120" s="34"/>
      <c r="C120" s="27" t="s">
        <v>14</v>
      </c>
      <c r="L120" s="34"/>
    </row>
    <row r="121" spans="2:12" s="1" customFormat="1" ht="16.5" customHeight="1" x14ac:dyDescent="0.2">
      <c r="B121" s="34"/>
      <c r="E121" s="286" t="str">
        <f>E7</f>
        <v>Športový areál ZŠ Plickova - 2.etapa</v>
      </c>
      <c r="F121" s="287"/>
      <c r="G121" s="287"/>
      <c r="H121" s="287"/>
      <c r="L121" s="34"/>
    </row>
    <row r="122" spans="2:12" ht="12" customHeight="1" x14ac:dyDescent="0.2">
      <c r="B122" s="20"/>
      <c r="C122" s="27" t="s">
        <v>122</v>
      </c>
      <c r="L122" s="20"/>
    </row>
    <row r="123" spans="2:12" s="1" customFormat="1" ht="16.5" customHeight="1" x14ac:dyDescent="0.2">
      <c r="B123" s="34"/>
      <c r="E123" s="286" t="s">
        <v>85</v>
      </c>
      <c r="F123" s="282"/>
      <c r="G123" s="282"/>
      <c r="H123" s="282"/>
      <c r="L123" s="34"/>
    </row>
    <row r="124" spans="2:12" s="1" customFormat="1" ht="12" customHeight="1" x14ac:dyDescent="0.2">
      <c r="B124" s="34"/>
      <c r="C124" s="27" t="s">
        <v>123</v>
      </c>
      <c r="L124" s="34"/>
    </row>
    <row r="125" spans="2:12" s="1" customFormat="1" ht="16.5" customHeight="1" x14ac:dyDescent="0.2">
      <c r="B125" s="34"/>
      <c r="E125" s="266">
        <f>E11</f>
        <v>0</v>
      </c>
      <c r="F125" s="282"/>
      <c r="G125" s="282"/>
      <c r="H125" s="282"/>
      <c r="L125" s="34"/>
    </row>
    <row r="126" spans="2:12" s="1" customFormat="1" ht="6.9" customHeight="1" x14ac:dyDescent="0.2">
      <c r="B126" s="34"/>
      <c r="L126" s="34"/>
    </row>
    <row r="127" spans="2:12" s="1" customFormat="1" ht="12" customHeight="1" x14ac:dyDescent="0.2">
      <c r="B127" s="34"/>
      <c r="C127" s="27" t="s">
        <v>17</v>
      </c>
      <c r="F127" s="25" t="str">
        <f>F14</f>
        <v>Bratislava-Rača</v>
      </c>
      <c r="I127" s="27" t="s">
        <v>19</v>
      </c>
      <c r="J127" s="57">
        <f>IF(J14="","",J14)</f>
        <v>45224</v>
      </c>
      <c r="L127" s="34"/>
    </row>
    <row r="128" spans="2:12" s="1" customFormat="1" ht="6.9" customHeight="1" x14ac:dyDescent="0.2">
      <c r="B128" s="34"/>
      <c r="L128" s="34"/>
    </row>
    <row r="129" spans="2:65" s="1" customFormat="1" ht="25.65" customHeight="1" x14ac:dyDescent="0.2">
      <c r="B129" s="34"/>
      <c r="C129" s="27" t="s">
        <v>20</v>
      </c>
      <c r="F129" s="25" t="str">
        <f>E17</f>
        <v>Mestská časť Bratislava-Rača</v>
      </c>
      <c r="I129" s="27" t="s">
        <v>25</v>
      </c>
      <c r="J129" s="30" t="str">
        <f>E23</f>
        <v>STECHO construction, s.r.o.</v>
      </c>
      <c r="L129" s="34"/>
    </row>
    <row r="130" spans="2:65" s="1" customFormat="1" ht="15.15" customHeight="1" x14ac:dyDescent="0.2">
      <c r="B130" s="34"/>
      <c r="C130" s="27" t="s">
        <v>23</v>
      </c>
      <c r="F130" s="25" t="str">
        <f>IF(E20="","",E20)</f>
        <v>Vyplň údaj</v>
      </c>
      <c r="I130" s="27" t="s">
        <v>27</v>
      </c>
      <c r="J130" s="30" t="str">
        <f>E26</f>
        <v>Rosoft,s.r.o.</v>
      </c>
      <c r="L130" s="34"/>
    </row>
    <row r="131" spans="2:65" s="1" customFormat="1" ht="10.4" customHeight="1" x14ac:dyDescent="0.2">
      <c r="B131" s="34"/>
      <c r="L131" s="34"/>
    </row>
    <row r="132" spans="2:65" s="10" customFormat="1" ht="29.25" customHeight="1" x14ac:dyDescent="0.2">
      <c r="B132" s="142"/>
      <c r="C132" s="143" t="s">
        <v>146</v>
      </c>
      <c r="D132" s="144" t="s">
        <v>56</v>
      </c>
      <c r="E132" s="144" t="s">
        <v>52</v>
      </c>
      <c r="F132" s="144" t="s">
        <v>53</v>
      </c>
      <c r="G132" s="144" t="s">
        <v>147</v>
      </c>
      <c r="H132" s="144" t="s">
        <v>148</v>
      </c>
      <c r="I132" s="144" t="s">
        <v>149</v>
      </c>
      <c r="J132" s="145" t="s">
        <v>131</v>
      </c>
      <c r="K132" s="146" t="s">
        <v>150</v>
      </c>
      <c r="L132" s="142"/>
      <c r="M132" s="64" t="s">
        <v>1</v>
      </c>
      <c r="N132" s="65" t="s">
        <v>35</v>
      </c>
      <c r="O132" s="65" t="s">
        <v>151</v>
      </c>
      <c r="P132" s="65" t="s">
        <v>152</v>
      </c>
      <c r="Q132" s="65" t="s">
        <v>153</v>
      </c>
      <c r="R132" s="65" t="s">
        <v>154</v>
      </c>
      <c r="S132" s="65" t="s">
        <v>155</v>
      </c>
      <c r="T132" s="66" t="s">
        <v>156</v>
      </c>
    </row>
    <row r="133" spans="2:65" s="1" customFormat="1" ht="22.75" customHeight="1" x14ac:dyDescent="0.35">
      <c r="B133" s="34"/>
      <c r="C133" s="69" t="s">
        <v>128</v>
      </c>
      <c r="J133" s="147">
        <f>BK133</f>
        <v>0</v>
      </c>
      <c r="L133" s="34"/>
      <c r="M133" s="67"/>
      <c r="N133" s="58"/>
      <c r="O133" s="58"/>
      <c r="P133" s="148">
        <f>P134</f>
        <v>0</v>
      </c>
      <c r="Q133" s="58"/>
      <c r="R133" s="148">
        <f>R134</f>
        <v>0.29210000000000003</v>
      </c>
      <c r="S133" s="58"/>
      <c r="T133" s="149">
        <f>T134</f>
        <v>0</v>
      </c>
      <c r="AT133" s="17" t="s">
        <v>70</v>
      </c>
      <c r="AU133" s="17" t="s">
        <v>133</v>
      </c>
      <c r="BK133" s="150">
        <f>BK134</f>
        <v>0</v>
      </c>
    </row>
    <row r="134" spans="2:65" s="11" customFormat="1" ht="26" customHeight="1" x14ac:dyDescent="0.35">
      <c r="B134" s="151"/>
      <c r="D134" s="152" t="s">
        <v>70</v>
      </c>
      <c r="E134" s="153" t="s">
        <v>157</v>
      </c>
      <c r="F134" s="153" t="s">
        <v>158</v>
      </c>
      <c r="I134" s="154"/>
      <c r="J134" s="155">
        <f>BK134</f>
        <v>0</v>
      </c>
      <c r="L134" s="151"/>
      <c r="M134" s="156"/>
      <c r="P134" s="157">
        <f>P135+P166</f>
        <v>0</v>
      </c>
      <c r="R134" s="157">
        <f>R135+R166</f>
        <v>0.29210000000000003</v>
      </c>
      <c r="T134" s="158">
        <f>T135+T166</f>
        <v>0</v>
      </c>
      <c r="AR134" s="152" t="s">
        <v>76</v>
      </c>
      <c r="AT134" s="159" t="s">
        <v>70</v>
      </c>
      <c r="AU134" s="159" t="s">
        <v>71</v>
      </c>
      <c r="AY134" s="152" t="s">
        <v>159</v>
      </c>
      <c r="BK134" s="160">
        <f>BK135+BK166</f>
        <v>0</v>
      </c>
    </row>
    <row r="135" spans="2:65" s="11" customFormat="1" ht="22.75" customHeight="1" x14ac:dyDescent="0.25">
      <c r="B135" s="151"/>
      <c r="D135" s="152" t="s">
        <v>70</v>
      </c>
      <c r="E135" s="161" t="s">
        <v>173</v>
      </c>
      <c r="F135" s="161" t="s">
        <v>333</v>
      </c>
      <c r="I135" s="154"/>
      <c r="J135" s="162">
        <f>BK135</f>
        <v>0</v>
      </c>
      <c r="L135" s="151"/>
      <c r="M135" s="156"/>
      <c r="P135" s="157">
        <f>SUM(P136:P165)</f>
        <v>0</v>
      </c>
      <c r="R135" s="157">
        <f>SUM(R136:R165)</f>
        <v>0.29210000000000003</v>
      </c>
      <c r="T135" s="158">
        <f>SUM(T136:T165)</f>
        <v>0</v>
      </c>
      <c r="AR135" s="152" t="s">
        <v>76</v>
      </c>
      <c r="AT135" s="159" t="s">
        <v>70</v>
      </c>
      <c r="AU135" s="159" t="s">
        <v>76</v>
      </c>
      <c r="AY135" s="152" t="s">
        <v>159</v>
      </c>
      <c r="BK135" s="160">
        <f>SUM(BK136:BK165)</f>
        <v>0</v>
      </c>
    </row>
    <row r="136" spans="2:65" s="1" customFormat="1" ht="24.15" customHeight="1" x14ac:dyDescent="0.2">
      <c r="B136" s="136"/>
      <c r="C136" s="163" t="s">
        <v>76</v>
      </c>
      <c r="D136" s="163" t="s">
        <v>161</v>
      </c>
      <c r="E136" s="164" t="s">
        <v>605</v>
      </c>
      <c r="F136" s="165" t="s">
        <v>606</v>
      </c>
      <c r="G136" s="166" t="s">
        <v>488</v>
      </c>
      <c r="H136" s="167">
        <v>5</v>
      </c>
      <c r="I136" s="168"/>
      <c r="J136" s="169">
        <f>ROUND(I136*H136,2)</f>
        <v>0</v>
      </c>
      <c r="K136" s="170"/>
      <c r="L136" s="34"/>
      <c r="M136" s="171" t="s">
        <v>1</v>
      </c>
      <c r="N136" s="135" t="s">
        <v>37</v>
      </c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AR136" s="174" t="s">
        <v>165</v>
      </c>
      <c r="AT136" s="174" t="s">
        <v>161</v>
      </c>
      <c r="AU136" s="174" t="s">
        <v>81</v>
      </c>
      <c r="AY136" s="17" t="s">
        <v>159</v>
      </c>
      <c r="BE136" s="102">
        <f>IF(N136="základná",J136,0)</f>
        <v>0</v>
      </c>
      <c r="BF136" s="102">
        <f>IF(N136="znížená",J136,0)</f>
        <v>0</v>
      </c>
      <c r="BG136" s="102">
        <f>IF(N136="zákl. prenesená",J136,0)</f>
        <v>0</v>
      </c>
      <c r="BH136" s="102">
        <f>IF(N136="zníž. prenesená",J136,0)</f>
        <v>0</v>
      </c>
      <c r="BI136" s="102">
        <f>IF(N136="nulová",J136,0)</f>
        <v>0</v>
      </c>
      <c r="BJ136" s="17" t="s">
        <v>81</v>
      </c>
      <c r="BK136" s="102">
        <f>ROUND(I136*H136,2)</f>
        <v>0</v>
      </c>
      <c r="BL136" s="17" t="s">
        <v>165</v>
      </c>
      <c r="BM136" s="174" t="s">
        <v>607</v>
      </c>
    </row>
    <row r="137" spans="2:65" s="14" customFormat="1" x14ac:dyDescent="0.2">
      <c r="B137" s="190"/>
      <c r="D137" s="176" t="s">
        <v>167</v>
      </c>
      <c r="E137" s="191" t="s">
        <v>1</v>
      </c>
      <c r="F137" s="192" t="s">
        <v>608</v>
      </c>
      <c r="H137" s="191" t="s">
        <v>1</v>
      </c>
      <c r="I137" s="193"/>
      <c r="L137" s="190"/>
      <c r="M137" s="194"/>
      <c r="T137" s="195"/>
      <c r="AT137" s="191" t="s">
        <v>167</v>
      </c>
      <c r="AU137" s="191" t="s">
        <v>81</v>
      </c>
      <c r="AV137" s="14" t="s">
        <v>76</v>
      </c>
      <c r="AW137" s="14" t="s">
        <v>26</v>
      </c>
      <c r="AX137" s="14" t="s">
        <v>71</v>
      </c>
      <c r="AY137" s="191" t="s">
        <v>159</v>
      </c>
    </row>
    <row r="138" spans="2:65" s="12" customFormat="1" x14ac:dyDescent="0.2">
      <c r="B138" s="175"/>
      <c r="D138" s="176" t="s">
        <v>167</v>
      </c>
      <c r="E138" s="177" t="s">
        <v>1</v>
      </c>
      <c r="F138" s="178" t="s">
        <v>184</v>
      </c>
      <c r="H138" s="179">
        <v>5</v>
      </c>
      <c r="I138" s="180"/>
      <c r="L138" s="175"/>
      <c r="M138" s="181"/>
      <c r="T138" s="182"/>
      <c r="AT138" s="177" t="s">
        <v>167</v>
      </c>
      <c r="AU138" s="177" t="s">
        <v>81</v>
      </c>
      <c r="AV138" s="12" t="s">
        <v>81</v>
      </c>
      <c r="AW138" s="12" t="s">
        <v>26</v>
      </c>
      <c r="AX138" s="12" t="s">
        <v>76</v>
      </c>
      <c r="AY138" s="177" t="s">
        <v>159</v>
      </c>
    </row>
    <row r="139" spans="2:65" s="1" customFormat="1" ht="24.15" customHeight="1" x14ac:dyDescent="0.2">
      <c r="B139" s="136"/>
      <c r="C139" s="163" t="s">
        <v>81</v>
      </c>
      <c r="D139" s="163" t="s">
        <v>161</v>
      </c>
      <c r="E139" s="164" t="s">
        <v>609</v>
      </c>
      <c r="F139" s="165" t="s">
        <v>610</v>
      </c>
      <c r="G139" s="166" t="s">
        <v>488</v>
      </c>
      <c r="H139" s="167">
        <v>4</v>
      </c>
      <c r="I139" s="168"/>
      <c r="J139" s="169">
        <f>ROUND(I139*H139,2)</f>
        <v>0</v>
      </c>
      <c r="K139" s="170"/>
      <c r="L139" s="34"/>
      <c r="M139" s="171" t="s">
        <v>1</v>
      </c>
      <c r="N139" s="135" t="s">
        <v>37</v>
      </c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AR139" s="174" t="s">
        <v>165</v>
      </c>
      <c r="AT139" s="174" t="s">
        <v>161</v>
      </c>
      <c r="AU139" s="174" t="s">
        <v>81</v>
      </c>
      <c r="AY139" s="17" t="s">
        <v>159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7" t="s">
        <v>81</v>
      </c>
      <c r="BK139" s="102">
        <f>ROUND(I139*H139,2)</f>
        <v>0</v>
      </c>
      <c r="BL139" s="17" t="s">
        <v>165</v>
      </c>
      <c r="BM139" s="174" t="s">
        <v>611</v>
      </c>
    </row>
    <row r="140" spans="2:65" s="14" customFormat="1" x14ac:dyDescent="0.2">
      <c r="B140" s="190"/>
      <c r="D140" s="176" t="s">
        <v>167</v>
      </c>
      <c r="E140" s="191" t="s">
        <v>1</v>
      </c>
      <c r="F140" s="192" t="s">
        <v>612</v>
      </c>
      <c r="H140" s="191" t="s">
        <v>1</v>
      </c>
      <c r="I140" s="193"/>
      <c r="L140" s="190"/>
      <c r="M140" s="194"/>
      <c r="T140" s="195"/>
      <c r="AT140" s="191" t="s">
        <v>167</v>
      </c>
      <c r="AU140" s="191" t="s">
        <v>81</v>
      </c>
      <c r="AV140" s="14" t="s">
        <v>76</v>
      </c>
      <c r="AW140" s="14" t="s">
        <v>26</v>
      </c>
      <c r="AX140" s="14" t="s">
        <v>71</v>
      </c>
      <c r="AY140" s="191" t="s">
        <v>159</v>
      </c>
    </row>
    <row r="141" spans="2:65" s="12" customFormat="1" x14ac:dyDescent="0.2">
      <c r="B141" s="175"/>
      <c r="D141" s="176" t="s">
        <v>167</v>
      </c>
      <c r="E141" s="177" t="s">
        <v>1</v>
      </c>
      <c r="F141" s="178" t="s">
        <v>165</v>
      </c>
      <c r="H141" s="179">
        <v>4</v>
      </c>
      <c r="I141" s="180"/>
      <c r="L141" s="175"/>
      <c r="M141" s="181"/>
      <c r="T141" s="182"/>
      <c r="AT141" s="177" t="s">
        <v>167</v>
      </c>
      <c r="AU141" s="177" t="s">
        <v>81</v>
      </c>
      <c r="AV141" s="12" t="s">
        <v>81</v>
      </c>
      <c r="AW141" s="12" t="s">
        <v>26</v>
      </c>
      <c r="AX141" s="12" t="s">
        <v>76</v>
      </c>
      <c r="AY141" s="177" t="s">
        <v>159</v>
      </c>
    </row>
    <row r="142" spans="2:65" s="1" customFormat="1" ht="16.5" customHeight="1" x14ac:dyDescent="0.2">
      <c r="B142" s="136"/>
      <c r="C142" s="206" t="s">
        <v>173</v>
      </c>
      <c r="D142" s="206" t="s">
        <v>387</v>
      </c>
      <c r="E142" s="207" t="s">
        <v>613</v>
      </c>
      <c r="F142" s="208" t="s">
        <v>614</v>
      </c>
      <c r="G142" s="209" t="s">
        <v>488</v>
      </c>
      <c r="H142" s="210">
        <v>9</v>
      </c>
      <c r="I142" s="211"/>
      <c r="J142" s="212">
        <f>ROUND(I142*H142,2)</f>
        <v>0</v>
      </c>
      <c r="K142" s="213"/>
      <c r="L142" s="214"/>
      <c r="M142" s="215" t="s">
        <v>1</v>
      </c>
      <c r="N142" s="216" t="s">
        <v>37</v>
      </c>
      <c r="P142" s="172">
        <f>O142*H142</f>
        <v>0</v>
      </c>
      <c r="Q142" s="172">
        <v>2.3E-2</v>
      </c>
      <c r="R142" s="172">
        <f>Q142*H142</f>
        <v>0.20699999999999999</v>
      </c>
      <c r="S142" s="172">
        <v>0</v>
      </c>
      <c r="T142" s="173">
        <f>S142*H142</f>
        <v>0</v>
      </c>
      <c r="AR142" s="174" t="s">
        <v>198</v>
      </c>
      <c r="AT142" s="174" t="s">
        <v>387</v>
      </c>
      <c r="AU142" s="174" t="s">
        <v>81</v>
      </c>
      <c r="AY142" s="17" t="s">
        <v>159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81</v>
      </c>
      <c r="BK142" s="102">
        <f>ROUND(I142*H142,2)</f>
        <v>0</v>
      </c>
      <c r="BL142" s="17" t="s">
        <v>165</v>
      </c>
      <c r="BM142" s="174" t="s">
        <v>615</v>
      </c>
    </row>
    <row r="143" spans="2:65" s="12" customFormat="1" x14ac:dyDescent="0.2">
      <c r="B143" s="175"/>
      <c r="D143" s="176" t="s">
        <v>167</v>
      </c>
      <c r="F143" s="178" t="s">
        <v>616</v>
      </c>
      <c r="H143" s="179">
        <v>9</v>
      </c>
      <c r="I143" s="180"/>
      <c r="L143" s="175"/>
      <c r="M143" s="181"/>
      <c r="T143" s="182"/>
      <c r="AT143" s="177" t="s">
        <v>167</v>
      </c>
      <c r="AU143" s="177" t="s">
        <v>81</v>
      </c>
      <c r="AV143" s="12" t="s">
        <v>81</v>
      </c>
      <c r="AW143" s="12" t="s">
        <v>3</v>
      </c>
      <c r="AX143" s="12" t="s">
        <v>76</v>
      </c>
      <c r="AY143" s="177" t="s">
        <v>159</v>
      </c>
    </row>
    <row r="144" spans="2:65" s="1" customFormat="1" ht="24.15" customHeight="1" x14ac:dyDescent="0.2">
      <c r="B144" s="136"/>
      <c r="C144" s="163" t="s">
        <v>165</v>
      </c>
      <c r="D144" s="163" t="s">
        <v>161</v>
      </c>
      <c r="E144" s="164" t="s">
        <v>617</v>
      </c>
      <c r="F144" s="165" t="s">
        <v>618</v>
      </c>
      <c r="G144" s="166" t="s">
        <v>493</v>
      </c>
      <c r="H144" s="167">
        <v>107.614</v>
      </c>
      <c r="I144" s="168"/>
      <c r="J144" s="169">
        <f>ROUND(I144*H144,2)</f>
        <v>0</v>
      </c>
      <c r="K144" s="170"/>
      <c r="L144" s="34"/>
      <c r="M144" s="171" t="s">
        <v>1</v>
      </c>
      <c r="N144" s="135" t="s">
        <v>37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AR144" s="174" t="s">
        <v>165</v>
      </c>
      <c r="AT144" s="174" t="s">
        <v>161</v>
      </c>
      <c r="AU144" s="174" t="s">
        <v>81</v>
      </c>
      <c r="AY144" s="17" t="s">
        <v>159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81</v>
      </c>
      <c r="BK144" s="102">
        <f>ROUND(I144*H144,2)</f>
        <v>0</v>
      </c>
      <c r="BL144" s="17" t="s">
        <v>165</v>
      </c>
      <c r="BM144" s="174" t="s">
        <v>619</v>
      </c>
    </row>
    <row r="145" spans="2:65" s="14" customFormat="1" x14ac:dyDescent="0.2">
      <c r="B145" s="190"/>
      <c r="D145" s="176" t="s">
        <v>167</v>
      </c>
      <c r="E145" s="191" t="s">
        <v>1</v>
      </c>
      <c r="F145" s="192" t="s">
        <v>620</v>
      </c>
      <c r="H145" s="191" t="s">
        <v>1</v>
      </c>
      <c r="I145" s="193"/>
      <c r="L145" s="190"/>
      <c r="M145" s="194"/>
      <c r="T145" s="195"/>
      <c r="AT145" s="191" t="s">
        <v>167</v>
      </c>
      <c r="AU145" s="191" t="s">
        <v>81</v>
      </c>
      <c r="AV145" s="14" t="s">
        <v>76</v>
      </c>
      <c r="AW145" s="14" t="s">
        <v>26</v>
      </c>
      <c r="AX145" s="14" t="s">
        <v>71</v>
      </c>
      <c r="AY145" s="191" t="s">
        <v>159</v>
      </c>
    </row>
    <row r="146" spans="2:65" s="12" customFormat="1" x14ac:dyDescent="0.2">
      <c r="B146" s="175"/>
      <c r="D146" s="176" t="s">
        <v>167</v>
      </c>
      <c r="E146" s="177" t="s">
        <v>1</v>
      </c>
      <c r="F146" s="178" t="s">
        <v>621</v>
      </c>
      <c r="H146" s="179">
        <v>45</v>
      </c>
      <c r="I146" s="180"/>
      <c r="L146" s="175"/>
      <c r="M146" s="181"/>
      <c r="T146" s="182"/>
      <c r="AT146" s="177" t="s">
        <v>167</v>
      </c>
      <c r="AU146" s="177" t="s">
        <v>81</v>
      </c>
      <c r="AV146" s="12" t="s">
        <v>81</v>
      </c>
      <c r="AW146" s="12" t="s">
        <v>26</v>
      </c>
      <c r="AX146" s="12" t="s">
        <v>71</v>
      </c>
      <c r="AY146" s="177" t="s">
        <v>159</v>
      </c>
    </row>
    <row r="147" spans="2:65" s="15" customFormat="1" x14ac:dyDescent="0.2">
      <c r="B147" s="199"/>
      <c r="D147" s="176" t="s">
        <v>167</v>
      </c>
      <c r="E147" s="200" t="s">
        <v>604</v>
      </c>
      <c r="F147" s="201" t="s">
        <v>383</v>
      </c>
      <c r="H147" s="202">
        <v>45</v>
      </c>
      <c r="I147" s="203"/>
      <c r="L147" s="199"/>
      <c r="M147" s="204"/>
      <c r="T147" s="205"/>
      <c r="AT147" s="200" t="s">
        <v>167</v>
      </c>
      <c r="AU147" s="200" t="s">
        <v>81</v>
      </c>
      <c r="AV147" s="15" t="s">
        <v>173</v>
      </c>
      <c r="AW147" s="15" t="s">
        <v>26</v>
      </c>
      <c r="AX147" s="15" t="s">
        <v>71</v>
      </c>
      <c r="AY147" s="200" t="s">
        <v>159</v>
      </c>
    </row>
    <row r="148" spans="2:65" s="14" customFormat="1" x14ac:dyDescent="0.2">
      <c r="B148" s="190"/>
      <c r="D148" s="176" t="s">
        <v>167</v>
      </c>
      <c r="E148" s="191" t="s">
        <v>1</v>
      </c>
      <c r="F148" s="192" t="s">
        <v>622</v>
      </c>
      <c r="H148" s="191" t="s">
        <v>1</v>
      </c>
      <c r="I148" s="193"/>
      <c r="L148" s="190"/>
      <c r="M148" s="194"/>
      <c r="T148" s="195"/>
      <c r="AT148" s="191" t="s">
        <v>167</v>
      </c>
      <c r="AU148" s="191" t="s">
        <v>81</v>
      </c>
      <c r="AV148" s="14" t="s">
        <v>76</v>
      </c>
      <c r="AW148" s="14" t="s">
        <v>26</v>
      </c>
      <c r="AX148" s="14" t="s">
        <v>71</v>
      </c>
      <c r="AY148" s="191" t="s">
        <v>159</v>
      </c>
    </row>
    <row r="149" spans="2:65" s="12" customFormat="1" x14ac:dyDescent="0.2">
      <c r="B149" s="175"/>
      <c r="D149" s="176" t="s">
        <v>167</v>
      </c>
      <c r="E149" s="177" t="s">
        <v>1</v>
      </c>
      <c r="F149" s="178" t="s">
        <v>604</v>
      </c>
      <c r="H149" s="179">
        <v>45</v>
      </c>
      <c r="I149" s="180"/>
      <c r="L149" s="175"/>
      <c r="M149" s="181"/>
      <c r="T149" s="182"/>
      <c r="AT149" s="177" t="s">
        <v>167</v>
      </c>
      <c r="AU149" s="177" t="s">
        <v>81</v>
      </c>
      <c r="AV149" s="12" t="s">
        <v>81</v>
      </c>
      <c r="AW149" s="12" t="s">
        <v>26</v>
      </c>
      <c r="AX149" s="12" t="s">
        <v>71</v>
      </c>
      <c r="AY149" s="177" t="s">
        <v>159</v>
      </c>
    </row>
    <row r="150" spans="2:65" s="15" customFormat="1" x14ac:dyDescent="0.2">
      <c r="B150" s="199"/>
      <c r="D150" s="176" t="s">
        <v>167</v>
      </c>
      <c r="E150" s="200" t="s">
        <v>1</v>
      </c>
      <c r="F150" s="201" t="s">
        <v>383</v>
      </c>
      <c r="H150" s="202">
        <v>45</v>
      </c>
      <c r="I150" s="203"/>
      <c r="L150" s="199"/>
      <c r="M150" s="204"/>
      <c r="T150" s="205"/>
      <c r="AT150" s="200" t="s">
        <v>167</v>
      </c>
      <c r="AU150" s="200" t="s">
        <v>81</v>
      </c>
      <c r="AV150" s="15" t="s">
        <v>173</v>
      </c>
      <c r="AW150" s="15" t="s">
        <v>26</v>
      </c>
      <c r="AX150" s="15" t="s">
        <v>71</v>
      </c>
      <c r="AY150" s="200" t="s">
        <v>159</v>
      </c>
    </row>
    <row r="151" spans="2:65" s="14" customFormat="1" x14ac:dyDescent="0.2">
      <c r="B151" s="190"/>
      <c r="D151" s="176" t="s">
        <v>167</v>
      </c>
      <c r="E151" s="191" t="s">
        <v>1</v>
      </c>
      <c r="F151" s="192" t="s">
        <v>623</v>
      </c>
      <c r="H151" s="191" t="s">
        <v>1</v>
      </c>
      <c r="I151" s="193"/>
      <c r="L151" s="190"/>
      <c r="M151" s="194"/>
      <c r="T151" s="195"/>
      <c r="AT151" s="191" t="s">
        <v>167</v>
      </c>
      <c r="AU151" s="191" t="s">
        <v>81</v>
      </c>
      <c r="AV151" s="14" t="s">
        <v>76</v>
      </c>
      <c r="AW151" s="14" t="s">
        <v>26</v>
      </c>
      <c r="AX151" s="14" t="s">
        <v>71</v>
      </c>
      <c r="AY151" s="191" t="s">
        <v>159</v>
      </c>
    </row>
    <row r="152" spans="2:65" s="12" customFormat="1" x14ac:dyDescent="0.2">
      <c r="B152" s="175"/>
      <c r="D152" s="176" t="s">
        <v>167</v>
      </c>
      <c r="E152" s="177" t="s">
        <v>1</v>
      </c>
      <c r="F152" s="178" t="s">
        <v>624</v>
      </c>
      <c r="H152" s="179">
        <v>10.106999999999999</v>
      </c>
      <c r="I152" s="180"/>
      <c r="L152" s="175"/>
      <c r="M152" s="181"/>
      <c r="T152" s="182"/>
      <c r="AT152" s="177" t="s">
        <v>167</v>
      </c>
      <c r="AU152" s="177" t="s">
        <v>81</v>
      </c>
      <c r="AV152" s="12" t="s">
        <v>81</v>
      </c>
      <c r="AW152" s="12" t="s">
        <v>26</v>
      </c>
      <c r="AX152" s="12" t="s">
        <v>71</v>
      </c>
      <c r="AY152" s="177" t="s">
        <v>159</v>
      </c>
    </row>
    <row r="153" spans="2:65" s="12" customFormat="1" x14ac:dyDescent="0.2">
      <c r="B153" s="175"/>
      <c r="D153" s="176" t="s">
        <v>167</v>
      </c>
      <c r="E153" s="177" t="s">
        <v>1</v>
      </c>
      <c r="F153" s="178" t="s">
        <v>625</v>
      </c>
      <c r="H153" s="179">
        <v>7.5069999999999997</v>
      </c>
      <c r="I153" s="180"/>
      <c r="L153" s="175"/>
      <c r="M153" s="181"/>
      <c r="T153" s="182"/>
      <c r="AT153" s="177" t="s">
        <v>167</v>
      </c>
      <c r="AU153" s="177" t="s">
        <v>81</v>
      </c>
      <c r="AV153" s="12" t="s">
        <v>81</v>
      </c>
      <c r="AW153" s="12" t="s">
        <v>26</v>
      </c>
      <c r="AX153" s="12" t="s">
        <v>71</v>
      </c>
      <c r="AY153" s="177" t="s">
        <v>159</v>
      </c>
    </row>
    <row r="154" spans="2:65" s="15" customFormat="1" x14ac:dyDescent="0.2">
      <c r="B154" s="199"/>
      <c r="D154" s="176" t="s">
        <v>167</v>
      </c>
      <c r="E154" s="200" t="s">
        <v>626</v>
      </c>
      <c r="F154" s="201" t="s">
        <v>383</v>
      </c>
      <c r="H154" s="202">
        <v>17.614000000000001</v>
      </c>
      <c r="I154" s="203"/>
      <c r="L154" s="199"/>
      <c r="M154" s="204"/>
      <c r="T154" s="205"/>
      <c r="AT154" s="200" t="s">
        <v>167</v>
      </c>
      <c r="AU154" s="200" t="s">
        <v>81</v>
      </c>
      <c r="AV154" s="15" t="s">
        <v>173</v>
      </c>
      <c r="AW154" s="15" t="s">
        <v>26</v>
      </c>
      <c r="AX154" s="15" t="s">
        <v>71</v>
      </c>
      <c r="AY154" s="200" t="s">
        <v>159</v>
      </c>
    </row>
    <row r="155" spans="2:65" s="13" customFormat="1" x14ac:dyDescent="0.2">
      <c r="B155" s="183"/>
      <c r="D155" s="176" t="s">
        <v>167</v>
      </c>
      <c r="E155" s="184" t="s">
        <v>1</v>
      </c>
      <c r="F155" s="185" t="s">
        <v>169</v>
      </c>
      <c r="H155" s="186">
        <v>107.614</v>
      </c>
      <c r="I155" s="187"/>
      <c r="L155" s="183"/>
      <c r="M155" s="188"/>
      <c r="T155" s="189"/>
      <c r="AT155" s="184" t="s">
        <v>167</v>
      </c>
      <c r="AU155" s="184" t="s">
        <v>81</v>
      </c>
      <c r="AV155" s="13" t="s">
        <v>165</v>
      </c>
      <c r="AW155" s="13" t="s">
        <v>26</v>
      </c>
      <c r="AX155" s="13" t="s">
        <v>76</v>
      </c>
      <c r="AY155" s="184" t="s">
        <v>159</v>
      </c>
    </row>
    <row r="156" spans="2:65" s="14" customFormat="1" x14ac:dyDescent="0.2">
      <c r="B156" s="190"/>
      <c r="D156" s="176" t="s">
        <v>167</v>
      </c>
      <c r="E156" s="191" t="s">
        <v>1</v>
      </c>
      <c r="F156" s="192" t="s">
        <v>627</v>
      </c>
      <c r="H156" s="191" t="s">
        <v>1</v>
      </c>
      <c r="I156" s="193"/>
      <c r="L156" s="190"/>
      <c r="M156" s="194"/>
      <c r="T156" s="195"/>
      <c r="AT156" s="191" t="s">
        <v>167</v>
      </c>
      <c r="AU156" s="191" t="s">
        <v>81</v>
      </c>
      <c r="AV156" s="14" t="s">
        <v>76</v>
      </c>
      <c r="AW156" s="14" t="s">
        <v>26</v>
      </c>
      <c r="AX156" s="14" t="s">
        <v>71</v>
      </c>
      <c r="AY156" s="191" t="s">
        <v>159</v>
      </c>
    </row>
    <row r="157" spans="2:65" s="1" customFormat="1" ht="16.5" customHeight="1" x14ac:dyDescent="0.2">
      <c r="B157" s="136"/>
      <c r="C157" s="206" t="s">
        <v>184</v>
      </c>
      <c r="D157" s="206" t="s">
        <v>387</v>
      </c>
      <c r="E157" s="207" t="s">
        <v>628</v>
      </c>
      <c r="F157" s="208" t="s">
        <v>629</v>
      </c>
      <c r="G157" s="209" t="s">
        <v>488</v>
      </c>
      <c r="H157" s="210">
        <v>1</v>
      </c>
      <c r="I157" s="211"/>
      <c r="J157" s="212">
        <f>ROUND(I157*H157,2)</f>
        <v>0</v>
      </c>
      <c r="K157" s="213"/>
      <c r="L157" s="214"/>
      <c r="M157" s="215" t="s">
        <v>1</v>
      </c>
      <c r="N157" s="216" t="s">
        <v>37</v>
      </c>
      <c r="P157" s="172">
        <f>O157*H157</f>
        <v>0</v>
      </c>
      <c r="Q157" s="172">
        <v>9.1000000000000004E-3</v>
      </c>
      <c r="R157" s="172">
        <f>Q157*H157</f>
        <v>9.1000000000000004E-3</v>
      </c>
      <c r="S157" s="172">
        <v>0</v>
      </c>
      <c r="T157" s="173">
        <f>S157*H157</f>
        <v>0</v>
      </c>
      <c r="AR157" s="174" t="s">
        <v>198</v>
      </c>
      <c r="AT157" s="174" t="s">
        <v>387</v>
      </c>
      <c r="AU157" s="174" t="s">
        <v>81</v>
      </c>
      <c r="AY157" s="17" t="s">
        <v>159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7" t="s">
        <v>81</v>
      </c>
      <c r="BK157" s="102">
        <f>ROUND(I157*H157,2)</f>
        <v>0</v>
      </c>
      <c r="BL157" s="17" t="s">
        <v>165</v>
      </c>
      <c r="BM157" s="174" t="s">
        <v>630</v>
      </c>
    </row>
    <row r="158" spans="2:65" s="12" customFormat="1" x14ac:dyDescent="0.2">
      <c r="B158" s="175"/>
      <c r="D158" s="176" t="s">
        <v>167</v>
      </c>
      <c r="F158" s="178" t="s">
        <v>631</v>
      </c>
      <c r="H158" s="179">
        <v>1</v>
      </c>
      <c r="I158" s="180"/>
      <c r="L158" s="175"/>
      <c r="M158" s="181"/>
      <c r="T158" s="182"/>
      <c r="AT158" s="177" t="s">
        <v>167</v>
      </c>
      <c r="AU158" s="177" t="s">
        <v>81</v>
      </c>
      <c r="AV158" s="12" t="s">
        <v>81</v>
      </c>
      <c r="AW158" s="12" t="s">
        <v>3</v>
      </c>
      <c r="AX158" s="12" t="s">
        <v>76</v>
      </c>
      <c r="AY158" s="177" t="s">
        <v>159</v>
      </c>
    </row>
    <row r="159" spans="2:65" s="1" customFormat="1" ht="24.15" customHeight="1" x14ac:dyDescent="0.2">
      <c r="B159" s="136"/>
      <c r="C159" s="206" t="s">
        <v>189</v>
      </c>
      <c r="D159" s="206" t="s">
        <v>387</v>
      </c>
      <c r="E159" s="207" t="s">
        <v>632</v>
      </c>
      <c r="F159" s="208" t="s">
        <v>633</v>
      </c>
      <c r="G159" s="209" t="s">
        <v>488</v>
      </c>
      <c r="H159" s="210">
        <v>1</v>
      </c>
      <c r="I159" s="211"/>
      <c r="J159" s="212">
        <f>ROUND(I159*H159,2)</f>
        <v>0</v>
      </c>
      <c r="K159" s="213"/>
      <c r="L159" s="214"/>
      <c r="M159" s="215" t="s">
        <v>1</v>
      </c>
      <c r="N159" s="216" t="s">
        <v>37</v>
      </c>
      <c r="P159" s="172">
        <f>O159*H159</f>
        <v>0</v>
      </c>
      <c r="Q159" s="172">
        <v>5.0000000000000001E-3</v>
      </c>
      <c r="R159" s="172">
        <f>Q159*H159</f>
        <v>5.0000000000000001E-3</v>
      </c>
      <c r="S159" s="172">
        <v>0</v>
      </c>
      <c r="T159" s="173">
        <f>S159*H159</f>
        <v>0</v>
      </c>
      <c r="AR159" s="174" t="s">
        <v>198</v>
      </c>
      <c r="AT159" s="174" t="s">
        <v>387</v>
      </c>
      <c r="AU159" s="174" t="s">
        <v>81</v>
      </c>
      <c r="AY159" s="17" t="s">
        <v>159</v>
      </c>
      <c r="BE159" s="102">
        <f>IF(N159="základná",J159,0)</f>
        <v>0</v>
      </c>
      <c r="BF159" s="102">
        <f>IF(N159="znížená",J159,0)</f>
        <v>0</v>
      </c>
      <c r="BG159" s="102">
        <f>IF(N159="zákl. prenesená",J159,0)</f>
        <v>0</v>
      </c>
      <c r="BH159" s="102">
        <f>IF(N159="zníž. prenesená",J159,0)</f>
        <v>0</v>
      </c>
      <c r="BI159" s="102">
        <f>IF(N159="nulová",J159,0)</f>
        <v>0</v>
      </c>
      <c r="BJ159" s="17" t="s">
        <v>81</v>
      </c>
      <c r="BK159" s="102">
        <f>ROUND(I159*H159,2)</f>
        <v>0</v>
      </c>
      <c r="BL159" s="17" t="s">
        <v>165</v>
      </c>
      <c r="BM159" s="174" t="s">
        <v>634</v>
      </c>
    </row>
    <row r="160" spans="2:65" s="12" customFormat="1" x14ac:dyDescent="0.2">
      <c r="B160" s="175"/>
      <c r="D160" s="176" t="s">
        <v>167</v>
      </c>
      <c r="F160" s="178" t="s">
        <v>631</v>
      </c>
      <c r="H160" s="179">
        <v>1</v>
      </c>
      <c r="I160" s="180"/>
      <c r="L160" s="175"/>
      <c r="M160" s="181"/>
      <c r="T160" s="182"/>
      <c r="AT160" s="177" t="s">
        <v>167</v>
      </c>
      <c r="AU160" s="177" t="s">
        <v>81</v>
      </c>
      <c r="AV160" s="12" t="s">
        <v>81</v>
      </c>
      <c r="AW160" s="12" t="s">
        <v>3</v>
      </c>
      <c r="AX160" s="12" t="s">
        <v>76</v>
      </c>
      <c r="AY160" s="177" t="s">
        <v>159</v>
      </c>
    </row>
    <row r="161" spans="2:65" s="1" customFormat="1" ht="24.15" customHeight="1" x14ac:dyDescent="0.2">
      <c r="B161" s="136"/>
      <c r="C161" s="206" t="s">
        <v>193</v>
      </c>
      <c r="D161" s="206" t="s">
        <v>387</v>
      </c>
      <c r="E161" s="207" t="s">
        <v>635</v>
      </c>
      <c r="F161" s="208" t="s">
        <v>636</v>
      </c>
      <c r="G161" s="209" t="s">
        <v>488</v>
      </c>
      <c r="H161" s="210">
        <v>36</v>
      </c>
      <c r="I161" s="211"/>
      <c r="J161" s="212">
        <f>ROUND(I161*H161,2)</f>
        <v>0</v>
      </c>
      <c r="K161" s="213"/>
      <c r="L161" s="214"/>
      <c r="M161" s="215" t="s">
        <v>1</v>
      </c>
      <c r="N161" s="216" t="s">
        <v>37</v>
      </c>
      <c r="P161" s="172">
        <f>O161*H161</f>
        <v>0</v>
      </c>
      <c r="Q161" s="172">
        <v>1.8500000000000001E-3</v>
      </c>
      <c r="R161" s="172">
        <f>Q161*H161</f>
        <v>6.6600000000000006E-2</v>
      </c>
      <c r="S161" s="172">
        <v>0</v>
      </c>
      <c r="T161" s="173">
        <f>S161*H161</f>
        <v>0</v>
      </c>
      <c r="AR161" s="174" t="s">
        <v>198</v>
      </c>
      <c r="AT161" s="174" t="s">
        <v>387</v>
      </c>
      <c r="AU161" s="174" t="s">
        <v>81</v>
      </c>
      <c r="AY161" s="17" t="s">
        <v>159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7" t="s">
        <v>81</v>
      </c>
      <c r="BK161" s="102">
        <f>ROUND(I161*H161,2)</f>
        <v>0</v>
      </c>
      <c r="BL161" s="17" t="s">
        <v>165</v>
      </c>
      <c r="BM161" s="174" t="s">
        <v>637</v>
      </c>
    </row>
    <row r="162" spans="2:65" s="14" customFormat="1" x14ac:dyDescent="0.2">
      <c r="B162" s="190"/>
      <c r="D162" s="176" t="s">
        <v>167</v>
      </c>
      <c r="E162" s="191" t="s">
        <v>1</v>
      </c>
      <c r="F162" s="192" t="s">
        <v>638</v>
      </c>
      <c r="H162" s="191" t="s">
        <v>1</v>
      </c>
      <c r="I162" s="193"/>
      <c r="L162" s="190"/>
      <c r="M162" s="194"/>
      <c r="T162" s="195"/>
      <c r="AT162" s="191" t="s">
        <v>167</v>
      </c>
      <c r="AU162" s="191" t="s">
        <v>81</v>
      </c>
      <c r="AV162" s="14" t="s">
        <v>76</v>
      </c>
      <c r="AW162" s="14" t="s">
        <v>26</v>
      </c>
      <c r="AX162" s="14" t="s">
        <v>71</v>
      </c>
      <c r="AY162" s="191" t="s">
        <v>159</v>
      </c>
    </row>
    <row r="163" spans="2:65" s="12" customFormat="1" x14ac:dyDescent="0.2">
      <c r="B163" s="175"/>
      <c r="D163" s="176" t="s">
        <v>167</v>
      </c>
      <c r="E163" s="177" t="s">
        <v>1</v>
      </c>
      <c r="F163" s="178" t="s">
        <v>639</v>
      </c>
      <c r="H163" s="179">
        <v>36</v>
      </c>
      <c r="I163" s="180"/>
      <c r="L163" s="175"/>
      <c r="M163" s="181"/>
      <c r="T163" s="182"/>
      <c r="AT163" s="177" t="s">
        <v>167</v>
      </c>
      <c r="AU163" s="177" t="s">
        <v>81</v>
      </c>
      <c r="AV163" s="12" t="s">
        <v>81</v>
      </c>
      <c r="AW163" s="12" t="s">
        <v>26</v>
      </c>
      <c r="AX163" s="12" t="s">
        <v>76</v>
      </c>
      <c r="AY163" s="177" t="s">
        <v>159</v>
      </c>
    </row>
    <row r="164" spans="2:65" s="1" customFormat="1" ht="16.5" customHeight="1" x14ac:dyDescent="0.2">
      <c r="B164" s="136"/>
      <c r="C164" s="163" t="s">
        <v>198</v>
      </c>
      <c r="D164" s="163" t="s">
        <v>161</v>
      </c>
      <c r="E164" s="164" t="s">
        <v>640</v>
      </c>
      <c r="F164" s="165" t="s">
        <v>641</v>
      </c>
      <c r="G164" s="166" t="s">
        <v>488</v>
      </c>
      <c r="H164" s="167">
        <v>4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AR164" s="174" t="s">
        <v>165</v>
      </c>
      <c r="AT164" s="174" t="s">
        <v>161</v>
      </c>
      <c r="AU164" s="174" t="s">
        <v>81</v>
      </c>
      <c r="AY164" s="17" t="s">
        <v>159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81</v>
      </c>
      <c r="BK164" s="102">
        <f>ROUND(I164*H164,2)</f>
        <v>0</v>
      </c>
      <c r="BL164" s="17" t="s">
        <v>165</v>
      </c>
      <c r="BM164" s="174" t="s">
        <v>642</v>
      </c>
    </row>
    <row r="165" spans="2:65" s="1" customFormat="1" ht="16.5" customHeight="1" x14ac:dyDescent="0.2">
      <c r="B165" s="136"/>
      <c r="C165" s="206" t="s">
        <v>202</v>
      </c>
      <c r="D165" s="206" t="s">
        <v>387</v>
      </c>
      <c r="E165" s="207" t="s">
        <v>643</v>
      </c>
      <c r="F165" s="208" t="s">
        <v>644</v>
      </c>
      <c r="G165" s="209" t="s">
        <v>488</v>
      </c>
      <c r="H165" s="210">
        <v>4</v>
      </c>
      <c r="I165" s="211"/>
      <c r="J165" s="212">
        <f>ROUND(I165*H165,2)</f>
        <v>0</v>
      </c>
      <c r="K165" s="213"/>
      <c r="L165" s="214"/>
      <c r="M165" s="215" t="s">
        <v>1</v>
      </c>
      <c r="N165" s="216" t="s">
        <v>37</v>
      </c>
      <c r="P165" s="172">
        <f>O165*H165</f>
        <v>0</v>
      </c>
      <c r="Q165" s="172">
        <v>1.1000000000000001E-3</v>
      </c>
      <c r="R165" s="172">
        <f>Q165*H165</f>
        <v>4.4000000000000003E-3</v>
      </c>
      <c r="S165" s="172">
        <v>0</v>
      </c>
      <c r="T165" s="173">
        <f>S165*H165</f>
        <v>0</v>
      </c>
      <c r="AR165" s="174" t="s">
        <v>198</v>
      </c>
      <c r="AT165" s="174" t="s">
        <v>387</v>
      </c>
      <c r="AU165" s="174" t="s">
        <v>81</v>
      </c>
      <c r="AY165" s="17" t="s">
        <v>159</v>
      </c>
      <c r="BE165" s="102">
        <f>IF(N165="základná",J165,0)</f>
        <v>0</v>
      </c>
      <c r="BF165" s="102">
        <f>IF(N165="znížená",J165,0)</f>
        <v>0</v>
      </c>
      <c r="BG165" s="102">
        <f>IF(N165="zákl. prenesená",J165,0)</f>
        <v>0</v>
      </c>
      <c r="BH165" s="102">
        <f>IF(N165="zníž. prenesená",J165,0)</f>
        <v>0</v>
      </c>
      <c r="BI165" s="102">
        <f>IF(N165="nulová",J165,0)</f>
        <v>0</v>
      </c>
      <c r="BJ165" s="17" t="s">
        <v>81</v>
      </c>
      <c r="BK165" s="102">
        <f>ROUND(I165*H165,2)</f>
        <v>0</v>
      </c>
      <c r="BL165" s="17" t="s">
        <v>165</v>
      </c>
      <c r="BM165" s="174" t="s">
        <v>645</v>
      </c>
    </row>
    <row r="166" spans="2:65" s="11" customFormat="1" ht="22.75" customHeight="1" x14ac:dyDescent="0.25">
      <c r="B166" s="151"/>
      <c r="D166" s="152" t="s">
        <v>70</v>
      </c>
      <c r="E166" s="161" t="s">
        <v>363</v>
      </c>
      <c r="F166" s="161" t="s">
        <v>364</v>
      </c>
      <c r="I166" s="154"/>
      <c r="J166" s="162">
        <f>BK166</f>
        <v>0</v>
      </c>
      <c r="L166" s="151"/>
      <c r="M166" s="156"/>
      <c r="P166" s="157">
        <f>P167</f>
        <v>0</v>
      </c>
      <c r="R166" s="157">
        <f>R167</f>
        <v>0</v>
      </c>
      <c r="T166" s="158">
        <f>T167</f>
        <v>0</v>
      </c>
      <c r="AR166" s="152" t="s">
        <v>76</v>
      </c>
      <c r="AT166" s="159" t="s">
        <v>70</v>
      </c>
      <c r="AU166" s="159" t="s">
        <v>76</v>
      </c>
      <c r="AY166" s="152" t="s">
        <v>159</v>
      </c>
      <c r="BK166" s="160">
        <f>BK167</f>
        <v>0</v>
      </c>
    </row>
    <row r="167" spans="2:65" s="1" customFormat="1" ht="24.15" customHeight="1" x14ac:dyDescent="0.2">
      <c r="B167" s="136"/>
      <c r="C167" s="163" t="s">
        <v>278</v>
      </c>
      <c r="D167" s="163" t="s">
        <v>161</v>
      </c>
      <c r="E167" s="164" t="s">
        <v>646</v>
      </c>
      <c r="F167" s="165" t="s">
        <v>647</v>
      </c>
      <c r="G167" s="166" t="s">
        <v>205</v>
      </c>
      <c r="H167" s="167">
        <v>0.29199999999999998</v>
      </c>
      <c r="I167" s="168"/>
      <c r="J167" s="169">
        <f>ROUND(I167*H167,2)</f>
        <v>0</v>
      </c>
      <c r="K167" s="170"/>
      <c r="L167" s="34"/>
      <c r="M167" s="220" t="s">
        <v>1</v>
      </c>
      <c r="N167" s="221" t="s">
        <v>37</v>
      </c>
      <c r="O167" s="222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AR167" s="174" t="s">
        <v>165</v>
      </c>
      <c r="AT167" s="174" t="s">
        <v>161</v>
      </c>
      <c r="AU167" s="174" t="s">
        <v>81</v>
      </c>
      <c r="AY167" s="17" t="s">
        <v>159</v>
      </c>
      <c r="BE167" s="102">
        <f>IF(N167="základná",J167,0)</f>
        <v>0</v>
      </c>
      <c r="BF167" s="102">
        <f>IF(N167="znížená",J167,0)</f>
        <v>0</v>
      </c>
      <c r="BG167" s="102">
        <f>IF(N167="zákl. prenesená",J167,0)</f>
        <v>0</v>
      </c>
      <c r="BH167" s="102">
        <f>IF(N167="zníž. prenesená",J167,0)</f>
        <v>0</v>
      </c>
      <c r="BI167" s="102">
        <f>IF(N167="nulová",J167,0)</f>
        <v>0</v>
      </c>
      <c r="BJ167" s="17" t="s">
        <v>81</v>
      </c>
      <c r="BK167" s="102">
        <f>ROUND(I167*H167,2)</f>
        <v>0</v>
      </c>
      <c r="BL167" s="17" t="s">
        <v>165</v>
      </c>
      <c r="BM167" s="174" t="s">
        <v>648</v>
      </c>
    </row>
    <row r="168" spans="2:65" s="12" customFormat="1" x14ac:dyDescent="0.2">
      <c r="B168" s="175"/>
      <c r="C168" s="284" t="s">
        <v>2229</v>
      </c>
      <c r="D168" s="284"/>
      <c r="E168" s="7"/>
      <c r="F168" s="7"/>
      <c r="G168" s="7"/>
      <c r="H168" s="7"/>
      <c r="I168" s="7"/>
      <c r="L168" s="175"/>
      <c r="AT168" s="177"/>
      <c r="AU168" s="177"/>
      <c r="AY168" s="177"/>
    </row>
    <row r="169" spans="2:65" s="12" customFormat="1" ht="23.4" customHeight="1" x14ac:dyDescent="0.2">
      <c r="B169" s="175"/>
      <c r="C169" s="284" t="s">
        <v>2230</v>
      </c>
      <c r="D169" s="284"/>
      <c r="E169" s="284"/>
      <c r="F169" s="284"/>
      <c r="G169" s="284"/>
      <c r="H169" s="284"/>
      <c r="I169" s="284"/>
      <c r="L169" s="175"/>
      <c r="AT169" s="177"/>
      <c r="AU169" s="177"/>
      <c r="AY169" s="177"/>
    </row>
    <row r="170" spans="2:65" s="12" customFormat="1" ht="33" customHeight="1" x14ac:dyDescent="0.2">
      <c r="B170" s="175"/>
      <c r="C170" s="284" t="s">
        <v>2231</v>
      </c>
      <c r="D170" s="284"/>
      <c r="E170" s="284"/>
      <c r="F170" s="284"/>
      <c r="G170" s="284"/>
      <c r="H170" s="284"/>
      <c r="I170" s="284"/>
      <c r="L170" s="175"/>
      <c r="AT170" s="177"/>
      <c r="AU170" s="177"/>
      <c r="AY170" s="177"/>
    </row>
    <row r="171" spans="2:65" s="12" customFormat="1" ht="22.25" customHeight="1" x14ac:dyDescent="0.2">
      <c r="B171" s="175"/>
      <c r="C171" s="284" t="s">
        <v>2232</v>
      </c>
      <c r="D171" s="284"/>
      <c r="E171" s="284"/>
      <c r="F171" s="284"/>
      <c r="G171" s="284"/>
      <c r="H171" s="284"/>
      <c r="I171" s="284"/>
      <c r="L171" s="175"/>
      <c r="AT171" s="177"/>
      <c r="AU171" s="177"/>
      <c r="AY171" s="177"/>
    </row>
    <row r="172" spans="2:65" s="12" customFormat="1" ht="38.4" customHeight="1" x14ac:dyDescent="0.2">
      <c r="B172" s="175"/>
      <c r="C172" s="284" t="s">
        <v>2233</v>
      </c>
      <c r="D172" s="284"/>
      <c r="E172" s="284"/>
      <c r="F172" s="284"/>
      <c r="G172" s="284"/>
      <c r="H172" s="284"/>
      <c r="I172" s="284"/>
      <c r="L172" s="175"/>
      <c r="AT172" s="177"/>
      <c r="AU172" s="177"/>
      <c r="AY172" s="177"/>
    </row>
    <row r="173" spans="2:65" s="12" customFormat="1" ht="28.25" customHeight="1" x14ac:dyDescent="0.2">
      <c r="B173" s="175"/>
      <c r="C173" s="284" t="s">
        <v>2234</v>
      </c>
      <c r="D173" s="284"/>
      <c r="E173" s="284"/>
      <c r="F173" s="284"/>
      <c r="G173" s="284"/>
      <c r="H173" s="284"/>
      <c r="I173" s="284"/>
      <c r="L173" s="175"/>
      <c r="AT173" s="177"/>
      <c r="AU173" s="177"/>
      <c r="AY173" s="177"/>
    </row>
    <row r="174" spans="2:65" s="12" customFormat="1" ht="33" customHeight="1" x14ac:dyDescent="0.2">
      <c r="B174" s="175"/>
      <c r="C174" s="284" t="s">
        <v>2235</v>
      </c>
      <c r="D174" s="284"/>
      <c r="E174" s="284"/>
      <c r="F174" s="284"/>
      <c r="G174" s="284"/>
      <c r="H174" s="284"/>
      <c r="I174" s="284"/>
      <c r="L174" s="175"/>
      <c r="AT174" s="177"/>
      <c r="AU174" s="177"/>
      <c r="AY174" s="177"/>
    </row>
    <row r="175" spans="2:65" s="1" customFormat="1" ht="6.9" customHeight="1" x14ac:dyDescent="0.2"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34"/>
    </row>
  </sheetData>
  <autoFilter ref="C132:K167"/>
  <mergeCells count="24">
    <mergeCell ref="C171:I171"/>
    <mergeCell ref="C172:I172"/>
    <mergeCell ref="C173:I173"/>
    <mergeCell ref="C174:I174"/>
    <mergeCell ref="E125:H125"/>
    <mergeCell ref="C169:I169"/>
    <mergeCell ref="C170:I170"/>
    <mergeCell ref="D107:F107"/>
    <mergeCell ref="D108:F108"/>
    <mergeCell ref="D109:F109"/>
    <mergeCell ref="E121:H121"/>
    <mergeCell ref="E123:H123"/>
    <mergeCell ref="E11:H11"/>
    <mergeCell ref="E20:H20"/>
    <mergeCell ref="E29:H29"/>
    <mergeCell ref="L2:V2"/>
    <mergeCell ref="C168:D168"/>
    <mergeCell ref="E85:H85"/>
    <mergeCell ref="E87:H87"/>
    <mergeCell ref="E89:H89"/>
    <mergeCell ref="D105:F105"/>
    <mergeCell ref="D106:F106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35"/>
  <sheetViews>
    <sheetView showGridLines="0" topLeftCell="A297" workbookViewId="0">
      <selection activeCell="A328" sqref="A328:XFD33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88</v>
      </c>
      <c r="AZ2" s="108" t="s">
        <v>649</v>
      </c>
      <c r="BA2" s="108" t="s">
        <v>1</v>
      </c>
      <c r="BB2" s="108" t="s">
        <v>1</v>
      </c>
      <c r="BC2" s="108" t="s">
        <v>650</v>
      </c>
      <c r="BD2" s="108" t="s">
        <v>81</v>
      </c>
    </row>
    <row r="3" spans="2:5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651</v>
      </c>
      <c r="BA3" s="108" t="s">
        <v>1</v>
      </c>
      <c r="BB3" s="108" t="s">
        <v>1</v>
      </c>
      <c r="BC3" s="108" t="s">
        <v>652</v>
      </c>
      <c r="BD3" s="108" t="s">
        <v>81</v>
      </c>
    </row>
    <row r="4" spans="2:5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  <c r="AZ4" s="108" t="s">
        <v>653</v>
      </c>
      <c r="BA4" s="108" t="s">
        <v>1</v>
      </c>
      <c r="BB4" s="108" t="s">
        <v>1</v>
      </c>
      <c r="BC4" s="108" t="s">
        <v>654</v>
      </c>
      <c r="BD4" s="108" t="s">
        <v>81</v>
      </c>
    </row>
    <row r="5" spans="2:56" ht="6.9" customHeight="1" x14ac:dyDescent="0.2">
      <c r="B5" s="20"/>
      <c r="L5" s="20"/>
      <c r="AZ5" s="108" t="s">
        <v>655</v>
      </c>
      <c r="BA5" s="108" t="s">
        <v>1</v>
      </c>
      <c r="BB5" s="108" t="s">
        <v>1</v>
      </c>
      <c r="BC5" s="108" t="s">
        <v>656</v>
      </c>
      <c r="BD5" s="108" t="s">
        <v>81</v>
      </c>
    </row>
    <row r="6" spans="2:56" ht="12" customHeight="1" x14ac:dyDescent="0.2">
      <c r="B6" s="20"/>
      <c r="D6" s="27" t="s">
        <v>14</v>
      </c>
      <c r="L6" s="20"/>
      <c r="AZ6" s="108" t="s">
        <v>657</v>
      </c>
      <c r="BA6" s="108" t="s">
        <v>1</v>
      </c>
      <c r="BB6" s="108" t="s">
        <v>1</v>
      </c>
      <c r="BC6" s="108" t="s">
        <v>658</v>
      </c>
      <c r="BD6" s="108" t="s">
        <v>81</v>
      </c>
    </row>
    <row r="7" spans="2:5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  <c r="AZ7" s="108" t="s">
        <v>659</v>
      </c>
      <c r="BA7" s="108" t="s">
        <v>1</v>
      </c>
      <c r="BB7" s="108" t="s">
        <v>1</v>
      </c>
      <c r="BC7" s="108" t="s">
        <v>660</v>
      </c>
      <c r="BD7" s="108" t="s">
        <v>81</v>
      </c>
    </row>
    <row r="8" spans="2:56" ht="12" customHeight="1" x14ac:dyDescent="0.2">
      <c r="B8" s="20"/>
      <c r="D8" s="27" t="s">
        <v>122</v>
      </c>
      <c r="L8" s="20"/>
      <c r="AZ8" s="108" t="s">
        <v>661</v>
      </c>
      <c r="BA8" s="108" t="s">
        <v>1</v>
      </c>
      <c r="BB8" s="108" t="s">
        <v>1</v>
      </c>
      <c r="BC8" s="108" t="s">
        <v>662</v>
      </c>
      <c r="BD8" s="108" t="s">
        <v>81</v>
      </c>
    </row>
    <row r="9" spans="2:56" s="1" customFormat="1" ht="16.5" customHeight="1" x14ac:dyDescent="0.2">
      <c r="B9" s="34"/>
      <c r="E9" s="286" t="s">
        <v>87</v>
      </c>
      <c r="F9" s="282"/>
      <c r="G9" s="282"/>
      <c r="H9" s="282"/>
      <c r="L9" s="34"/>
      <c r="AZ9" s="108" t="s">
        <v>663</v>
      </c>
      <c r="BA9" s="108" t="s">
        <v>1</v>
      </c>
      <c r="BB9" s="108" t="s">
        <v>1</v>
      </c>
      <c r="BC9" s="108" t="s">
        <v>664</v>
      </c>
      <c r="BD9" s="108" t="s">
        <v>81</v>
      </c>
    </row>
    <row r="10" spans="2:56" s="1" customFormat="1" ht="12" customHeight="1" x14ac:dyDescent="0.2">
      <c r="B10" s="34"/>
      <c r="D10" s="27" t="s">
        <v>123</v>
      </c>
      <c r="L10" s="34"/>
      <c r="AZ10" s="108" t="s">
        <v>665</v>
      </c>
      <c r="BA10" s="108" t="s">
        <v>1</v>
      </c>
      <c r="BB10" s="108" t="s">
        <v>1</v>
      </c>
      <c r="BC10" s="108" t="s">
        <v>666</v>
      </c>
      <c r="BD10" s="108" t="s">
        <v>81</v>
      </c>
    </row>
    <row r="11" spans="2:56" s="1" customFormat="1" ht="16.5" customHeight="1" x14ac:dyDescent="0.2">
      <c r="B11" s="34"/>
      <c r="E11" s="266"/>
      <c r="F11" s="282"/>
      <c r="G11" s="282"/>
      <c r="H11" s="282"/>
      <c r="L11" s="34"/>
      <c r="AZ11" s="108" t="s">
        <v>667</v>
      </c>
      <c r="BA11" s="108" t="s">
        <v>1</v>
      </c>
      <c r="BB11" s="108" t="s">
        <v>1</v>
      </c>
      <c r="BC11" s="108" t="s">
        <v>668</v>
      </c>
      <c r="BD11" s="108" t="s">
        <v>81</v>
      </c>
    </row>
    <row r="12" spans="2:56" s="1" customFormat="1" x14ac:dyDescent="0.2">
      <c r="B12" s="34"/>
      <c r="L12" s="34"/>
    </row>
    <row r="13" spans="2:5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56" s="1" customFormat="1" ht="10.75" customHeight="1" x14ac:dyDescent="0.2">
      <c r="B15" s="34"/>
      <c r="L15" s="34"/>
    </row>
    <row r="16" spans="2:5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J114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ROUND((SUM(BE114:BE121) + SUM(BE143:BE327)),  2)</f>
        <v>0</v>
      </c>
      <c r="G37" s="113"/>
      <c r="H37" s="113"/>
      <c r="I37" s="114">
        <v>0.2</v>
      </c>
      <c r="J37" s="112">
        <f>ROUND(((SUM(BE114:BE121) + SUM(BE143:BE327))*I37),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ROUND((SUM(BF114:BF121) + SUM(BF143:BF327)),  2)</f>
        <v>0</v>
      </c>
      <c r="G38" s="113"/>
      <c r="H38" s="113"/>
      <c r="I38" s="114">
        <v>0.2</v>
      </c>
      <c r="J38" s="112">
        <f>ROUND(((SUM(BF114:BF121) + SUM(BF143:BF327))*I38),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ROUND((SUM(BG114:BG121) + SUM(BG143:BG327)),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ROUND((SUM(BH114:BH121) + SUM(BH143:BH327)),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ROUND((SUM(BI114:BI121) + SUM(BI143:BI327)),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87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47" s="1" customFormat="1" ht="10.4" customHeight="1" x14ac:dyDescent="0.2">
      <c r="B97" s="34"/>
      <c r="L97" s="34"/>
    </row>
    <row r="98" spans="2:47" s="1" customFormat="1" ht="22.75" customHeight="1" x14ac:dyDescent="0.2">
      <c r="B98" s="34"/>
      <c r="C98" s="125" t="s">
        <v>132</v>
      </c>
      <c r="J98" s="71">
        <f>J143</f>
        <v>0</v>
      </c>
      <c r="L98" s="34"/>
      <c r="AU98" s="17" t="s">
        <v>133</v>
      </c>
    </row>
    <row r="99" spans="2:47" s="8" customFormat="1" ht="24.9" customHeight="1" x14ac:dyDescent="0.2">
      <c r="B99" s="126"/>
      <c r="D99" s="127" t="s">
        <v>134</v>
      </c>
      <c r="E99" s="128"/>
      <c r="F99" s="128"/>
      <c r="G99" s="128"/>
      <c r="H99" s="128"/>
      <c r="I99" s="128"/>
      <c r="J99" s="129">
        <f>J144</f>
        <v>0</v>
      </c>
      <c r="L99" s="126"/>
    </row>
    <row r="100" spans="2:47" s="9" customFormat="1" ht="20" customHeight="1" x14ac:dyDescent="0.2">
      <c r="B100" s="130"/>
      <c r="D100" s="131" t="s">
        <v>135</v>
      </c>
      <c r="E100" s="132"/>
      <c r="F100" s="132"/>
      <c r="G100" s="132"/>
      <c r="H100" s="132"/>
      <c r="I100" s="132"/>
      <c r="J100" s="133">
        <f>J145</f>
        <v>0</v>
      </c>
      <c r="L100" s="130"/>
    </row>
    <row r="101" spans="2:47" s="9" customFormat="1" ht="20" customHeight="1" x14ac:dyDescent="0.2">
      <c r="B101" s="130"/>
      <c r="D101" s="131" t="s">
        <v>230</v>
      </c>
      <c r="E101" s="132"/>
      <c r="F101" s="132"/>
      <c r="G101" s="132"/>
      <c r="H101" s="132"/>
      <c r="I101" s="132"/>
      <c r="J101" s="133">
        <f>J165</f>
        <v>0</v>
      </c>
      <c r="L101" s="130"/>
    </row>
    <row r="102" spans="2:47" s="9" customFormat="1" ht="20" customHeight="1" x14ac:dyDescent="0.2">
      <c r="B102" s="130"/>
      <c r="D102" s="131" t="s">
        <v>231</v>
      </c>
      <c r="E102" s="132"/>
      <c r="F102" s="132"/>
      <c r="G102" s="132"/>
      <c r="H102" s="132"/>
      <c r="I102" s="132"/>
      <c r="J102" s="133">
        <f>J211</f>
        <v>0</v>
      </c>
      <c r="L102" s="130"/>
    </row>
    <row r="103" spans="2:47" s="9" customFormat="1" ht="20" customHeight="1" x14ac:dyDescent="0.2">
      <c r="B103" s="130"/>
      <c r="D103" s="131" t="s">
        <v>669</v>
      </c>
      <c r="E103" s="132"/>
      <c r="F103" s="132"/>
      <c r="G103" s="132"/>
      <c r="H103" s="132"/>
      <c r="I103" s="132"/>
      <c r="J103" s="133">
        <f>J246</f>
        <v>0</v>
      </c>
      <c r="L103" s="130"/>
    </row>
    <row r="104" spans="2:47" s="9" customFormat="1" ht="20" customHeight="1" x14ac:dyDescent="0.2">
      <c r="B104" s="130"/>
      <c r="D104" s="131" t="s">
        <v>232</v>
      </c>
      <c r="E104" s="132"/>
      <c r="F104" s="132"/>
      <c r="G104" s="132"/>
      <c r="H104" s="132"/>
      <c r="I104" s="132"/>
      <c r="J104" s="133">
        <f>J261</f>
        <v>0</v>
      </c>
      <c r="L104" s="130"/>
    </row>
    <row r="105" spans="2:47" s="9" customFormat="1" ht="20" customHeight="1" x14ac:dyDescent="0.2">
      <c r="B105" s="130"/>
      <c r="D105" s="131" t="s">
        <v>233</v>
      </c>
      <c r="E105" s="132"/>
      <c r="F105" s="132"/>
      <c r="G105" s="132"/>
      <c r="H105" s="132"/>
      <c r="I105" s="132"/>
      <c r="J105" s="133">
        <f>J264</f>
        <v>0</v>
      </c>
      <c r="L105" s="130"/>
    </row>
    <row r="106" spans="2:47" s="9" customFormat="1" ht="20" customHeight="1" x14ac:dyDescent="0.2">
      <c r="B106" s="130"/>
      <c r="D106" s="131" t="s">
        <v>234</v>
      </c>
      <c r="E106" s="132"/>
      <c r="F106" s="132"/>
      <c r="G106" s="132"/>
      <c r="H106" s="132"/>
      <c r="I106" s="132"/>
      <c r="J106" s="133">
        <f>J269</f>
        <v>0</v>
      </c>
      <c r="L106" s="130"/>
    </row>
    <row r="107" spans="2:47" s="9" customFormat="1" ht="20" customHeight="1" x14ac:dyDescent="0.2">
      <c r="B107" s="130"/>
      <c r="D107" s="131" t="s">
        <v>235</v>
      </c>
      <c r="E107" s="132"/>
      <c r="F107" s="132"/>
      <c r="G107" s="132"/>
      <c r="H107" s="132"/>
      <c r="I107" s="132"/>
      <c r="J107" s="133">
        <f>J275</f>
        <v>0</v>
      </c>
      <c r="L107" s="130"/>
    </row>
    <row r="108" spans="2:47" s="8" customFormat="1" ht="24.9" customHeight="1" x14ac:dyDescent="0.2">
      <c r="B108" s="126"/>
      <c r="D108" s="127" t="s">
        <v>236</v>
      </c>
      <c r="E108" s="128"/>
      <c r="F108" s="128"/>
      <c r="G108" s="128"/>
      <c r="H108" s="128"/>
      <c r="I108" s="128"/>
      <c r="J108" s="129">
        <f>J277</f>
        <v>0</v>
      </c>
      <c r="L108" s="126"/>
    </row>
    <row r="109" spans="2:47" s="9" customFormat="1" ht="20" customHeight="1" x14ac:dyDescent="0.2">
      <c r="B109" s="130"/>
      <c r="D109" s="131" t="s">
        <v>670</v>
      </c>
      <c r="E109" s="132"/>
      <c r="F109" s="132"/>
      <c r="G109" s="132"/>
      <c r="H109" s="132"/>
      <c r="I109" s="132"/>
      <c r="J109" s="133">
        <f>J278</f>
        <v>0</v>
      </c>
      <c r="L109" s="130"/>
    </row>
    <row r="110" spans="2:47" s="9" customFormat="1" ht="20" customHeight="1" x14ac:dyDescent="0.2">
      <c r="B110" s="130"/>
      <c r="D110" s="131" t="s">
        <v>241</v>
      </c>
      <c r="E110" s="132"/>
      <c r="F110" s="132"/>
      <c r="G110" s="132"/>
      <c r="H110" s="132"/>
      <c r="I110" s="132"/>
      <c r="J110" s="133">
        <f>J282</f>
        <v>0</v>
      </c>
      <c r="L110" s="130"/>
    </row>
    <row r="111" spans="2:47" s="9" customFormat="1" ht="20" customHeight="1" x14ac:dyDescent="0.2">
      <c r="B111" s="130"/>
      <c r="D111" s="131" t="s">
        <v>671</v>
      </c>
      <c r="E111" s="132"/>
      <c r="F111" s="132"/>
      <c r="G111" s="132"/>
      <c r="H111" s="132"/>
      <c r="I111" s="132"/>
      <c r="J111" s="133">
        <f>J288</f>
        <v>0</v>
      </c>
      <c r="L111" s="130"/>
    </row>
    <row r="112" spans="2:47" s="1" customFormat="1" ht="21.75" customHeight="1" x14ac:dyDescent="0.2">
      <c r="B112" s="34"/>
      <c r="L112" s="34"/>
    </row>
    <row r="113" spans="2:65" s="1" customFormat="1" ht="6.9" customHeight="1" x14ac:dyDescent="0.2">
      <c r="B113" s="34"/>
      <c r="L113" s="34"/>
    </row>
    <row r="114" spans="2:65" s="1" customFormat="1" ht="29.25" customHeight="1" x14ac:dyDescent="0.2">
      <c r="B114" s="34"/>
      <c r="C114" s="125" t="s">
        <v>136</v>
      </c>
      <c r="J114" s="134">
        <f>ROUND(J115 + J116 + J117 + J118 + J119 + J120,2)</f>
        <v>0</v>
      </c>
      <c r="L114" s="34"/>
      <c r="N114" s="135" t="s">
        <v>35</v>
      </c>
    </row>
    <row r="115" spans="2:65" s="1" customFormat="1" ht="18" customHeight="1" x14ac:dyDescent="0.2">
      <c r="B115" s="136"/>
      <c r="C115" s="137"/>
      <c r="D115" s="279" t="s">
        <v>137</v>
      </c>
      <c r="E115" s="285"/>
      <c r="F115" s="285"/>
      <c r="G115" s="137"/>
      <c r="H115" s="137"/>
      <c r="I115" s="137"/>
      <c r="J115" s="99"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138</v>
      </c>
      <c r="AZ115" s="137"/>
      <c r="BA115" s="137"/>
      <c r="BB115" s="137"/>
      <c r="BC115" s="137"/>
      <c r="BD115" s="137"/>
      <c r="BE115" s="141">
        <f t="shared" ref="BE115:BE120" si="0">IF(N115="základná",J115,0)</f>
        <v>0</v>
      </c>
      <c r="BF115" s="141">
        <f t="shared" ref="BF115:BF120" si="1">IF(N115="znížená",J115,0)</f>
        <v>0</v>
      </c>
      <c r="BG115" s="141">
        <f t="shared" ref="BG115:BG120" si="2">IF(N115="zákl. prenesená",J115,0)</f>
        <v>0</v>
      </c>
      <c r="BH115" s="141">
        <f t="shared" ref="BH115:BH120" si="3">IF(N115="zníž. prenesená",J115,0)</f>
        <v>0</v>
      </c>
      <c r="BI115" s="141">
        <f t="shared" ref="BI115:BI120" si="4">IF(N115="nulová",J115,0)</f>
        <v>0</v>
      </c>
      <c r="BJ115" s="140" t="s">
        <v>81</v>
      </c>
      <c r="BK115" s="137"/>
      <c r="BL115" s="137"/>
      <c r="BM115" s="137"/>
    </row>
    <row r="116" spans="2:65" s="1" customFormat="1" ht="18" customHeight="1" x14ac:dyDescent="0.2">
      <c r="B116" s="136"/>
      <c r="C116" s="137"/>
      <c r="D116" s="279" t="s">
        <v>139</v>
      </c>
      <c r="E116" s="285"/>
      <c r="F116" s="285"/>
      <c r="G116" s="137"/>
      <c r="H116" s="137"/>
      <c r="I116" s="137"/>
      <c r="J116" s="99">
        <v>0</v>
      </c>
      <c r="K116" s="137"/>
      <c r="L116" s="136"/>
      <c r="M116" s="137"/>
      <c r="N116" s="139" t="s">
        <v>37</v>
      </c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40" t="s">
        <v>138</v>
      </c>
      <c r="AZ116" s="137"/>
      <c r="BA116" s="137"/>
      <c r="BB116" s="137"/>
      <c r="BC116" s="137"/>
      <c r="BD116" s="137"/>
      <c r="BE116" s="141">
        <f t="shared" si="0"/>
        <v>0</v>
      </c>
      <c r="BF116" s="141">
        <f t="shared" si="1"/>
        <v>0</v>
      </c>
      <c r="BG116" s="141">
        <f t="shared" si="2"/>
        <v>0</v>
      </c>
      <c r="BH116" s="141">
        <f t="shared" si="3"/>
        <v>0</v>
      </c>
      <c r="BI116" s="141">
        <f t="shared" si="4"/>
        <v>0</v>
      </c>
      <c r="BJ116" s="140" t="s">
        <v>81</v>
      </c>
      <c r="BK116" s="137"/>
      <c r="BL116" s="137"/>
      <c r="BM116" s="137"/>
    </row>
    <row r="117" spans="2:65" s="1" customFormat="1" ht="18" customHeight="1" x14ac:dyDescent="0.2">
      <c r="B117" s="136"/>
      <c r="C117" s="137"/>
      <c r="D117" s="279" t="s">
        <v>140</v>
      </c>
      <c r="E117" s="285"/>
      <c r="F117" s="285"/>
      <c r="G117" s="137"/>
      <c r="H117" s="137"/>
      <c r="I117" s="137"/>
      <c r="J117" s="99">
        <v>0</v>
      </c>
      <c r="K117" s="137"/>
      <c r="L117" s="136"/>
      <c r="M117" s="137"/>
      <c r="N117" s="139" t="s">
        <v>37</v>
      </c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40" t="s">
        <v>138</v>
      </c>
      <c r="AZ117" s="137"/>
      <c r="BA117" s="137"/>
      <c r="BB117" s="137"/>
      <c r="BC117" s="137"/>
      <c r="BD117" s="137"/>
      <c r="BE117" s="141">
        <f t="shared" si="0"/>
        <v>0</v>
      </c>
      <c r="BF117" s="141">
        <f t="shared" si="1"/>
        <v>0</v>
      </c>
      <c r="BG117" s="141">
        <f t="shared" si="2"/>
        <v>0</v>
      </c>
      <c r="BH117" s="141">
        <f t="shared" si="3"/>
        <v>0</v>
      </c>
      <c r="BI117" s="141">
        <f t="shared" si="4"/>
        <v>0</v>
      </c>
      <c r="BJ117" s="140" t="s">
        <v>81</v>
      </c>
      <c r="BK117" s="137"/>
      <c r="BL117" s="137"/>
      <c r="BM117" s="137"/>
    </row>
    <row r="118" spans="2:65" s="1" customFormat="1" ht="18" customHeight="1" x14ac:dyDescent="0.2">
      <c r="B118" s="136"/>
      <c r="C118" s="137"/>
      <c r="D118" s="279" t="s">
        <v>141</v>
      </c>
      <c r="E118" s="285"/>
      <c r="F118" s="285"/>
      <c r="G118" s="137"/>
      <c r="H118" s="137"/>
      <c r="I118" s="137"/>
      <c r="J118" s="99">
        <v>0</v>
      </c>
      <c r="K118" s="137"/>
      <c r="L118" s="136"/>
      <c r="M118" s="137"/>
      <c r="N118" s="139" t="s">
        <v>37</v>
      </c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40" t="s">
        <v>138</v>
      </c>
      <c r="AZ118" s="137"/>
      <c r="BA118" s="137"/>
      <c r="BB118" s="137"/>
      <c r="BC118" s="137"/>
      <c r="BD118" s="137"/>
      <c r="BE118" s="141">
        <f t="shared" si="0"/>
        <v>0</v>
      </c>
      <c r="BF118" s="141">
        <f t="shared" si="1"/>
        <v>0</v>
      </c>
      <c r="BG118" s="141">
        <f t="shared" si="2"/>
        <v>0</v>
      </c>
      <c r="BH118" s="141">
        <f t="shared" si="3"/>
        <v>0</v>
      </c>
      <c r="BI118" s="141">
        <f t="shared" si="4"/>
        <v>0</v>
      </c>
      <c r="BJ118" s="140" t="s">
        <v>81</v>
      </c>
      <c r="BK118" s="137"/>
      <c r="BL118" s="137"/>
      <c r="BM118" s="137"/>
    </row>
    <row r="119" spans="2:65" s="1" customFormat="1" ht="18" customHeight="1" x14ac:dyDescent="0.2">
      <c r="B119" s="136"/>
      <c r="C119" s="137"/>
      <c r="D119" s="279" t="s">
        <v>142</v>
      </c>
      <c r="E119" s="285"/>
      <c r="F119" s="285"/>
      <c r="G119" s="137"/>
      <c r="H119" s="137"/>
      <c r="I119" s="137"/>
      <c r="J119" s="99">
        <v>0</v>
      </c>
      <c r="K119" s="137"/>
      <c r="L119" s="136"/>
      <c r="M119" s="137"/>
      <c r="N119" s="139" t="s">
        <v>37</v>
      </c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40" t="s">
        <v>138</v>
      </c>
      <c r="AZ119" s="137"/>
      <c r="BA119" s="137"/>
      <c r="BB119" s="137"/>
      <c r="BC119" s="137"/>
      <c r="BD119" s="137"/>
      <c r="BE119" s="141">
        <f t="shared" si="0"/>
        <v>0</v>
      </c>
      <c r="BF119" s="141">
        <f t="shared" si="1"/>
        <v>0</v>
      </c>
      <c r="BG119" s="141">
        <f t="shared" si="2"/>
        <v>0</v>
      </c>
      <c r="BH119" s="141">
        <f t="shared" si="3"/>
        <v>0</v>
      </c>
      <c r="BI119" s="141">
        <f t="shared" si="4"/>
        <v>0</v>
      </c>
      <c r="BJ119" s="140" t="s">
        <v>81</v>
      </c>
      <c r="BK119" s="137"/>
      <c r="BL119" s="137"/>
      <c r="BM119" s="137"/>
    </row>
    <row r="120" spans="2:65" s="1" customFormat="1" ht="18" customHeight="1" x14ac:dyDescent="0.2">
      <c r="B120" s="136"/>
      <c r="C120" s="137"/>
      <c r="D120" s="138" t="s">
        <v>143</v>
      </c>
      <c r="E120" s="137"/>
      <c r="F120" s="137"/>
      <c r="G120" s="137"/>
      <c r="H120" s="137"/>
      <c r="I120" s="137"/>
      <c r="J120" s="99">
        <f>ROUND(J32*T120,2)</f>
        <v>0</v>
      </c>
      <c r="K120" s="137"/>
      <c r="L120" s="136"/>
      <c r="M120" s="137"/>
      <c r="N120" s="139" t="s">
        <v>37</v>
      </c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40" t="s">
        <v>144</v>
      </c>
      <c r="AZ120" s="137"/>
      <c r="BA120" s="137"/>
      <c r="BB120" s="137"/>
      <c r="BC120" s="137"/>
      <c r="BD120" s="137"/>
      <c r="BE120" s="141">
        <f t="shared" si="0"/>
        <v>0</v>
      </c>
      <c r="BF120" s="141">
        <f t="shared" si="1"/>
        <v>0</v>
      </c>
      <c r="BG120" s="141">
        <f t="shared" si="2"/>
        <v>0</v>
      </c>
      <c r="BH120" s="141">
        <f t="shared" si="3"/>
        <v>0</v>
      </c>
      <c r="BI120" s="141">
        <f t="shared" si="4"/>
        <v>0</v>
      </c>
      <c r="BJ120" s="140" t="s">
        <v>81</v>
      </c>
      <c r="BK120" s="137"/>
      <c r="BL120" s="137"/>
      <c r="BM120" s="137"/>
    </row>
    <row r="121" spans="2:65" s="1" customFormat="1" x14ac:dyDescent="0.2">
      <c r="B121" s="34"/>
      <c r="L121" s="34"/>
    </row>
    <row r="122" spans="2:65" s="1" customFormat="1" ht="29.25" customHeight="1" x14ac:dyDescent="0.2">
      <c r="B122" s="34"/>
      <c r="C122" s="105" t="s">
        <v>118</v>
      </c>
      <c r="D122" s="106"/>
      <c r="E122" s="106"/>
      <c r="F122" s="106"/>
      <c r="G122" s="106"/>
      <c r="H122" s="106"/>
      <c r="I122" s="106"/>
      <c r="J122" s="107">
        <f>ROUND(J98+J114,2)</f>
        <v>0</v>
      </c>
      <c r="K122" s="106"/>
      <c r="L122" s="34"/>
    </row>
    <row r="123" spans="2:65" s="1" customFormat="1" ht="6.9" customHeight="1" x14ac:dyDescent="0.2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4"/>
    </row>
    <row r="127" spans="2:65" s="1" customFormat="1" ht="6.9" customHeight="1" x14ac:dyDescent="0.2">
      <c r="B127" s="51"/>
      <c r="C127" s="52"/>
      <c r="D127" s="52"/>
      <c r="E127" s="52"/>
      <c r="F127" s="52"/>
      <c r="G127" s="52"/>
      <c r="H127" s="52"/>
      <c r="I127" s="52"/>
      <c r="J127" s="52"/>
      <c r="K127" s="52"/>
      <c r="L127" s="34"/>
    </row>
    <row r="128" spans="2:65" s="1" customFormat="1" ht="24.9" customHeight="1" x14ac:dyDescent="0.2">
      <c r="B128" s="34"/>
      <c r="C128" s="21" t="s">
        <v>145</v>
      </c>
      <c r="L128" s="34"/>
    </row>
    <row r="129" spans="2:63" s="1" customFormat="1" ht="6.9" customHeight="1" x14ac:dyDescent="0.2">
      <c r="B129" s="34"/>
      <c r="L129" s="34"/>
    </row>
    <row r="130" spans="2:63" s="1" customFormat="1" ht="12" customHeight="1" x14ac:dyDescent="0.2">
      <c r="B130" s="34"/>
      <c r="C130" s="27" t="s">
        <v>14</v>
      </c>
      <c r="L130" s="34"/>
    </row>
    <row r="131" spans="2:63" s="1" customFormat="1" ht="16.5" customHeight="1" x14ac:dyDescent="0.2">
      <c r="B131" s="34"/>
      <c r="E131" s="286" t="str">
        <f>E7</f>
        <v>Športový areál ZŠ Plickova - 2.etapa</v>
      </c>
      <c r="F131" s="287"/>
      <c r="G131" s="287"/>
      <c r="H131" s="287"/>
      <c r="L131" s="34"/>
    </row>
    <row r="132" spans="2:63" ht="12" customHeight="1" x14ac:dyDescent="0.2">
      <c r="B132" s="20"/>
      <c r="C132" s="27" t="s">
        <v>122</v>
      </c>
      <c r="L132" s="20"/>
    </row>
    <row r="133" spans="2:63" s="1" customFormat="1" ht="16.5" customHeight="1" x14ac:dyDescent="0.2">
      <c r="B133" s="34"/>
      <c r="E133" s="286" t="s">
        <v>87</v>
      </c>
      <c r="F133" s="282"/>
      <c r="G133" s="282"/>
      <c r="H133" s="282"/>
      <c r="L133" s="34"/>
    </row>
    <row r="134" spans="2:63" s="1" customFormat="1" ht="12" customHeight="1" x14ac:dyDescent="0.2">
      <c r="B134" s="34"/>
      <c r="C134" s="27" t="s">
        <v>123</v>
      </c>
      <c r="L134" s="34"/>
    </row>
    <row r="135" spans="2:63" s="1" customFormat="1" ht="16.5" customHeight="1" x14ac:dyDescent="0.2">
      <c r="B135" s="34"/>
      <c r="E135" s="266">
        <f>E11</f>
        <v>0</v>
      </c>
      <c r="F135" s="282"/>
      <c r="G135" s="282"/>
      <c r="H135" s="282"/>
      <c r="L135" s="34"/>
    </row>
    <row r="136" spans="2:63" s="1" customFormat="1" ht="6.9" customHeight="1" x14ac:dyDescent="0.2">
      <c r="B136" s="34"/>
      <c r="L136" s="34"/>
    </row>
    <row r="137" spans="2:63" s="1" customFormat="1" ht="12" customHeight="1" x14ac:dyDescent="0.2">
      <c r="B137" s="34"/>
      <c r="C137" s="27" t="s">
        <v>17</v>
      </c>
      <c r="F137" s="25" t="str">
        <f>F14</f>
        <v>Bratislava-Rača</v>
      </c>
      <c r="I137" s="27" t="s">
        <v>19</v>
      </c>
      <c r="J137" s="57">
        <f>IF(J14="","",J14)</f>
        <v>45224</v>
      </c>
      <c r="L137" s="34"/>
    </row>
    <row r="138" spans="2:63" s="1" customFormat="1" ht="6.9" customHeight="1" x14ac:dyDescent="0.2">
      <c r="B138" s="34"/>
      <c r="L138" s="34"/>
    </row>
    <row r="139" spans="2:63" s="1" customFormat="1" ht="25.65" customHeight="1" x14ac:dyDescent="0.2">
      <c r="B139" s="34"/>
      <c r="C139" s="27" t="s">
        <v>20</v>
      </c>
      <c r="F139" s="25" t="str">
        <f>E17</f>
        <v>Mestská časť Bratislava-Rača</v>
      </c>
      <c r="I139" s="27" t="s">
        <v>25</v>
      </c>
      <c r="J139" s="30" t="str">
        <f>E23</f>
        <v>STECHO construction, s.r.o.</v>
      </c>
      <c r="L139" s="34"/>
    </row>
    <row r="140" spans="2:63" s="1" customFormat="1" ht="15.15" customHeight="1" x14ac:dyDescent="0.2">
      <c r="B140" s="34"/>
      <c r="C140" s="27" t="s">
        <v>23</v>
      </c>
      <c r="F140" s="25" t="str">
        <f>IF(E20="","",E20)</f>
        <v>Vyplň údaj</v>
      </c>
      <c r="I140" s="27" t="s">
        <v>27</v>
      </c>
      <c r="J140" s="30" t="str">
        <f>E26</f>
        <v>Rosoft,s.r.o.</v>
      </c>
      <c r="L140" s="34"/>
    </row>
    <row r="141" spans="2:63" s="1" customFormat="1" ht="10.4" customHeight="1" x14ac:dyDescent="0.2">
      <c r="B141" s="34"/>
      <c r="L141" s="34"/>
    </row>
    <row r="142" spans="2:63" s="10" customFormat="1" ht="29.25" customHeight="1" x14ac:dyDescent="0.2">
      <c r="B142" s="142"/>
      <c r="C142" s="143" t="s">
        <v>146</v>
      </c>
      <c r="D142" s="144" t="s">
        <v>56</v>
      </c>
      <c r="E142" s="144" t="s">
        <v>52</v>
      </c>
      <c r="F142" s="144" t="s">
        <v>53</v>
      </c>
      <c r="G142" s="144" t="s">
        <v>147</v>
      </c>
      <c r="H142" s="144" t="s">
        <v>148</v>
      </c>
      <c r="I142" s="144" t="s">
        <v>149</v>
      </c>
      <c r="J142" s="145" t="s">
        <v>131</v>
      </c>
      <c r="K142" s="146" t="s">
        <v>150</v>
      </c>
      <c r="L142" s="142"/>
      <c r="M142" s="64" t="s">
        <v>1</v>
      </c>
      <c r="N142" s="65" t="s">
        <v>35</v>
      </c>
      <c r="O142" s="65" t="s">
        <v>151</v>
      </c>
      <c r="P142" s="65" t="s">
        <v>152</v>
      </c>
      <c r="Q142" s="65" t="s">
        <v>153</v>
      </c>
      <c r="R142" s="65" t="s">
        <v>154</v>
      </c>
      <c r="S142" s="65" t="s">
        <v>155</v>
      </c>
      <c r="T142" s="66" t="s">
        <v>156</v>
      </c>
    </row>
    <row r="143" spans="2:63" s="1" customFormat="1" ht="22.75" customHeight="1" x14ac:dyDescent="0.35">
      <c r="B143" s="34"/>
      <c r="C143" s="69" t="s">
        <v>128</v>
      </c>
      <c r="J143" s="147">
        <f>BK143</f>
        <v>0</v>
      </c>
      <c r="L143" s="34"/>
      <c r="M143" s="67"/>
      <c r="N143" s="58"/>
      <c r="O143" s="58"/>
      <c r="P143" s="148">
        <f>P144+P277</f>
        <v>0</v>
      </c>
      <c r="Q143" s="58"/>
      <c r="R143" s="148">
        <f>R144+R277</f>
        <v>271.25641605685291</v>
      </c>
      <c r="S143" s="58"/>
      <c r="T143" s="149">
        <f>T144+T277</f>
        <v>0</v>
      </c>
      <c r="AT143" s="17" t="s">
        <v>70</v>
      </c>
      <c r="AU143" s="17" t="s">
        <v>133</v>
      </c>
      <c r="BK143" s="150">
        <f>BK144+BK277</f>
        <v>0</v>
      </c>
    </row>
    <row r="144" spans="2:63" s="11" customFormat="1" ht="26" customHeight="1" x14ac:dyDescent="0.35">
      <c r="B144" s="151"/>
      <c r="D144" s="152" t="s">
        <v>70</v>
      </c>
      <c r="E144" s="153" t="s">
        <v>157</v>
      </c>
      <c r="F144" s="153" t="s">
        <v>158</v>
      </c>
      <c r="I144" s="154"/>
      <c r="J144" s="155">
        <f>BK144</f>
        <v>0</v>
      </c>
      <c r="L144" s="151"/>
      <c r="M144" s="156"/>
      <c r="P144" s="157">
        <f>P145+P165+P211+P246+P261+P264+P269+P275</f>
        <v>0</v>
      </c>
      <c r="R144" s="157">
        <f>R145+R165+R211+R246+R261+R264+R269+R275</f>
        <v>267.00366177685294</v>
      </c>
      <c r="T144" s="158">
        <f>T145+T165+T211+T246+T261+T264+T269+T275</f>
        <v>0</v>
      </c>
      <c r="AR144" s="152" t="s">
        <v>76</v>
      </c>
      <c r="AT144" s="159" t="s">
        <v>70</v>
      </c>
      <c r="AU144" s="159" t="s">
        <v>71</v>
      </c>
      <c r="AY144" s="152" t="s">
        <v>159</v>
      </c>
      <c r="BK144" s="160">
        <f>BK145+BK165+BK211+BK246+BK261+BK264+BK269+BK275</f>
        <v>0</v>
      </c>
    </row>
    <row r="145" spans="2:65" s="11" customFormat="1" ht="22.75" customHeight="1" x14ac:dyDescent="0.25">
      <c r="B145" s="151"/>
      <c r="D145" s="152" t="s">
        <v>70</v>
      </c>
      <c r="E145" s="161" t="s">
        <v>76</v>
      </c>
      <c r="F145" s="161" t="s">
        <v>160</v>
      </c>
      <c r="I145" s="154"/>
      <c r="J145" s="162">
        <f>BK145</f>
        <v>0</v>
      </c>
      <c r="L145" s="151"/>
      <c r="M145" s="156"/>
      <c r="P145" s="157">
        <f>SUM(P146:P164)</f>
        <v>0</v>
      </c>
      <c r="R145" s="157">
        <f>SUM(R146:R164)</f>
        <v>22.75</v>
      </c>
      <c r="T145" s="158">
        <f>SUM(T146:T164)</f>
        <v>0</v>
      </c>
      <c r="AR145" s="152" t="s">
        <v>76</v>
      </c>
      <c r="AT145" s="159" t="s">
        <v>70</v>
      </c>
      <c r="AU145" s="159" t="s">
        <v>76</v>
      </c>
      <c r="AY145" s="152" t="s">
        <v>159</v>
      </c>
      <c r="BK145" s="160">
        <f>SUM(BK146:BK164)</f>
        <v>0</v>
      </c>
    </row>
    <row r="146" spans="2:65" s="1" customFormat="1" ht="24.15" customHeight="1" x14ac:dyDescent="0.2">
      <c r="B146" s="136"/>
      <c r="C146" s="163" t="s">
        <v>76</v>
      </c>
      <c r="D146" s="163" t="s">
        <v>161</v>
      </c>
      <c r="E146" s="164" t="s">
        <v>672</v>
      </c>
      <c r="F146" s="165" t="s">
        <v>673</v>
      </c>
      <c r="G146" s="166" t="s">
        <v>164</v>
      </c>
      <c r="H146" s="167">
        <v>7.3789999999999996</v>
      </c>
      <c r="I146" s="168"/>
      <c r="J146" s="169">
        <f>ROUND(I146*H146,2)</f>
        <v>0</v>
      </c>
      <c r="K146" s="170"/>
      <c r="L146" s="34"/>
      <c r="M146" s="171" t="s">
        <v>1</v>
      </c>
      <c r="N146" s="135" t="s">
        <v>37</v>
      </c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AR146" s="174" t="s">
        <v>165</v>
      </c>
      <c r="AT146" s="174" t="s">
        <v>161</v>
      </c>
      <c r="AU146" s="174" t="s">
        <v>81</v>
      </c>
      <c r="AY146" s="17" t="s">
        <v>159</v>
      </c>
      <c r="BE146" s="102">
        <f>IF(N146="základná",J146,0)</f>
        <v>0</v>
      </c>
      <c r="BF146" s="102">
        <f>IF(N146="znížená",J146,0)</f>
        <v>0</v>
      </c>
      <c r="BG146" s="102">
        <f>IF(N146="zákl. prenesená",J146,0)</f>
        <v>0</v>
      </c>
      <c r="BH146" s="102">
        <f>IF(N146="zníž. prenesená",J146,0)</f>
        <v>0</v>
      </c>
      <c r="BI146" s="102">
        <f>IF(N146="nulová",J146,0)</f>
        <v>0</v>
      </c>
      <c r="BJ146" s="17" t="s">
        <v>81</v>
      </c>
      <c r="BK146" s="102">
        <f>ROUND(I146*H146,2)</f>
        <v>0</v>
      </c>
      <c r="BL146" s="17" t="s">
        <v>165</v>
      </c>
      <c r="BM146" s="174" t="s">
        <v>674</v>
      </c>
    </row>
    <row r="147" spans="2:65" s="14" customFormat="1" x14ac:dyDescent="0.2">
      <c r="B147" s="190"/>
      <c r="D147" s="176" t="s">
        <v>167</v>
      </c>
      <c r="E147" s="191" t="s">
        <v>1</v>
      </c>
      <c r="F147" s="192" t="s">
        <v>675</v>
      </c>
      <c r="H147" s="191" t="s">
        <v>1</v>
      </c>
      <c r="I147" s="193"/>
      <c r="L147" s="190"/>
      <c r="M147" s="194"/>
      <c r="T147" s="195"/>
      <c r="AT147" s="191" t="s">
        <v>167</v>
      </c>
      <c r="AU147" s="191" t="s">
        <v>81</v>
      </c>
      <c r="AV147" s="14" t="s">
        <v>76</v>
      </c>
      <c r="AW147" s="14" t="s">
        <v>26</v>
      </c>
      <c r="AX147" s="14" t="s">
        <v>71</v>
      </c>
      <c r="AY147" s="191" t="s">
        <v>159</v>
      </c>
    </row>
    <row r="148" spans="2:65" s="12" customFormat="1" x14ac:dyDescent="0.2">
      <c r="B148" s="175"/>
      <c r="D148" s="176" t="s">
        <v>167</v>
      </c>
      <c r="E148" s="177" t="s">
        <v>1</v>
      </c>
      <c r="F148" s="178" t="s">
        <v>676</v>
      </c>
      <c r="H148" s="179">
        <v>7.3789999999999996</v>
      </c>
      <c r="I148" s="180"/>
      <c r="L148" s="175"/>
      <c r="M148" s="181"/>
      <c r="T148" s="182"/>
      <c r="AT148" s="177" t="s">
        <v>167</v>
      </c>
      <c r="AU148" s="177" t="s">
        <v>81</v>
      </c>
      <c r="AV148" s="12" t="s">
        <v>81</v>
      </c>
      <c r="AW148" s="12" t="s">
        <v>26</v>
      </c>
      <c r="AX148" s="12" t="s">
        <v>76</v>
      </c>
      <c r="AY148" s="177" t="s">
        <v>159</v>
      </c>
    </row>
    <row r="149" spans="2:65" s="1" customFormat="1" ht="21.75" customHeight="1" x14ac:dyDescent="0.2">
      <c r="B149" s="136"/>
      <c r="C149" s="163" t="s">
        <v>81</v>
      </c>
      <c r="D149" s="163" t="s">
        <v>161</v>
      </c>
      <c r="E149" s="164" t="s">
        <v>244</v>
      </c>
      <c r="F149" s="165" t="s">
        <v>245</v>
      </c>
      <c r="G149" s="166" t="s">
        <v>164</v>
      </c>
      <c r="H149" s="167">
        <v>29.518000000000001</v>
      </c>
      <c r="I149" s="168"/>
      <c r="J149" s="169">
        <f>ROUND(I149*H149,2)</f>
        <v>0</v>
      </c>
      <c r="K149" s="170"/>
      <c r="L149" s="34"/>
      <c r="M149" s="171" t="s">
        <v>1</v>
      </c>
      <c r="N149" s="135" t="s">
        <v>37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AR149" s="174" t="s">
        <v>165</v>
      </c>
      <c r="AT149" s="174" t="s">
        <v>161</v>
      </c>
      <c r="AU149" s="174" t="s">
        <v>81</v>
      </c>
      <c r="AY149" s="17" t="s">
        <v>159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81</v>
      </c>
      <c r="BK149" s="102">
        <f>ROUND(I149*H149,2)</f>
        <v>0</v>
      </c>
      <c r="BL149" s="17" t="s">
        <v>165</v>
      </c>
      <c r="BM149" s="174" t="s">
        <v>677</v>
      </c>
    </row>
    <row r="150" spans="2:65" s="12" customFormat="1" x14ac:dyDescent="0.2">
      <c r="B150" s="175"/>
      <c r="D150" s="176" t="s">
        <v>167</v>
      </c>
      <c r="E150" s="177" t="s">
        <v>1</v>
      </c>
      <c r="F150" s="178" t="s">
        <v>678</v>
      </c>
      <c r="H150" s="179">
        <v>29.518000000000001</v>
      </c>
      <c r="I150" s="180"/>
      <c r="L150" s="175"/>
      <c r="M150" s="181"/>
      <c r="T150" s="182"/>
      <c r="AT150" s="177" t="s">
        <v>167</v>
      </c>
      <c r="AU150" s="177" t="s">
        <v>81</v>
      </c>
      <c r="AV150" s="12" t="s">
        <v>81</v>
      </c>
      <c r="AW150" s="12" t="s">
        <v>26</v>
      </c>
      <c r="AX150" s="12" t="s">
        <v>76</v>
      </c>
      <c r="AY150" s="177" t="s">
        <v>159</v>
      </c>
    </row>
    <row r="151" spans="2:65" s="1" customFormat="1" ht="37.75" customHeight="1" x14ac:dyDescent="0.2">
      <c r="B151" s="136"/>
      <c r="C151" s="163" t="s">
        <v>173</v>
      </c>
      <c r="D151" s="163" t="s">
        <v>161</v>
      </c>
      <c r="E151" s="164" t="s">
        <v>253</v>
      </c>
      <c r="F151" s="165" t="s">
        <v>254</v>
      </c>
      <c r="G151" s="166" t="s">
        <v>164</v>
      </c>
      <c r="H151" s="167">
        <v>29.518000000000001</v>
      </c>
      <c r="I151" s="168"/>
      <c r="J151" s="169">
        <f>ROUND(I151*H151,2)</f>
        <v>0</v>
      </c>
      <c r="K151" s="170"/>
      <c r="L151" s="34"/>
      <c r="M151" s="171" t="s">
        <v>1</v>
      </c>
      <c r="N151" s="135" t="s">
        <v>37</v>
      </c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AR151" s="174" t="s">
        <v>165</v>
      </c>
      <c r="AT151" s="174" t="s">
        <v>161</v>
      </c>
      <c r="AU151" s="174" t="s">
        <v>81</v>
      </c>
      <c r="AY151" s="17" t="s">
        <v>159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7" t="s">
        <v>81</v>
      </c>
      <c r="BK151" s="102">
        <f>ROUND(I151*H151,2)</f>
        <v>0</v>
      </c>
      <c r="BL151" s="17" t="s">
        <v>165</v>
      </c>
      <c r="BM151" s="174" t="s">
        <v>679</v>
      </c>
    </row>
    <row r="152" spans="2:65" s="12" customFormat="1" x14ac:dyDescent="0.2">
      <c r="B152" s="175"/>
      <c r="D152" s="176" t="s">
        <v>167</v>
      </c>
      <c r="E152" s="177" t="s">
        <v>1</v>
      </c>
      <c r="F152" s="178" t="s">
        <v>678</v>
      </c>
      <c r="H152" s="179">
        <v>29.518000000000001</v>
      </c>
      <c r="I152" s="180"/>
      <c r="L152" s="175"/>
      <c r="M152" s="181"/>
      <c r="T152" s="182"/>
      <c r="AT152" s="177" t="s">
        <v>167</v>
      </c>
      <c r="AU152" s="177" t="s">
        <v>81</v>
      </c>
      <c r="AV152" s="12" t="s">
        <v>81</v>
      </c>
      <c r="AW152" s="12" t="s">
        <v>26</v>
      </c>
      <c r="AX152" s="12" t="s">
        <v>76</v>
      </c>
      <c r="AY152" s="177" t="s">
        <v>159</v>
      </c>
    </row>
    <row r="153" spans="2:65" s="1" customFormat="1" ht="24.15" customHeight="1" x14ac:dyDescent="0.2">
      <c r="B153" s="136"/>
      <c r="C153" s="163" t="s">
        <v>165</v>
      </c>
      <c r="D153" s="163" t="s">
        <v>161</v>
      </c>
      <c r="E153" s="164" t="s">
        <v>257</v>
      </c>
      <c r="F153" s="165" t="s">
        <v>258</v>
      </c>
      <c r="G153" s="166" t="s">
        <v>164</v>
      </c>
      <c r="H153" s="167">
        <v>35.052</v>
      </c>
      <c r="I153" s="168"/>
      <c r="J153" s="169">
        <f>ROUND(I153*H153,2)</f>
        <v>0</v>
      </c>
      <c r="K153" s="170"/>
      <c r="L153" s="34"/>
      <c r="M153" s="171" t="s">
        <v>1</v>
      </c>
      <c r="N153" s="135" t="s">
        <v>37</v>
      </c>
      <c r="P153" s="172">
        <f>O153*H153</f>
        <v>0</v>
      </c>
      <c r="Q153" s="172">
        <v>0</v>
      </c>
      <c r="R153" s="172">
        <f>Q153*H153</f>
        <v>0</v>
      </c>
      <c r="S153" s="172">
        <v>0</v>
      </c>
      <c r="T153" s="173">
        <f>S153*H153</f>
        <v>0</v>
      </c>
      <c r="AR153" s="174" t="s">
        <v>165</v>
      </c>
      <c r="AT153" s="174" t="s">
        <v>161</v>
      </c>
      <c r="AU153" s="174" t="s">
        <v>81</v>
      </c>
      <c r="AY153" s="17" t="s">
        <v>159</v>
      </c>
      <c r="BE153" s="102">
        <f>IF(N153="základná",J153,0)</f>
        <v>0</v>
      </c>
      <c r="BF153" s="102">
        <f>IF(N153="znížená",J153,0)</f>
        <v>0</v>
      </c>
      <c r="BG153" s="102">
        <f>IF(N153="zákl. prenesená",J153,0)</f>
        <v>0</v>
      </c>
      <c r="BH153" s="102">
        <f>IF(N153="zníž. prenesená",J153,0)</f>
        <v>0</v>
      </c>
      <c r="BI153" s="102">
        <f>IF(N153="nulová",J153,0)</f>
        <v>0</v>
      </c>
      <c r="BJ153" s="17" t="s">
        <v>81</v>
      </c>
      <c r="BK153" s="102">
        <f>ROUND(I153*H153,2)</f>
        <v>0</v>
      </c>
      <c r="BL153" s="17" t="s">
        <v>165</v>
      </c>
      <c r="BM153" s="174" t="s">
        <v>680</v>
      </c>
    </row>
    <row r="154" spans="2:65" s="12" customFormat="1" x14ac:dyDescent="0.2">
      <c r="B154" s="175"/>
      <c r="D154" s="176" t="s">
        <v>167</v>
      </c>
      <c r="E154" s="177" t="s">
        <v>1</v>
      </c>
      <c r="F154" s="178" t="s">
        <v>681</v>
      </c>
      <c r="H154" s="179">
        <v>35.052</v>
      </c>
      <c r="I154" s="180"/>
      <c r="L154" s="175"/>
      <c r="M154" s="181"/>
      <c r="T154" s="182"/>
      <c r="AT154" s="177" t="s">
        <v>167</v>
      </c>
      <c r="AU154" s="177" t="s">
        <v>81</v>
      </c>
      <c r="AV154" s="12" t="s">
        <v>81</v>
      </c>
      <c r="AW154" s="12" t="s">
        <v>26</v>
      </c>
      <c r="AX154" s="12" t="s">
        <v>76</v>
      </c>
      <c r="AY154" s="177" t="s">
        <v>159</v>
      </c>
    </row>
    <row r="155" spans="2:65" s="1" customFormat="1" ht="33" customHeight="1" x14ac:dyDescent="0.2">
      <c r="B155" s="136"/>
      <c r="C155" s="163" t="s">
        <v>184</v>
      </c>
      <c r="D155" s="163" t="s">
        <v>161</v>
      </c>
      <c r="E155" s="164" t="s">
        <v>261</v>
      </c>
      <c r="F155" s="165" t="s">
        <v>262</v>
      </c>
      <c r="G155" s="166" t="s">
        <v>164</v>
      </c>
      <c r="H155" s="167">
        <v>35.052</v>
      </c>
      <c r="I155" s="168"/>
      <c r="J155" s="169">
        <f>ROUND(I155*H155,2)</f>
        <v>0</v>
      </c>
      <c r="K155" s="170"/>
      <c r="L155" s="34"/>
      <c r="M155" s="171" t="s">
        <v>1</v>
      </c>
      <c r="N155" s="135" t="s">
        <v>37</v>
      </c>
      <c r="P155" s="172">
        <f>O155*H155</f>
        <v>0</v>
      </c>
      <c r="Q155" s="172">
        <v>0</v>
      </c>
      <c r="R155" s="172">
        <f>Q155*H155</f>
        <v>0</v>
      </c>
      <c r="S155" s="172">
        <v>0</v>
      </c>
      <c r="T155" s="173">
        <f>S155*H155</f>
        <v>0</v>
      </c>
      <c r="AR155" s="174" t="s">
        <v>165</v>
      </c>
      <c r="AT155" s="174" t="s">
        <v>161</v>
      </c>
      <c r="AU155" s="174" t="s">
        <v>81</v>
      </c>
      <c r="AY155" s="17" t="s">
        <v>159</v>
      </c>
      <c r="BE155" s="102">
        <f>IF(N155="základná",J155,0)</f>
        <v>0</v>
      </c>
      <c r="BF155" s="102">
        <f>IF(N155="znížená",J155,0)</f>
        <v>0</v>
      </c>
      <c r="BG155" s="102">
        <f>IF(N155="zákl. prenesená",J155,0)</f>
        <v>0</v>
      </c>
      <c r="BH155" s="102">
        <f>IF(N155="zníž. prenesená",J155,0)</f>
        <v>0</v>
      </c>
      <c r="BI155" s="102">
        <f>IF(N155="nulová",J155,0)</f>
        <v>0</v>
      </c>
      <c r="BJ155" s="17" t="s">
        <v>81</v>
      </c>
      <c r="BK155" s="102">
        <f>ROUND(I155*H155,2)</f>
        <v>0</v>
      </c>
      <c r="BL155" s="17" t="s">
        <v>165</v>
      </c>
      <c r="BM155" s="174" t="s">
        <v>682</v>
      </c>
    </row>
    <row r="156" spans="2:65" s="12" customFormat="1" x14ac:dyDescent="0.2">
      <c r="B156" s="175"/>
      <c r="D156" s="176" t="s">
        <v>167</v>
      </c>
      <c r="E156" s="177" t="s">
        <v>1</v>
      </c>
      <c r="F156" s="178" t="s">
        <v>681</v>
      </c>
      <c r="H156" s="179">
        <v>35.052</v>
      </c>
      <c r="I156" s="180"/>
      <c r="L156" s="175"/>
      <c r="M156" s="181"/>
      <c r="T156" s="182"/>
      <c r="AT156" s="177" t="s">
        <v>167</v>
      </c>
      <c r="AU156" s="177" t="s">
        <v>81</v>
      </c>
      <c r="AV156" s="12" t="s">
        <v>81</v>
      </c>
      <c r="AW156" s="12" t="s">
        <v>26</v>
      </c>
      <c r="AX156" s="12" t="s">
        <v>76</v>
      </c>
      <c r="AY156" s="177" t="s">
        <v>159</v>
      </c>
    </row>
    <row r="157" spans="2:65" s="1" customFormat="1" ht="37.75" customHeight="1" x14ac:dyDescent="0.2">
      <c r="B157" s="136"/>
      <c r="C157" s="163" t="s">
        <v>189</v>
      </c>
      <c r="D157" s="163" t="s">
        <v>161</v>
      </c>
      <c r="E157" s="164" t="s">
        <v>265</v>
      </c>
      <c r="F157" s="165" t="s">
        <v>266</v>
      </c>
      <c r="G157" s="166" t="s">
        <v>164</v>
      </c>
      <c r="H157" s="167">
        <v>420.62599999999998</v>
      </c>
      <c r="I157" s="168"/>
      <c r="J157" s="169">
        <f>ROUND(I157*H157,2)</f>
        <v>0</v>
      </c>
      <c r="K157" s="170"/>
      <c r="L157" s="34"/>
      <c r="M157" s="171" t="s">
        <v>1</v>
      </c>
      <c r="N157" s="135" t="s">
        <v>37</v>
      </c>
      <c r="P157" s="172">
        <f>O157*H157</f>
        <v>0</v>
      </c>
      <c r="Q157" s="172">
        <v>0</v>
      </c>
      <c r="R157" s="172">
        <f>Q157*H157</f>
        <v>0</v>
      </c>
      <c r="S157" s="172">
        <v>0</v>
      </c>
      <c r="T157" s="173">
        <f>S157*H157</f>
        <v>0</v>
      </c>
      <c r="AR157" s="174" t="s">
        <v>165</v>
      </c>
      <c r="AT157" s="174" t="s">
        <v>161</v>
      </c>
      <c r="AU157" s="174" t="s">
        <v>81</v>
      </c>
      <c r="AY157" s="17" t="s">
        <v>159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7" t="s">
        <v>81</v>
      </c>
      <c r="BK157" s="102">
        <f>ROUND(I157*H157,2)</f>
        <v>0</v>
      </c>
      <c r="BL157" s="17" t="s">
        <v>165</v>
      </c>
      <c r="BM157" s="174" t="s">
        <v>683</v>
      </c>
    </row>
    <row r="158" spans="2:65" s="12" customFormat="1" x14ac:dyDescent="0.2">
      <c r="B158" s="175"/>
      <c r="D158" s="176" t="s">
        <v>167</v>
      </c>
      <c r="E158" s="177" t="s">
        <v>1</v>
      </c>
      <c r="F158" s="178" t="s">
        <v>684</v>
      </c>
      <c r="H158" s="179">
        <v>420.62599999999998</v>
      </c>
      <c r="I158" s="180"/>
      <c r="L158" s="175"/>
      <c r="M158" s="181"/>
      <c r="T158" s="182"/>
      <c r="AT158" s="177" t="s">
        <v>167</v>
      </c>
      <c r="AU158" s="177" t="s">
        <v>81</v>
      </c>
      <c r="AV158" s="12" t="s">
        <v>81</v>
      </c>
      <c r="AW158" s="12" t="s">
        <v>26</v>
      </c>
      <c r="AX158" s="12" t="s">
        <v>76</v>
      </c>
      <c r="AY158" s="177" t="s">
        <v>159</v>
      </c>
    </row>
    <row r="159" spans="2:65" s="1" customFormat="1" ht="24.15" customHeight="1" x14ac:dyDescent="0.2">
      <c r="B159" s="136"/>
      <c r="C159" s="163" t="s">
        <v>193</v>
      </c>
      <c r="D159" s="163" t="s">
        <v>161</v>
      </c>
      <c r="E159" s="164" t="s">
        <v>203</v>
      </c>
      <c r="F159" s="165" t="s">
        <v>204</v>
      </c>
      <c r="G159" s="166" t="s">
        <v>164</v>
      </c>
      <c r="H159" s="167">
        <v>35.052</v>
      </c>
      <c r="I159" s="168"/>
      <c r="J159" s="169">
        <f>ROUND(I159*H159,2)</f>
        <v>0</v>
      </c>
      <c r="K159" s="170"/>
      <c r="L159" s="34"/>
      <c r="M159" s="171" t="s">
        <v>1</v>
      </c>
      <c r="N159" s="135" t="s">
        <v>37</v>
      </c>
      <c r="P159" s="172">
        <f>O159*H159</f>
        <v>0</v>
      </c>
      <c r="Q159" s="172">
        <v>0</v>
      </c>
      <c r="R159" s="172">
        <f>Q159*H159</f>
        <v>0</v>
      </c>
      <c r="S159" s="172">
        <v>0</v>
      </c>
      <c r="T159" s="173">
        <f>S159*H159</f>
        <v>0</v>
      </c>
      <c r="AR159" s="174" t="s">
        <v>165</v>
      </c>
      <c r="AT159" s="174" t="s">
        <v>161</v>
      </c>
      <c r="AU159" s="174" t="s">
        <v>81</v>
      </c>
      <c r="AY159" s="17" t="s">
        <v>159</v>
      </c>
      <c r="BE159" s="102">
        <f>IF(N159="základná",J159,0)</f>
        <v>0</v>
      </c>
      <c r="BF159" s="102">
        <f>IF(N159="znížená",J159,0)</f>
        <v>0</v>
      </c>
      <c r="BG159" s="102">
        <f>IF(N159="zákl. prenesená",J159,0)</f>
        <v>0</v>
      </c>
      <c r="BH159" s="102">
        <f>IF(N159="zníž. prenesená",J159,0)</f>
        <v>0</v>
      </c>
      <c r="BI159" s="102">
        <f>IF(N159="nulová",J159,0)</f>
        <v>0</v>
      </c>
      <c r="BJ159" s="17" t="s">
        <v>81</v>
      </c>
      <c r="BK159" s="102">
        <f>ROUND(I159*H159,2)</f>
        <v>0</v>
      </c>
      <c r="BL159" s="17" t="s">
        <v>165</v>
      </c>
      <c r="BM159" s="174" t="s">
        <v>685</v>
      </c>
    </row>
    <row r="160" spans="2:65" s="12" customFormat="1" x14ac:dyDescent="0.2">
      <c r="B160" s="175"/>
      <c r="D160" s="176" t="s">
        <v>167</v>
      </c>
      <c r="E160" s="177" t="s">
        <v>1</v>
      </c>
      <c r="F160" s="178" t="s">
        <v>681</v>
      </c>
      <c r="H160" s="179">
        <v>35.052</v>
      </c>
      <c r="I160" s="180"/>
      <c r="L160" s="175"/>
      <c r="M160" s="181"/>
      <c r="T160" s="182"/>
      <c r="AT160" s="177" t="s">
        <v>167</v>
      </c>
      <c r="AU160" s="177" t="s">
        <v>81</v>
      </c>
      <c r="AV160" s="12" t="s">
        <v>81</v>
      </c>
      <c r="AW160" s="12" t="s">
        <v>26</v>
      </c>
      <c r="AX160" s="12" t="s">
        <v>76</v>
      </c>
      <c r="AY160" s="177" t="s">
        <v>159</v>
      </c>
    </row>
    <row r="161" spans="2:65" s="1" customFormat="1" ht="24.15" customHeight="1" x14ac:dyDescent="0.2">
      <c r="B161" s="136"/>
      <c r="C161" s="163" t="s">
        <v>198</v>
      </c>
      <c r="D161" s="163" t="s">
        <v>161</v>
      </c>
      <c r="E161" s="164" t="s">
        <v>686</v>
      </c>
      <c r="F161" s="165" t="s">
        <v>273</v>
      </c>
      <c r="G161" s="166" t="s">
        <v>164</v>
      </c>
      <c r="H161" s="167">
        <v>1.845</v>
      </c>
      <c r="I161" s="168"/>
      <c r="J161" s="169">
        <f>ROUND(I161*H161,2)</f>
        <v>0</v>
      </c>
      <c r="K161" s="170"/>
      <c r="L161" s="34"/>
      <c r="M161" s="171" t="s">
        <v>1</v>
      </c>
      <c r="N161" s="135" t="s">
        <v>37</v>
      </c>
      <c r="P161" s="172">
        <f>O161*H161</f>
        <v>0</v>
      </c>
      <c r="Q161" s="172">
        <v>0</v>
      </c>
      <c r="R161" s="172">
        <f>Q161*H161</f>
        <v>0</v>
      </c>
      <c r="S161" s="172">
        <v>0</v>
      </c>
      <c r="T161" s="173">
        <f>S161*H161</f>
        <v>0</v>
      </c>
      <c r="AR161" s="174" t="s">
        <v>165</v>
      </c>
      <c r="AT161" s="174" t="s">
        <v>161</v>
      </c>
      <c r="AU161" s="174" t="s">
        <v>81</v>
      </c>
      <c r="AY161" s="17" t="s">
        <v>159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7" t="s">
        <v>81</v>
      </c>
      <c r="BK161" s="102">
        <f>ROUND(I161*H161,2)</f>
        <v>0</v>
      </c>
      <c r="BL161" s="17" t="s">
        <v>165</v>
      </c>
      <c r="BM161" s="174" t="s">
        <v>687</v>
      </c>
    </row>
    <row r="162" spans="2:65" s="14" customFormat="1" x14ac:dyDescent="0.2">
      <c r="B162" s="190"/>
      <c r="D162" s="176" t="s">
        <v>167</v>
      </c>
      <c r="E162" s="191" t="s">
        <v>1</v>
      </c>
      <c r="F162" s="192" t="s">
        <v>688</v>
      </c>
      <c r="H162" s="191" t="s">
        <v>1</v>
      </c>
      <c r="I162" s="193"/>
      <c r="L162" s="190"/>
      <c r="M162" s="194"/>
      <c r="T162" s="195"/>
      <c r="AT162" s="191" t="s">
        <v>167</v>
      </c>
      <c r="AU162" s="191" t="s">
        <v>81</v>
      </c>
      <c r="AV162" s="14" t="s">
        <v>76</v>
      </c>
      <c r="AW162" s="14" t="s">
        <v>26</v>
      </c>
      <c r="AX162" s="14" t="s">
        <v>71</v>
      </c>
      <c r="AY162" s="191" t="s">
        <v>159</v>
      </c>
    </row>
    <row r="163" spans="2:65" s="12" customFormat="1" x14ac:dyDescent="0.2">
      <c r="B163" s="175"/>
      <c r="D163" s="176" t="s">
        <v>167</v>
      </c>
      <c r="E163" s="177" t="s">
        <v>1</v>
      </c>
      <c r="F163" s="178" t="s">
        <v>689</v>
      </c>
      <c r="H163" s="179">
        <v>1.845</v>
      </c>
      <c r="I163" s="180"/>
      <c r="L163" s="175"/>
      <c r="M163" s="181"/>
      <c r="T163" s="182"/>
      <c r="AT163" s="177" t="s">
        <v>167</v>
      </c>
      <c r="AU163" s="177" t="s">
        <v>81</v>
      </c>
      <c r="AV163" s="12" t="s">
        <v>81</v>
      </c>
      <c r="AW163" s="12" t="s">
        <v>26</v>
      </c>
      <c r="AX163" s="12" t="s">
        <v>76</v>
      </c>
      <c r="AY163" s="177" t="s">
        <v>159</v>
      </c>
    </row>
    <row r="164" spans="2:65" s="1" customFormat="1" ht="37.75" customHeight="1" x14ac:dyDescent="0.2">
      <c r="B164" s="136"/>
      <c r="C164" s="163" t="s">
        <v>202</v>
      </c>
      <c r="D164" s="163" t="s">
        <v>161</v>
      </c>
      <c r="E164" s="164" t="s">
        <v>690</v>
      </c>
      <c r="F164" s="165" t="s">
        <v>691</v>
      </c>
      <c r="G164" s="166" t="s">
        <v>488</v>
      </c>
      <c r="H164" s="167">
        <v>35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0.65</v>
      </c>
      <c r="R164" s="172">
        <f>Q164*H164</f>
        <v>22.75</v>
      </c>
      <c r="S164" s="172">
        <v>0</v>
      </c>
      <c r="T164" s="173">
        <f>S164*H164</f>
        <v>0</v>
      </c>
      <c r="AR164" s="174" t="s">
        <v>165</v>
      </c>
      <c r="AT164" s="174" t="s">
        <v>161</v>
      </c>
      <c r="AU164" s="174" t="s">
        <v>81</v>
      </c>
      <c r="AY164" s="17" t="s">
        <v>159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81</v>
      </c>
      <c r="BK164" s="102">
        <f>ROUND(I164*H164,2)</f>
        <v>0</v>
      </c>
      <c r="BL164" s="17" t="s">
        <v>165</v>
      </c>
      <c r="BM164" s="174" t="s">
        <v>692</v>
      </c>
    </row>
    <row r="165" spans="2:65" s="11" customFormat="1" ht="22.75" customHeight="1" x14ac:dyDescent="0.25">
      <c r="B165" s="151"/>
      <c r="D165" s="152" t="s">
        <v>70</v>
      </c>
      <c r="E165" s="161" t="s">
        <v>81</v>
      </c>
      <c r="F165" s="161" t="s">
        <v>277</v>
      </c>
      <c r="I165" s="154"/>
      <c r="J165" s="162">
        <f>BK165</f>
        <v>0</v>
      </c>
      <c r="L165" s="151"/>
      <c r="M165" s="156"/>
      <c r="P165" s="157">
        <f>SUM(P166:P210)</f>
        <v>0</v>
      </c>
      <c r="R165" s="157">
        <f>SUM(R166:R210)</f>
        <v>83.726950036964979</v>
      </c>
      <c r="T165" s="158">
        <f>SUM(T166:T210)</f>
        <v>0</v>
      </c>
      <c r="AR165" s="152" t="s">
        <v>76</v>
      </c>
      <c r="AT165" s="159" t="s">
        <v>70</v>
      </c>
      <c r="AU165" s="159" t="s">
        <v>76</v>
      </c>
      <c r="AY165" s="152" t="s">
        <v>159</v>
      </c>
      <c r="BK165" s="160">
        <f>SUM(BK166:BK210)</f>
        <v>0</v>
      </c>
    </row>
    <row r="166" spans="2:65" s="1" customFormat="1" ht="33" customHeight="1" x14ac:dyDescent="0.2">
      <c r="B166" s="136"/>
      <c r="C166" s="163" t="s">
        <v>278</v>
      </c>
      <c r="D166" s="163" t="s">
        <v>161</v>
      </c>
      <c r="E166" s="164" t="s">
        <v>279</v>
      </c>
      <c r="F166" s="165" t="s">
        <v>280</v>
      </c>
      <c r="G166" s="166" t="s">
        <v>281</v>
      </c>
      <c r="H166" s="167">
        <v>257.5</v>
      </c>
      <c r="I166" s="168"/>
      <c r="J166" s="169">
        <f>ROUND(I166*H166,2)</f>
        <v>0</v>
      </c>
      <c r="K166" s="170"/>
      <c r="L166" s="34"/>
      <c r="M166" s="171" t="s">
        <v>1</v>
      </c>
      <c r="N166" s="135" t="s">
        <v>37</v>
      </c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AR166" s="174" t="s">
        <v>165</v>
      </c>
      <c r="AT166" s="174" t="s">
        <v>161</v>
      </c>
      <c r="AU166" s="174" t="s">
        <v>81</v>
      </c>
      <c r="AY166" s="17" t="s">
        <v>159</v>
      </c>
      <c r="BE166" s="102">
        <f>IF(N166="základná",J166,0)</f>
        <v>0</v>
      </c>
      <c r="BF166" s="102">
        <f>IF(N166="znížená",J166,0)</f>
        <v>0</v>
      </c>
      <c r="BG166" s="102">
        <f>IF(N166="zákl. prenesená",J166,0)</f>
        <v>0</v>
      </c>
      <c r="BH166" s="102">
        <f>IF(N166="zníž. prenesená",J166,0)</f>
        <v>0</v>
      </c>
      <c r="BI166" s="102">
        <f>IF(N166="nulová",J166,0)</f>
        <v>0</v>
      </c>
      <c r="BJ166" s="17" t="s">
        <v>81</v>
      </c>
      <c r="BK166" s="102">
        <f>ROUND(I166*H166,2)</f>
        <v>0</v>
      </c>
      <c r="BL166" s="17" t="s">
        <v>165</v>
      </c>
      <c r="BM166" s="174" t="s">
        <v>693</v>
      </c>
    </row>
    <row r="167" spans="2:65" s="12" customFormat="1" x14ac:dyDescent="0.2">
      <c r="B167" s="175"/>
      <c r="D167" s="176" t="s">
        <v>167</v>
      </c>
      <c r="E167" s="177" t="s">
        <v>1</v>
      </c>
      <c r="F167" s="178" t="s">
        <v>661</v>
      </c>
      <c r="H167" s="179">
        <v>257.5</v>
      </c>
      <c r="I167" s="180"/>
      <c r="L167" s="175"/>
      <c r="M167" s="181"/>
      <c r="T167" s="182"/>
      <c r="AT167" s="177" t="s">
        <v>167</v>
      </c>
      <c r="AU167" s="177" t="s">
        <v>81</v>
      </c>
      <c r="AV167" s="12" t="s">
        <v>81</v>
      </c>
      <c r="AW167" s="12" t="s">
        <v>26</v>
      </c>
      <c r="AX167" s="12" t="s">
        <v>76</v>
      </c>
      <c r="AY167" s="177" t="s">
        <v>159</v>
      </c>
    </row>
    <row r="168" spans="2:65" s="1" customFormat="1" ht="24.15" customHeight="1" x14ac:dyDescent="0.2">
      <c r="B168" s="136"/>
      <c r="C168" s="163" t="s">
        <v>285</v>
      </c>
      <c r="D168" s="163" t="s">
        <v>161</v>
      </c>
      <c r="E168" s="164" t="s">
        <v>694</v>
      </c>
      <c r="F168" s="165" t="s">
        <v>695</v>
      </c>
      <c r="G168" s="166" t="s">
        <v>164</v>
      </c>
      <c r="H168" s="167">
        <v>36.896999999999998</v>
      </c>
      <c r="I168" s="168"/>
      <c r="J168" s="169">
        <f>ROUND(I168*H168,2)</f>
        <v>0</v>
      </c>
      <c r="K168" s="170"/>
      <c r="L168" s="34"/>
      <c r="M168" s="171" t="s">
        <v>1</v>
      </c>
      <c r="N168" s="135" t="s">
        <v>37</v>
      </c>
      <c r="P168" s="172">
        <f>O168*H168</f>
        <v>0</v>
      </c>
      <c r="Q168" s="172">
        <v>2.2151299999999998</v>
      </c>
      <c r="R168" s="172">
        <f>Q168*H168</f>
        <v>81.731651609999986</v>
      </c>
      <c r="S168" s="172">
        <v>0</v>
      </c>
      <c r="T168" s="173">
        <f>S168*H168</f>
        <v>0</v>
      </c>
      <c r="AR168" s="174" t="s">
        <v>165</v>
      </c>
      <c r="AT168" s="174" t="s">
        <v>161</v>
      </c>
      <c r="AU168" s="174" t="s">
        <v>81</v>
      </c>
      <c r="AY168" s="17" t="s">
        <v>159</v>
      </c>
      <c r="BE168" s="102">
        <f>IF(N168="základná",J168,0)</f>
        <v>0</v>
      </c>
      <c r="BF168" s="102">
        <f>IF(N168="znížená",J168,0)</f>
        <v>0</v>
      </c>
      <c r="BG168" s="102">
        <f>IF(N168="zákl. prenesená",J168,0)</f>
        <v>0</v>
      </c>
      <c r="BH168" s="102">
        <f>IF(N168="zníž. prenesená",J168,0)</f>
        <v>0</v>
      </c>
      <c r="BI168" s="102">
        <f>IF(N168="nulová",J168,0)</f>
        <v>0</v>
      </c>
      <c r="BJ168" s="17" t="s">
        <v>81</v>
      </c>
      <c r="BK168" s="102">
        <f>ROUND(I168*H168,2)</f>
        <v>0</v>
      </c>
      <c r="BL168" s="17" t="s">
        <v>165</v>
      </c>
      <c r="BM168" s="174" t="s">
        <v>696</v>
      </c>
    </row>
    <row r="169" spans="2:65" s="14" customFormat="1" x14ac:dyDescent="0.2">
      <c r="B169" s="190"/>
      <c r="D169" s="176" t="s">
        <v>167</v>
      </c>
      <c r="E169" s="191" t="s">
        <v>1</v>
      </c>
      <c r="F169" s="192" t="s">
        <v>697</v>
      </c>
      <c r="H169" s="191" t="s">
        <v>1</v>
      </c>
      <c r="I169" s="193"/>
      <c r="L169" s="190"/>
      <c r="M169" s="194"/>
      <c r="T169" s="195"/>
      <c r="AT169" s="191" t="s">
        <v>167</v>
      </c>
      <c r="AU169" s="191" t="s">
        <v>81</v>
      </c>
      <c r="AV169" s="14" t="s">
        <v>76</v>
      </c>
      <c r="AW169" s="14" t="s">
        <v>26</v>
      </c>
      <c r="AX169" s="14" t="s">
        <v>71</v>
      </c>
      <c r="AY169" s="191" t="s">
        <v>159</v>
      </c>
    </row>
    <row r="170" spans="2:65" s="12" customFormat="1" x14ac:dyDescent="0.2">
      <c r="B170" s="175"/>
      <c r="D170" s="176" t="s">
        <v>167</v>
      </c>
      <c r="E170" s="177" t="s">
        <v>1</v>
      </c>
      <c r="F170" s="178" t="s">
        <v>698</v>
      </c>
      <c r="H170" s="179">
        <v>8.6929999999999996</v>
      </c>
      <c r="I170" s="180"/>
      <c r="L170" s="175"/>
      <c r="M170" s="181"/>
      <c r="T170" s="182"/>
      <c r="AT170" s="177" t="s">
        <v>167</v>
      </c>
      <c r="AU170" s="177" t="s">
        <v>81</v>
      </c>
      <c r="AV170" s="12" t="s">
        <v>81</v>
      </c>
      <c r="AW170" s="12" t="s">
        <v>26</v>
      </c>
      <c r="AX170" s="12" t="s">
        <v>71</v>
      </c>
      <c r="AY170" s="177" t="s">
        <v>159</v>
      </c>
    </row>
    <row r="171" spans="2:65" s="12" customFormat="1" x14ac:dyDescent="0.2">
      <c r="B171" s="175"/>
      <c r="D171" s="176" t="s">
        <v>167</v>
      </c>
      <c r="E171" s="177" t="s">
        <v>1</v>
      </c>
      <c r="F171" s="178" t="s">
        <v>699</v>
      </c>
      <c r="H171" s="179">
        <v>0.36</v>
      </c>
      <c r="I171" s="180"/>
      <c r="L171" s="175"/>
      <c r="M171" s="181"/>
      <c r="T171" s="182"/>
      <c r="AT171" s="177" t="s">
        <v>167</v>
      </c>
      <c r="AU171" s="177" t="s">
        <v>81</v>
      </c>
      <c r="AV171" s="12" t="s">
        <v>81</v>
      </c>
      <c r="AW171" s="12" t="s">
        <v>26</v>
      </c>
      <c r="AX171" s="12" t="s">
        <v>71</v>
      </c>
      <c r="AY171" s="177" t="s">
        <v>159</v>
      </c>
    </row>
    <row r="172" spans="2:65" s="15" customFormat="1" x14ac:dyDescent="0.2">
      <c r="B172" s="199"/>
      <c r="D172" s="176" t="s">
        <v>167</v>
      </c>
      <c r="E172" s="200" t="s">
        <v>1</v>
      </c>
      <c r="F172" s="201" t="s">
        <v>383</v>
      </c>
      <c r="H172" s="202">
        <v>9.0530000000000008</v>
      </c>
      <c r="I172" s="203"/>
      <c r="L172" s="199"/>
      <c r="M172" s="204"/>
      <c r="T172" s="205"/>
      <c r="AT172" s="200" t="s">
        <v>167</v>
      </c>
      <c r="AU172" s="200" t="s">
        <v>81</v>
      </c>
      <c r="AV172" s="15" t="s">
        <v>173</v>
      </c>
      <c r="AW172" s="15" t="s">
        <v>26</v>
      </c>
      <c r="AX172" s="15" t="s">
        <v>71</v>
      </c>
      <c r="AY172" s="200" t="s">
        <v>159</v>
      </c>
    </row>
    <row r="173" spans="2:65" s="14" customFormat="1" x14ac:dyDescent="0.2">
      <c r="B173" s="190"/>
      <c r="D173" s="176" t="s">
        <v>167</v>
      </c>
      <c r="E173" s="191" t="s">
        <v>1</v>
      </c>
      <c r="F173" s="192" t="s">
        <v>700</v>
      </c>
      <c r="H173" s="191" t="s">
        <v>1</v>
      </c>
      <c r="I173" s="193"/>
      <c r="L173" s="190"/>
      <c r="M173" s="194"/>
      <c r="T173" s="195"/>
      <c r="AT173" s="191" t="s">
        <v>167</v>
      </c>
      <c r="AU173" s="191" t="s">
        <v>81</v>
      </c>
      <c r="AV173" s="14" t="s">
        <v>76</v>
      </c>
      <c r="AW173" s="14" t="s">
        <v>26</v>
      </c>
      <c r="AX173" s="14" t="s">
        <v>71</v>
      </c>
      <c r="AY173" s="191" t="s">
        <v>159</v>
      </c>
    </row>
    <row r="174" spans="2:65" s="12" customFormat="1" x14ac:dyDescent="0.2">
      <c r="B174" s="175"/>
      <c r="D174" s="176" t="s">
        <v>167</v>
      </c>
      <c r="E174" s="177" t="s">
        <v>1</v>
      </c>
      <c r="F174" s="178" t="s">
        <v>701</v>
      </c>
      <c r="H174" s="179">
        <v>7.3730000000000002</v>
      </c>
      <c r="I174" s="180"/>
      <c r="L174" s="175"/>
      <c r="M174" s="181"/>
      <c r="T174" s="182"/>
      <c r="AT174" s="177" t="s">
        <v>167</v>
      </c>
      <c r="AU174" s="177" t="s">
        <v>81</v>
      </c>
      <c r="AV174" s="12" t="s">
        <v>81</v>
      </c>
      <c r="AW174" s="12" t="s">
        <v>26</v>
      </c>
      <c r="AX174" s="12" t="s">
        <v>71</v>
      </c>
      <c r="AY174" s="177" t="s">
        <v>159</v>
      </c>
    </row>
    <row r="175" spans="2:65" s="15" customFormat="1" x14ac:dyDescent="0.2">
      <c r="B175" s="199"/>
      <c r="D175" s="176" t="s">
        <v>167</v>
      </c>
      <c r="E175" s="200" t="s">
        <v>1</v>
      </c>
      <c r="F175" s="201" t="s">
        <v>383</v>
      </c>
      <c r="H175" s="202">
        <v>7.3730000000000002</v>
      </c>
      <c r="I175" s="203"/>
      <c r="L175" s="199"/>
      <c r="M175" s="204"/>
      <c r="T175" s="205"/>
      <c r="AT175" s="200" t="s">
        <v>167</v>
      </c>
      <c r="AU175" s="200" t="s">
        <v>81</v>
      </c>
      <c r="AV175" s="15" t="s">
        <v>173</v>
      </c>
      <c r="AW175" s="15" t="s">
        <v>26</v>
      </c>
      <c r="AX175" s="15" t="s">
        <v>71</v>
      </c>
      <c r="AY175" s="200" t="s">
        <v>159</v>
      </c>
    </row>
    <row r="176" spans="2:65" s="14" customFormat="1" x14ac:dyDescent="0.2">
      <c r="B176" s="190"/>
      <c r="D176" s="176" t="s">
        <v>167</v>
      </c>
      <c r="E176" s="191" t="s">
        <v>1</v>
      </c>
      <c r="F176" s="192" t="s">
        <v>702</v>
      </c>
      <c r="H176" s="191" t="s">
        <v>1</v>
      </c>
      <c r="I176" s="193"/>
      <c r="L176" s="190"/>
      <c r="M176" s="194"/>
      <c r="T176" s="195"/>
      <c r="AT176" s="191" t="s">
        <v>167</v>
      </c>
      <c r="AU176" s="191" t="s">
        <v>81</v>
      </c>
      <c r="AV176" s="14" t="s">
        <v>76</v>
      </c>
      <c r="AW176" s="14" t="s">
        <v>26</v>
      </c>
      <c r="AX176" s="14" t="s">
        <v>71</v>
      </c>
      <c r="AY176" s="191" t="s">
        <v>159</v>
      </c>
    </row>
    <row r="177" spans="2:65" s="12" customFormat="1" ht="20" x14ac:dyDescent="0.2">
      <c r="B177" s="175"/>
      <c r="D177" s="176" t="s">
        <v>167</v>
      </c>
      <c r="E177" s="177" t="s">
        <v>1</v>
      </c>
      <c r="F177" s="178" t="s">
        <v>703</v>
      </c>
      <c r="H177" s="179">
        <v>16.687999999999999</v>
      </c>
      <c r="I177" s="180"/>
      <c r="L177" s="175"/>
      <c r="M177" s="181"/>
      <c r="T177" s="182"/>
      <c r="AT177" s="177" t="s">
        <v>167</v>
      </c>
      <c r="AU177" s="177" t="s">
        <v>81</v>
      </c>
      <c r="AV177" s="12" t="s">
        <v>81</v>
      </c>
      <c r="AW177" s="12" t="s">
        <v>26</v>
      </c>
      <c r="AX177" s="12" t="s">
        <v>71</v>
      </c>
      <c r="AY177" s="177" t="s">
        <v>159</v>
      </c>
    </row>
    <row r="178" spans="2:65" s="15" customFormat="1" x14ac:dyDescent="0.2">
      <c r="B178" s="199"/>
      <c r="D178" s="176" t="s">
        <v>167</v>
      </c>
      <c r="E178" s="200" t="s">
        <v>1</v>
      </c>
      <c r="F178" s="201" t="s">
        <v>383</v>
      </c>
      <c r="H178" s="202">
        <v>16.687999999999999</v>
      </c>
      <c r="I178" s="203"/>
      <c r="L178" s="199"/>
      <c r="M178" s="204"/>
      <c r="T178" s="205"/>
      <c r="AT178" s="200" t="s">
        <v>167</v>
      </c>
      <c r="AU178" s="200" t="s">
        <v>81</v>
      </c>
      <c r="AV178" s="15" t="s">
        <v>173</v>
      </c>
      <c r="AW178" s="15" t="s">
        <v>26</v>
      </c>
      <c r="AX178" s="15" t="s">
        <v>71</v>
      </c>
      <c r="AY178" s="200" t="s">
        <v>159</v>
      </c>
    </row>
    <row r="179" spans="2:65" s="14" customFormat="1" ht="20" x14ac:dyDescent="0.2">
      <c r="B179" s="190"/>
      <c r="D179" s="176" t="s">
        <v>167</v>
      </c>
      <c r="E179" s="191" t="s">
        <v>1</v>
      </c>
      <c r="F179" s="192" t="s">
        <v>704</v>
      </c>
      <c r="H179" s="191" t="s">
        <v>1</v>
      </c>
      <c r="I179" s="193"/>
      <c r="L179" s="190"/>
      <c r="M179" s="194"/>
      <c r="T179" s="195"/>
      <c r="AT179" s="191" t="s">
        <v>167</v>
      </c>
      <c r="AU179" s="191" t="s">
        <v>81</v>
      </c>
      <c r="AV179" s="14" t="s">
        <v>76</v>
      </c>
      <c r="AW179" s="14" t="s">
        <v>26</v>
      </c>
      <c r="AX179" s="14" t="s">
        <v>71</v>
      </c>
      <c r="AY179" s="191" t="s">
        <v>159</v>
      </c>
    </row>
    <row r="180" spans="2:65" s="12" customFormat="1" x14ac:dyDescent="0.2">
      <c r="B180" s="175"/>
      <c r="D180" s="176" t="s">
        <v>167</v>
      </c>
      <c r="E180" s="177" t="s">
        <v>1</v>
      </c>
      <c r="F180" s="178" t="s">
        <v>705</v>
      </c>
      <c r="H180" s="179">
        <v>0.67500000000000004</v>
      </c>
      <c r="I180" s="180"/>
      <c r="L180" s="175"/>
      <c r="M180" s="181"/>
      <c r="T180" s="182"/>
      <c r="AT180" s="177" t="s">
        <v>167</v>
      </c>
      <c r="AU180" s="177" t="s">
        <v>81</v>
      </c>
      <c r="AV180" s="12" t="s">
        <v>81</v>
      </c>
      <c r="AW180" s="12" t="s">
        <v>26</v>
      </c>
      <c r="AX180" s="12" t="s">
        <v>71</v>
      </c>
      <c r="AY180" s="177" t="s">
        <v>159</v>
      </c>
    </row>
    <row r="181" spans="2:65" s="12" customFormat="1" x14ac:dyDescent="0.2">
      <c r="B181" s="175"/>
      <c r="D181" s="176" t="s">
        <v>167</v>
      </c>
      <c r="E181" s="177" t="s">
        <v>1</v>
      </c>
      <c r="F181" s="178" t="s">
        <v>706</v>
      </c>
      <c r="H181" s="179">
        <v>0.13100000000000001</v>
      </c>
      <c r="I181" s="180"/>
      <c r="L181" s="175"/>
      <c r="M181" s="181"/>
      <c r="T181" s="182"/>
      <c r="AT181" s="177" t="s">
        <v>167</v>
      </c>
      <c r="AU181" s="177" t="s">
        <v>81</v>
      </c>
      <c r="AV181" s="12" t="s">
        <v>81</v>
      </c>
      <c r="AW181" s="12" t="s">
        <v>26</v>
      </c>
      <c r="AX181" s="12" t="s">
        <v>71</v>
      </c>
      <c r="AY181" s="177" t="s">
        <v>159</v>
      </c>
    </row>
    <row r="182" spans="2:65" s="12" customFormat="1" x14ac:dyDescent="0.2">
      <c r="B182" s="175"/>
      <c r="D182" s="176" t="s">
        <v>167</v>
      </c>
      <c r="E182" s="177" t="s">
        <v>1</v>
      </c>
      <c r="F182" s="178" t="s">
        <v>707</v>
      </c>
      <c r="H182" s="179">
        <v>0.68899999999999995</v>
      </c>
      <c r="I182" s="180"/>
      <c r="L182" s="175"/>
      <c r="M182" s="181"/>
      <c r="T182" s="182"/>
      <c r="AT182" s="177" t="s">
        <v>167</v>
      </c>
      <c r="AU182" s="177" t="s">
        <v>81</v>
      </c>
      <c r="AV182" s="12" t="s">
        <v>81</v>
      </c>
      <c r="AW182" s="12" t="s">
        <v>26</v>
      </c>
      <c r="AX182" s="12" t="s">
        <v>71</v>
      </c>
      <c r="AY182" s="177" t="s">
        <v>159</v>
      </c>
    </row>
    <row r="183" spans="2:65" s="12" customFormat="1" x14ac:dyDescent="0.2">
      <c r="B183" s="175"/>
      <c r="D183" s="176" t="s">
        <v>167</v>
      </c>
      <c r="E183" s="177" t="s">
        <v>1</v>
      </c>
      <c r="F183" s="178" t="s">
        <v>708</v>
      </c>
      <c r="H183" s="179">
        <v>0.41299999999999998</v>
      </c>
      <c r="I183" s="180"/>
      <c r="L183" s="175"/>
      <c r="M183" s="181"/>
      <c r="T183" s="182"/>
      <c r="AT183" s="177" t="s">
        <v>167</v>
      </c>
      <c r="AU183" s="177" t="s">
        <v>81</v>
      </c>
      <c r="AV183" s="12" t="s">
        <v>81</v>
      </c>
      <c r="AW183" s="12" t="s">
        <v>26</v>
      </c>
      <c r="AX183" s="12" t="s">
        <v>71</v>
      </c>
      <c r="AY183" s="177" t="s">
        <v>159</v>
      </c>
    </row>
    <row r="184" spans="2:65" s="12" customFormat="1" x14ac:dyDescent="0.2">
      <c r="B184" s="175"/>
      <c r="D184" s="176" t="s">
        <v>167</v>
      </c>
      <c r="E184" s="177" t="s">
        <v>1</v>
      </c>
      <c r="F184" s="178" t="s">
        <v>709</v>
      </c>
      <c r="H184" s="179">
        <v>1.2</v>
      </c>
      <c r="I184" s="180"/>
      <c r="L184" s="175"/>
      <c r="M184" s="181"/>
      <c r="T184" s="182"/>
      <c r="AT184" s="177" t="s">
        <v>167</v>
      </c>
      <c r="AU184" s="177" t="s">
        <v>81</v>
      </c>
      <c r="AV184" s="12" t="s">
        <v>81</v>
      </c>
      <c r="AW184" s="12" t="s">
        <v>26</v>
      </c>
      <c r="AX184" s="12" t="s">
        <v>71</v>
      </c>
      <c r="AY184" s="177" t="s">
        <v>159</v>
      </c>
    </row>
    <row r="185" spans="2:65" s="12" customFormat="1" x14ac:dyDescent="0.2">
      <c r="B185" s="175"/>
      <c r="D185" s="176" t="s">
        <v>167</v>
      </c>
      <c r="E185" s="177" t="s">
        <v>1</v>
      </c>
      <c r="F185" s="178" t="s">
        <v>710</v>
      </c>
      <c r="H185" s="179">
        <v>0.67500000000000004</v>
      </c>
      <c r="I185" s="180"/>
      <c r="L185" s="175"/>
      <c r="M185" s="181"/>
      <c r="T185" s="182"/>
      <c r="AT185" s="177" t="s">
        <v>167</v>
      </c>
      <c r="AU185" s="177" t="s">
        <v>81</v>
      </c>
      <c r="AV185" s="12" t="s">
        <v>81</v>
      </c>
      <c r="AW185" s="12" t="s">
        <v>26</v>
      </c>
      <c r="AX185" s="12" t="s">
        <v>71</v>
      </c>
      <c r="AY185" s="177" t="s">
        <v>159</v>
      </c>
    </row>
    <row r="186" spans="2:65" s="15" customFormat="1" x14ac:dyDescent="0.2">
      <c r="B186" s="199"/>
      <c r="D186" s="176" t="s">
        <v>167</v>
      </c>
      <c r="E186" s="200" t="s">
        <v>1</v>
      </c>
      <c r="F186" s="201" t="s">
        <v>383</v>
      </c>
      <c r="H186" s="202">
        <v>3.7829999999999999</v>
      </c>
      <c r="I186" s="203"/>
      <c r="L186" s="199"/>
      <c r="M186" s="204"/>
      <c r="T186" s="205"/>
      <c r="AT186" s="200" t="s">
        <v>167</v>
      </c>
      <c r="AU186" s="200" t="s">
        <v>81</v>
      </c>
      <c r="AV186" s="15" t="s">
        <v>173</v>
      </c>
      <c r="AW186" s="15" t="s">
        <v>26</v>
      </c>
      <c r="AX186" s="15" t="s">
        <v>71</v>
      </c>
      <c r="AY186" s="200" t="s">
        <v>159</v>
      </c>
    </row>
    <row r="187" spans="2:65" s="13" customFormat="1" x14ac:dyDescent="0.2">
      <c r="B187" s="183"/>
      <c r="D187" s="176" t="s">
        <v>167</v>
      </c>
      <c r="E187" s="184" t="s">
        <v>649</v>
      </c>
      <c r="F187" s="185" t="s">
        <v>169</v>
      </c>
      <c r="H187" s="186">
        <v>36.896999999999998</v>
      </c>
      <c r="I187" s="187"/>
      <c r="L187" s="183"/>
      <c r="M187" s="188"/>
      <c r="T187" s="189"/>
      <c r="AT187" s="184" t="s">
        <v>167</v>
      </c>
      <c r="AU187" s="184" t="s">
        <v>81</v>
      </c>
      <c r="AV187" s="13" t="s">
        <v>165</v>
      </c>
      <c r="AW187" s="13" t="s">
        <v>26</v>
      </c>
      <c r="AX187" s="13" t="s">
        <v>76</v>
      </c>
      <c r="AY187" s="184" t="s">
        <v>159</v>
      </c>
    </row>
    <row r="188" spans="2:65" s="1" customFormat="1" ht="24.15" customHeight="1" x14ac:dyDescent="0.2">
      <c r="B188" s="136"/>
      <c r="C188" s="163" t="s">
        <v>292</v>
      </c>
      <c r="D188" s="163" t="s">
        <v>161</v>
      </c>
      <c r="E188" s="164" t="s">
        <v>711</v>
      </c>
      <c r="F188" s="165" t="s">
        <v>712</v>
      </c>
      <c r="G188" s="166" t="s">
        <v>281</v>
      </c>
      <c r="H188" s="167">
        <v>72.075000000000003</v>
      </c>
      <c r="I188" s="168"/>
      <c r="J188" s="169">
        <f>ROUND(I188*H188,2)</f>
        <v>0</v>
      </c>
      <c r="K188" s="170"/>
      <c r="L188" s="34"/>
      <c r="M188" s="171" t="s">
        <v>1</v>
      </c>
      <c r="N188" s="135" t="s">
        <v>37</v>
      </c>
      <c r="P188" s="172">
        <f>O188*H188</f>
        <v>0</v>
      </c>
      <c r="Q188" s="172">
        <v>1.6000000000000001E-3</v>
      </c>
      <c r="R188" s="172">
        <f>Q188*H188</f>
        <v>0.11532000000000001</v>
      </c>
      <c r="S188" s="172">
        <v>0</v>
      </c>
      <c r="T188" s="173">
        <f>S188*H188</f>
        <v>0</v>
      </c>
      <c r="AR188" s="174" t="s">
        <v>165</v>
      </c>
      <c r="AT188" s="174" t="s">
        <v>161</v>
      </c>
      <c r="AU188" s="174" t="s">
        <v>81</v>
      </c>
      <c r="AY188" s="17" t="s">
        <v>159</v>
      </c>
      <c r="BE188" s="102">
        <f>IF(N188="základná",J188,0)</f>
        <v>0</v>
      </c>
      <c r="BF188" s="102">
        <f>IF(N188="znížená",J188,0)</f>
        <v>0</v>
      </c>
      <c r="BG188" s="102">
        <f>IF(N188="zákl. prenesená",J188,0)</f>
        <v>0</v>
      </c>
      <c r="BH188" s="102">
        <f>IF(N188="zníž. prenesená",J188,0)</f>
        <v>0</v>
      </c>
      <c r="BI188" s="102">
        <f>IF(N188="nulová",J188,0)</f>
        <v>0</v>
      </c>
      <c r="BJ188" s="17" t="s">
        <v>81</v>
      </c>
      <c r="BK188" s="102">
        <f>ROUND(I188*H188,2)</f>
        <v>0</v>
      </c>
      <c r="BL188" s="17" t="s">
        <v>165</v>
      </c>
      <c r="BM188" s="174" t="s">
        <v>713</v>
      </c>
    </row>
    <row r="189" spans="2:65" s="14" customFormat="1" x14ac:dyDescent="0.2">
      <c r="B189" s="190"/>
      <c r="D189" s="176" t="s">
        <v>167</v>
      </c>
      <c r="E189" s="191" t="s">
        <v>1</v>
      </c>
      <c r="F189" s="192" t="s">
        <v>697</v>
      </c>
      <c r="H189" s="191" t="s">
        <v>1</v>
      </c>
      <c r="I189" s="193"/>
      <c r="L189" s="190"/>
      <c r="M189" s="194"/>
      <c r="T189" s="195"/>
      <c r="AT189" s="191" t="s">
        <v>167</v>
      </c>
      <c r="AU189" s="191" t="s">
        <v>81</v>
      </c>
      <c r="AV189" s="14" t="s">
        <v>76</v>
      </c>
      <c r="AW189" s="14" t="s">
        <v>26</v>
      </c>
      <c r="AX189" s="14" t="s">
        <v>71</v>
      </c>
      <c r="AY189" s="191" t="s">
        <v>159</v>
      </c>
    </row>
    <row r="190" spans="2:65" s="12" customFormat="1" x14ac:dyDescent="0.2">
      <c r="B190" s="175"/>
      <c r="D190" s="176" t="s">
        <v>167</v>
      </c>
      <c r="E190" s="177" t="s">
        <v>1</v>
      </c>
      <c r="F190" s="178" t="s">
        <v>714</v>
      </c>
      <c r="H190" s="179">
        <v>19.027000000000001</v>
      </c>
      <c r="I190" s="180"/>
      <c r="L190" s="175"/>
      <c r="M190" s="181"/>
      <c r="T190" s="182"/>
      <c r="AT190" s="177" t="s">
        <v>167</v>
      </c>
      <c r="AU190" s="177" t="s">
        <v>81</v>
      </c>
      <c r="AV190" s="12" t="s">
        <v>81</v>
      </c>
      <c r="AW190" s="12" t="s">
        <v>26</v>
      </c>
      <c r="AX190" s="12" t="s">
        <v>71</v>
      </c>
      <c r="AY190" s="177" t="s">
        <v>159</v>
      </c>
    </row>
    <row r="191" spans="2:65" s="15" customFormat="1" x14ac:dyDescent="0.2">
      <c r="B191" s="199"/>
      <c r="D191" s="176" t="s">
        <v>167</v>
      </c>
      <c r="E191" s="200" t="s">
        <v>1</v>
      </c>
      <c r="F191" s="201" t="s">
        <v>383</v>
      </c>
      <c r="H191" s="202">
        <v>19.027000000000001</v>
      </c>
      <c r="I191" s="203"/>
      <c r="L191" s="199"/>
      <c r="M191" s="204"/>
      <c r="T191" s="205"/>
      <c r="AT191" s="200" t="s">
        <v>167</v>
      </c>
      <c r="AU191" s="200" t="s">
        <v>81</v>
      </c>
      <c r="AV191" s="15" t="s">
        <v>173</v>
      </c>
      <c r="AW191" s="15" t="s">
        <v>26</v>
      </c>
      <c r="AX191" s="15" t="s">
        <v>71</v>
      </c>
      <c r="AY191" s="200" t="s">
        <v>159</v>
      </c>
    </row>
    <row r="192" spans="2:65" s="14" customFormat="1" x14ac:dyDescent="0.2">
      <c r="B192" s="190"/>
      <c r="D192" s="176" t="s">
        <v>167</v>
      </c>
      <c r="E192" s="191" t="s">
        <v>1</v>
      </c>
      <c r="F192" s="192" t="s">
        <v>700</v>
      </c>
      <c r="H192" s="191" t="s">
        <v>1</v>
      </c>
      <c r="I192" s="193"/>
      <c r="L192" s="190"/>
      <c r="M192" s="194"/>
      <c r="T192" s="195"/>
      <c r="AT192" s="191" t="s">
        <v>167</v>
      </c>
      <c r="AU192" s="191" t="s">
        <v>81</v>
      </c>
      <c r="AV192" s="14" t="s">
        <v>76</v>
      </c>
      <c r="AW192" s="14" t="s">
        <v>26</v>
      </c>
      <c r="AX192" s="14" t="s">
        <v>71</v>
      </c>
      <c r="AY192" s="191" t="s">
        <v>159</v>
      </c>
    </row>
    <row r="193" spans="2:65" s="12" customFormat="1" x14ac:dyDescent="0.2">
      <c r="B193" s="175"/>
      <c r="D193" s="176" t="s">
        <v>167</v>
      </c>
      <c r="E193" s="177" t="s">
        <v>1</v>
      </c>
      <c r="F193" s="178" t="s">
        <v>715</v>
      </c>
      <c r="H193" s="179">
        <v>14.25</v>
      </c>
      <c r="I193" s="180"/>
      <c r="L193" s="175"/>
      <c r="M193" s="181"/>
      <c r="T193" s="182"/>
      <c r="AT193" s="177" t="s">
        <v>167</v>
      </c>
      <c r="AU193" s="177" t="s">
        <v>81</v>
      </c>
      <c r="AV193" s="12" t="s">
        <v>81</v>
      </c>
      <c r="AW193" s="12" t="s">
        <v>26</v>
      </c>
      <c r="AX193" s="12" t="s">
        <v>71</v>
      </c>
      <c r="AY193" s="177" t="s">
        <v>159</v>
      </c>
    </row>
    <row r="194" spans="2:65" s="15" customFormat="1" x14ac:dyDescent="0.2">
      <c r="B194" s="199"/>
      <c r="D194" s="176" t="s">
        <v>167</v>
      </c>
      <c r="E194" s="200" t="s">
        <v>1</v>
      </c>
      <c r="F194" s="201" t="s">
        <v>383</v>
      </c>
      <c r="H194" s="202">
        <v>14.25</v>
      </c>
      <c r="I194" s="203"/>
      <c r="L194" s="199"/>
      <c r="M194" s="204"/>
      <c r="T194" s="205"/>
      <c r="AT194" s="200" t="s">
        <v>167</v>
      </c>
      <c r="AU194" s="200" t="s">
        <v>81</v>
      </c>
      <c r="AV194" s="15" t="s">
        <v>173</v>
      </c>
      <c r="AW194" s="15" t="s">
        <v>26</v>
      </c>
      <c r="AX194" s="15" t="s">
        <v>71</v>
      </c>
      <c r="AY194" s="200" t="s">
        <v>159</v>
      </c>
    </row>
    <row r="195" spans="2:65" s="14" customFormat="1" x14ac:dyDescent="0.2">
      <c r="B195" s="190"/>
      <c r="D195" s="176" t="s">
        <v>167</v>
      </c>
      <c r="E195" s="191" t="s">
        <v>1</v>
      </c>
      <c r="F195" s="192" t="s">
        <v>702</v>
      </c>
      <c r="H195" s="191" t="s">
        <v>1</v>
      </c>
      <c r="I195" s="193"/>
      <c r="L195" s="190"/>
      <c r="M195" s="194"/>
      <c r="T195" s="195"/>
      <c r="AT195" s="191" t="s">
        <v>167</v>
      </c>
      <c r="AU195" s="191" t="s">
        <v>81</v>
      </c>
      <c r="AV195" s="14" t="s">
        <v>76</v>
      </c>
      <c r="AW195" s="14" t="s">
        <v>26</v>
      </c>
      <c r="AX195" s="14" t="s">
        <v>71</v>
      </c>
      <c r="AY195" s="191" t="s">
        <v>159</v>
      </c>
    </row>
    <row r="196" spans="2:65" s="12" customFormat="1" ht="20" x14ac:dyDescent="0.2">
      <c r="B196" s="175"/>
      <c r="D196" s="176" t="s">
        <v>167</v>
      </c>
      <c r="E196" s="177" t="s">
        <v>1</v>
      </c>
      <c r="F196" s="178" t="s">
        <v>716</v>
      </c>
      <c r="H196" s="179">
        <v>16.762</v>
      </c>
      <c r="I196" s="180"/>
      <c r="L196" s="175"/>
      <c r="M196" s="181"/>
      <c r="T196" s="182"/>
      <c r="AT196" s="177" t="s">
        <v>167</v>
      </c>
      <c r="AU196" s="177" t="s">
        <v>81</v>
      </c>
      <c r="AV196" s="12" t="s">
        <v>81</v>
      </c>
      <c r="AW196" s="12" t="s">
        <v>26</v>
      </c>
      <c r="AX196" s="12" t="s">
        <v>71</v>
      </c>
      <c r="AY196" s="177" t="s">
        <v>159</v>
      </c>
    </row>
    <row r="197" spans="2:65" s="12" customFormat="1" ht="20" x14ac:dyDescent="0.2">
      <c r="B197" s="175"/>
      <c r="D197" s="176" t="s">
        <v>167</v>
      </c>
      <c r="E197" s="177" t="s">
        <v>1</v>
      </c>
      <c r="F197" s="178" t="s">
        <v>717</v>
      </c>
      <c r="H197" s="179">
        <v>13.638</v>
      </c>
      <c r="I197" s="180"/>
      <c r="L197" s="175"/>
      <c r="M197" s="181"/>
      <c r="T197" s="182"/>
      <c r="AT197" s="177" t="s">
        <v>167</v>
      </c>
      <c r="AU197" s="177" t="s">
        <v>81</v>
      </c>
      <c r="AV197" s="12" t="s">
        <v>81</v>
      </c>
      <c r="AW197" s="12" t="s">
        <v>26</v>
      </c>
      <c r="AX197" s="12" t="s">
        <v>71</v>
      </c>
      <c r="AY197" s="177" t="s">
        <v>159</v>
      </c>
    </row>
    <row r="198" spans="2:65" s="15" customFormat="1" x14ac:dyDescent="0.2">
      <c r="B198" s="199"/>
      <c r="D198" s="176" t="s">
        <v>167</v>
      </c>
      <c r="E198" s="200" t="s">
        <v>1</v>
      </c>
      <c r="F198" s="201" t="s">
        <v>383</v>
      </c>
      <c r="H198" s="202">
        <v>30.4</v>
      </c>
      <c r="I198" s="203"/>
      <c r="L198" s="199"/>
      <c r="M198" s="204"/>
      <c r="T198" s="205"/>
      <c r="AT198" s="200" t="s">
        <v>167</v>
      </c>
      <c r="AU198" s="200" t="s">
        <v>81</v>
      </c>
      <c r="AV198" s="15" t="s">
        <v>173</v>
      </c>
      <c r="AW198" s="15" t="s">
        <v>26</v>
      </c>
      <c r="AX198" s="15" t="s">
        <v>71</v>
      </c>
      <c r="AY198" s="200" t="s">
        <v>159</v>
      </c>
    </row>
    <row r="199" spans="2:65" s="14" customFormat="1" ht="20" x14ac:dyDescent="0.2">
      <c r="B199" s="190"/>
      <c r="D199" s="176" t="s">
        <v>167</v>
      </c>
      <c r="E199" s="191" t="s">
        <v>1</v>
      </c>
      <c r="F199" s="192" t="s">
        <v>704</v>
      </c>
      <c r="H199" s="191" t="s">
        <v>1</v>
      </c>
      <c r="I199" s="193"/>
      <c r="L199" s="190"/>
      <c r="M199" s="194"/>
      <c r="T199" s="195"/>
      <c r="AT199" s="191" t="s">
        <v>167</v>
      </c>
      <c r="AU199" s="191" t="s">
        <v>81</v>
      </c>
      <c r="AV199" s="14" t="s">
        <v>76</v>
      </c>
      <c r="AW199" s="14" t="s">
        <v>26</v>
      </c>
      <c r="AX199" s="14" t="s">
        <v>71</v>
      </c>
      <c r="AY199" s="191" t="s">
        <v>159</v>
      </c>
    </row>
    <row r="200" spans="2:65" s="12" customFormat="1" x14ac:dyDescent="0.2">
      <c r="B200" s="175"/>
      <c r="D200" s="176" t="s">
        <v>167</v>
      </c>
      <c r="E200" s="177" t="s">
        <v>1</v>
      </c>
      <c r="F200" s="178" t="s">
        <v>718</v>
      </c>
      <c r="H200" s="179">
        <v>1.2450000000000001</v>
      </c>
      <c r="I200" s="180"/>
      <c r="L200" s="175"/>
      <c r="M200" s="181"/>
      <c r="T200" s="182"/>
      <c r="AT200" s="177" t="s">
        <v>167</v>
      </c>
      <c r="AU200" s="177" t="s">
        <v>81</v>
      </c>
      <c r="AV200" s="12" t="s">
        <v>81</v>
      </c>
      <c r="AW200" s="12" t="s">
        <v>26</v>
      </c>
      <c r="AX200" s="12" t="s">
        <v>71</v>
      </c>
      <c r="AY200" s="177" t="s">
        <v>159</v>
      </c>
    </row>
    <row r="201" spans="2:65" s="12" customFormat="1" x14ac:dyDescent="0.2">
      <c r="B201" s="175"/>
      <c r="D201" s="176" t="s">
        <v>167</v>
      </c>
      <c r="E201" s="177" t="s">
        <v>1</v>
      </c>
      <c r="F201" s="178" t="s">
        <v>719</v>
      </c>
      <c r="H201" s="179">
        <v>1.6180000000000001</v>
      </c>
      <c r="I201" s="180"/>
      <c r="L201" s="175"/>
      <c r="M201" s="181"/>
      <c r="T201" s="182"/>
      <c r="AT201" s="177" t="s">
        <v>167</v>
      </c>
      <c r="AU201" s="177" t="s">
        <v>81</v>
      </c>
      <c r="AV201" s="12" t="s">
        <v>81</v>
      </c>
      <c r="AW201" s="12" t="s">
        <v>26</v>
      </c>
      <c r="AX201" s="12" t="s">
        <v>71</v>
      </c>
      <c r="AY201" s="177" t="s">
        <v>159</v>
      </c>
    </row>
    <row r="202" spans="2:65" s="12" customFormat="1" x14ac:dyDescent="0.2">
      <c r="B202" s="175"/>
      <c r="D202" s="176" t="s">
        <v>167</v>
      </c>
      <c r="E202" s="177" t="s">
        <v>1</v>
      </c>
      <c r="F202" s="178" t="s">
        <v>720</v>
      </c>
      <c r="H202" s="179">
        <v>1.425</v>
      </c>
      <c r="I202" s="180"/>
      <c r="L202" s="175"/>
      <c r="M202" s="181"/>
      <c r="T202" s="182"/>
      <c r="AT202" s="177" t="s">
        <v>167</v>
      </c>
      <c r="AU202" s="177" t="s">
        <v>81</v>
      </c>
      <c r="AV202" s="12" t="s">
        <v>81</v>
      </c>
      <c r="AW202" s="12" t="s">
        <v>26</v>
      </c>
      <c r="AX202" s="12" t="s">
        <v>71</v>
      </c>
      <c r="AY202" s="177" t="s">
        <v>159</v>
      </c>
    </row>
    <row r="203" spans="2:65" s="12" customFormat="1" x14ac:dyDescent="0.2">
      <c r="B203" s="175"/>
      <c r="D203" s="176" t="s">
        <v>167</v>
      </c>
      <c r="E203" s="177" t="s">
        <v>1</v>
      </c>
      <c r="F203" s="178" t="s">
        <v>721</v>
      </c>
      <c r="H203" s="179">
        <v>2.52</v>
      </c>
      <c r="I203" s="180"/>
      <c r="L203" s="175"/>
      <c r="M203" s="181"/>
      <c r="T203" s="182"/>
      <c r="AT203" s="177" t="s">
        <v>167</v>
      </c>
      <c r="AU203" s="177" t="s">
        <v>81</v>
      </c>
      <c r="AV203" s="12" t="s">
        <v>81</v>
      </c>
      <c r="AW203" s="12" t="s">
        <v>26</v>
      </c>
      <c r="AX203" s="12" t="s">
        <v>71</v>
      </c>
      <c r="AY203" s="177" t="s">
        <v>159</v>
      </c>
    </row>
    <row r="204" spans="2:65" s="12" customFormat="1" x14ac:dyDescent="0.2">
      <c r="B204" s="175"/>
      <c r="D204" s="176" t="s">
        <v>167</v>
      </c>
      <c r="E204" s="177" t="s">
        <v>1</v>
      </c>
      <c r="F204" s="178" t="s">
        <v>722</v>
      </c>
      <c r="H204" s="179">
        <v>1.59</v>
      </c>
      <c r="I204" s="180"/>
      <c r="L204" s="175"/>
      <c r="M204" s="181"/>
      <c r="T204" s="182"/>
      <c r="AT204" s="177" t="s">
        <v>167</v>
      </c>
      <c r="AU204" s="177" t="s">
        <v>81</v>
      </c>
      <c r="AV204" s="12" t="s">
        <v>81</v>
      </c>
      <c r="AW204" s="12" t="s">
        <v>26</v>
      </c>
      <c r="AX204" s="12" t="s">
        <v>71</v>
      </c>
      <c r="AY204" s="177" t="s">
        <v>159</v>
      </c>
    </row>
    <row r="205" spans="2:65" s="15" customFormat="1" x14ac:dyDescent="0.2">
      <c r="B205" s="199"/>
      <c r="D205" s="176" t="s">
        <v>167</v>
      </c>
      <c r="E205" s="200" t="s">
        <v>1</v>
      </c>
      <c r="F205" s="201" t="s">
        <v>383</v>
      </c>
      <c r="H205" s="202">
        <v>8.3979999999999997</v>
      </c>
      <c r="I205" s="203"/>
      <c r="L205" s="199"/>
      <c r="M205" s="204"/>
      <c r="T205" s="205"/>
      <c r="AT205" s="200" t="s">
        <v>167</v>
      </c>
      <c r="AU205" s="200" t="s">
        <v>81</v>
      </c>
      <c r="AV205" s="15" t="s">
        <v>173</v>
      </c>
      <c r="AW205" s="15" t="s">
        <v>26</v>
      </c>
      <c r="AX205" s="15" t="s">
        <v>71</v>
      </c>
      <c r="AY205" s="200" t="s">
        <v>159</v>
      </c>
    </row>
    <row r="206" spans="2:65" s="13" customFormat="1" x14ac:dyDescent="0.2">
      <c r="B206" s="183"/>
      <c r="D206" s="176" t="s">
        <v>167</v>
      </c>
      <c r="E206" s="184" t="s">
        <v>653</v>
      </c>
      <c r="F206" s="185" t="s">
        <v>169</v>
      </c>
      <c r="H206" s="186">
        <v>72.075000000000003</v>
      </c>
      <c r="I206" s="187"/>
      <c r="L206" s="183"/>
      <c r="M206" s="188"/>
      <c r="T206" s="189"/>
      <c r="AT206" s="184" t="s">
        <v>167</v>
      </c>
      <c r="AU206" s="184" t="s">
        <v>81</v>
      </c>
      <c r="AV206" s="13" t="s">
        <v>165</v>
      </c>
      <c r="AW206" s="13" t="s">
        <v>26</v>
      </c>
      <c r="AX206" s="13" t="s">
        <v>76</v>
      </c>
      <c r="AY206" s="184" t="s">
        <v>159</v>
      </c>
    </row>
    <row r="207" spans="2:65" s="1" customFormat="1" ht="21.75" customHeight="1" x14ac:dyDescent="0.2">
      <c r="B207" s="136"/>
      <c r="C207" s="163" t="s">
        <v>298</v>
      </c>
      <c r="D207" s="163" t="s">
        <v>161</v>
      </c>
      <c r="E207" s="164" t="s">
        <v>330</v>
      </c>
      <c r="F207" s="165" t="s">
        <v>331</v>
      </c>
      <c r="G207" s="166" t="s">
        <v>281</v>
      </c>
      <c r="H207" s="167">
        <v>72.075000000000003</v>
      </c>
      <c r="I207" s="168"/>
      <c r="J207" s="169">
        <f>ROUND(I207*H207,2)</f>
        <v>0</v>
      </c>
      <c r="K207" s="170"/>
      <c r="L207" s="34"/>
      <c r="M207" s="171" t="s">
        <v>1</v>
      </c>
      <c r="N207" s="135" t="s">
        <v>37</v>
      </c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AR207" s="174" t="s">
        <v>165</v>
      </c>
      <c r="AT207" s="174" t="s">
        <v>161</v>
      </c>
      <c r="AU207" s="174" t="s">
        <v>81</v>
      </c>
      <c r="AY207" s="17" t="s">
        <v>159</v>
      </c>
      <c r="BE207" s="102">
        <f>IF(N207="základná",J207,0)</f>
        <v>0</v>
      </c>
      <c r="BF207" s="102">
        <f>IF(N207="znížená",J207,0)</f>
        <v>0</v>
      </c>
      <c r="BG207" s="102">
        <f>IF(N207="zákl. prenesená",J207,0)</f>
        <v>0</v>
      </c>
      <c r="BH207" s="102">
        <f>IF(N207="zníž. prenesená",J207,0)</f>
        <v>0</v>
      </c>
      <c r="BI207" s="102">
        <f>IF(N207="nulová",J207,0)</f>
        <v>0</v>
      </c>
      <c r="BJ207" s="17" t="s">
        <v>81</v>
      </c>
      <c r="BK207" s="102">
        <f>ROUND(I207*H207,2)</f>
        <v>0</v>
      </c>
      <c r="BL207" s="17" t="s">
        <v>165</v>
      </c>
      <c r="BM207" s="174" t="s">
        <v>723</v>
      </c>
    </row>
    <row r="208" spans="2:65" s="12" customFormat="1" x14ac:dyDescent="0.2">
      <c r="B208" s="175"/>
      <c r="D208" s="176" t="s">
        <v>167</v>
      </c>
      <c r="E208" s="177" t="s">
        <v>1</v>
      </c>
      <c r="F208" s="178" t="s">
        <v>653</v>
      </c>
      <c r="H208" s="179">
        <v>72.075000000000003</v>
      </c>
      <c r="I208" s="180"/>
      <c r="L208" s="175"/>
      <c r="M208" s="181"/>
      <c r="T208" s="182"/>
      <c r="AT208" s="177" t="s">
        <v>167</v>
      </c>
      <c r="AU208" s="177" t="s">
        <v>81</v>
      </c>
      <c r="AV208" s="12" t="s">
        <v>81</v>
      </c>
      <c r="AW208" s="12" t="s">
        <v>26</v>
      </c>
      <c r="AX208" s="12" t="s">
        <v>76</v>
      </c>
      <c r="AY208" s="177" t="s">
        <v>159</v>
      </c>
    </row>
    <row r="209" spans="2:65" s="1" customFormat="1" ht="16.5" customHeight="1" x14ac:dyDescent="0.2">
      <c r="B209" s="136"/>
      <c r="C209" s="163" t="s">
        <v>302</v>
      </c>
      <c r="D209" s="163" t="s">
        <v>161</v>
      </c>
      <c r="E209" s="164" t="s">
        <v>724</v>
      </c>
      <c r="F209" s="165" t="s">
        <v>725</v>
      </c>
      <c r="G209" s="166" t="s">
        <v>205</v>
      </c>
      <c r="H209" s="167">
        <v>1.845</v>
      </c>
      <c r="I209" s="168"/>
      <c r="J209" s="169">
        <f>ROUND(I209*H209,2)</f>
        <v>0</v>
      </c>
      <c r="K209" s="170"/>
      <c r="L209" s="34"/>
      <c r="M209" s="171" t="s">
        <v>1</v>
      </c>
      <c r="N209" s="135" t="s">
        <v>37</v>
      </c>
      <c r="P209" s="172">
        <f>O209*H209</f>
        <v>0</v>
      </c>
      <c r="Q209" s="172">
        <v>1.0189584970000001</v>
      </c>
      <c r="R209" s="172">
        <f>Q209*H209</f>
        <v>1.8799784269650002</v>
      </c>
      <c r="S209" s="172">
        <v>0</v>
      </c>
      <c r="T209" s="173">
        <f>S209*H209</f>
        <v>0</v>
      </c>
      <c r="AR209" s="174" t="s">
        <v>165</v>
      </c>
      <c r="AT209" s="174" t="s">
        <v>161</v>
      </c>
      <c r="AU209" s="174" t="s">
        <v>81</v>
      </c>
      <c r="AY209" s="17" t="s">
        <v>159</v>
      </c>
      <c r="BE209" s="102">
        <f>IF(N209="základná",J209,0)</f>
        <v>0</v>
      </c>
      <c r="BF209" s="102">
        <f>IF(N209="znížená",J209,0)</f>
        <v>0</v>
      </c>
      <c r="BG209" s="102">
        <f>IF(N209="zákl. prenesená",J209,0)</f>
        <v>0</v>
      </c>
      <c r="BH209" s="102">
        <f>IF(N209="zníž. prenesená",J209,0)</f>
        <v>0</v>
      </c>
      <c r="BI209" s="102">
        <f>IF(N209="nulová",J209,0)</f>
        <v>0</v>
      </c>
      <c r="BJ209" s="17" t="s">
        <v>81</v>
      </c>
      <c r="BK209" s="102">
        <f>ROUND(I209*H209,2)</f>
        <v>0</v>
      </c>
      <c r="BL209" s="17" t="s">
        <v>165</v>
      </c>
      <c r="BM209" s="174" t="s">
        <v>726</v>
      </c>
    </row>
    <row r="210" spans="2:65" s="12" customFormat="1" x14ac:dyDescent="0.2">
      <c r="B210" s="175"/>
      <c r="D210" s="176" t="s">
        <v>167</v>
      </c>
      <c r="E210" s="177" t="s">
        <v>1</v>
      </c>
      <c r="F210" s="178" t="s">
        <v>689</v>
      </c>
      <c r="H210" s="179">
        <v>1.845</v>
      </c>
      <c r="I210" s="180"/>
      <c r="L210" s="175"/>
      <c r="M210" s="181"/>
      <c r="T210" s="182"/>
      <c r="AT210" s="177" t="s">
        <v>167</v>
      </c>
      <c r="AU210" s="177" t="s">
        <v>81</v>
      </c>
      <c r="AV210" s="12" t="s">
        <v>81</v>
      </c>
      <c r="AW210" s="12" t="s">
        <v>26</v>
      </c>
      <c r="AX210" s="12" t="s">
        <v>76</v>
      </c>
      <c r="AY210" s="177" t="s">
        <v>159</v>
      </c>
    </row>
    <row r="211" spans="2:65" s="11" customFormat="1" ht="22.75" customHeight="1" x14ac:dyDescent="0.25">
      <c r="B211" s="151"/>
      <c r="D211" s="152" t="s">
        <v>70</v>
      </c>
      <c r="E211" s="161" t="s">
        <v>173</v>
      </c>
      <c r="F211" s="161" t="s">
        <v>333</v>
      </c>
      <c r="I211" s="154"/>
      <c r="J211" s="162">
        <f>BK211</f>
        <v>0</v>
      </c>
      <c r="L211" s="151"/>
      <c r="M211" s="156"/>
      <c r="P211" s="157">
        <f>SUM(P212:P245)</f>
        <v>0</v>
      </c>
      <c r="R211" s="157">
        <f>SUM(R212:R245)</f>
        <v>34.430663021248002</v>
      </c>
      <c r="T211" s="158">
        <f>SUM(T212:T245)</f>
        <v>0</v>
      </c>
      <c r="AR211" s="152" t="s">
        <v>76</v>
      </c>
      <c r="AT211" s="159" t="s">
        <v>70</v>
      </c>
      <c r="AU211" s="159" t="s">
        <v>76</v>
      </c>
      <c r="AY211" s="152" t="s">
        <v>159</v>
      </c>
      <c r="BK211" s="160">
        <f>SUM(BK212:BK245)</f>
        <v>0</v>
      </c>
    </row>
    <row r="212" spans="2:65" s="1" customFormat="1" ht="33" customHeight="1" x14ac:dyDescent="0.2">
      <c r="B212" s="136"/>
      <c r="C212" s="163" t="s">
        <v>307</v>
      </c>
      <c r="D212" s="163" t="s">
        <v>161</v>
      </c>
      <c r="E212" s="164" t="s">
        <v>727</v>
      </c>
      <c r="F212" s="165" t="s">
        <v>728</v>
      </c>
      <c r="G212" s="166" t="s">
        <v>164</v>
      </c>
      <c r="H212" s="167">
        <v>10.768000000000001</v>
      </c>
      <c r="I212" s="168"/>
      <c r="J212" s="169">
        <f>ROUND(I212*H212,2)</f>
        <v>0</v>
      </c>
      <c r="K212" s="170"/>
      <c r="L212" s="34"/>
      <c r="M212" s="171" t="s">
        <v>1</v>
      </c>
      <c r="N212" s="135" t="s">
        <v>37</v>
      </c>
      <c r="P212" s="172">
        <f>O212*H212</f>
        <v>0</v>
      </c>
      <c r="Q212" s="172">
        <v>2.1549187359999999</v>
      </c>
      <c r="R212" s="172">
        <f>Q212*H212</f>
        <v>23.204164949248</v>
      </c>
      <c r="S212" s="172">
        <v>0</v>
      </c>
      <c r="T212" s="173">
        <f>S212*H212</f>
        <v>0</v>
      </c>
      <c r="AR212" s="174" t="s">
        <v>165</v>
      </c>
      <c r="AT212" s="174" t="s">
        <v>161</v>
      </c>
      <c r="AU212" s="174" t="s">
        <v>81</v>
      </c>
      <c r="AY212" s="17" t="s">
        <v>159</v>
      </c>
      <c r="BE212" s="102">
        <f>IF(N212="základná",J212,0)</f>
        <v>0</v>
      </c>
      <c r="BF212" s="102">
        <f>IF(N212="znížená",J212,0)</f>
        <v>0</v>
      </c>
      <c r="BG212" s="102">
        <f>IF(N212="zákl. prenesená",J212,0)</f>
        <v>0</v>
      </c>
      <c r="BH212" s="102">
        <f>IF(N212="zníž. prenesená",J212,0)</f>
        <v>0</v>
      </c>
      <c r="BI212" s="102">
        <f>IF(N212="nulová",J212,0)</f>
        <v>0</v>
      </c>
      <c r="BJ212" s="17" t="s">
        <v>81</v>
      </c>
      <c r="BK212" s="102">
        <f>ROUND(I212*H212,2)</f>
        <v>0</v>
      </c>
      <c r="BL212" s="17" t="s">
        <v>165</v>
      </c>
      <c r="BM212" s="174" t="s">
        <v>729</v>
      </c>
    </row>
    <row r="213" spans="2:65" s="14" customFormat="1" x14ac:dyDescent="0.2">
      <c r="B213" s="190"/>
      <c r="D213" s="176" t="s">
        <v>167</v>
      </c>
      <c r="E213" s="191" t="s">
        <v>1</v>
      </c>
      <c r="F213" s="192" t="s">
        <v>730</v>
      </c>
      <c r="H213" s="191" t="s">
        <v>1</v>
      </c>
      <c r="I213" s="193"/>
      <c r="L213" s="190"/>
      <c r="M213" s="194"/>
      <c r="T213" s="195"/>
      <c r="AT213" s="191" t="s">
        <v>167</v>
      </c>
      <c r="AU213" s="191" t="s">
        <v>81</v>
      </c>
      <c r="AV213" s="14" t="s">
        <v>76</v>
      </c>
      <c r="AW213" s="14" t="s">
        <v>26</v>
      </c>
      <c r="AX213" s="14" t="s">
        <v>71</v>
      </c>
      <c r="AY213" s="191" t="s">
        <v>159</v>
      </c>
    </row>
    <row r="214" spans="2:65" s="12" customFormat="1" x14ac:dyDescent="0.2">
      <c r="B214" s="175"/>
      <c r="D214" s="176" t="s">
        <v>167</v>
      </c>
      <c r="E214" s="177" t="s">
        <v>1</v>
      </c>
      <c r="F214" s="178" t="s">
        <v>731</v>
      </c>
      <c r="H214" s="179">
        <v>1.298</v>
      </c>
      <c r="I214" s="180"/>
      <c r="L214" s="175"/>
      <c r="M214" s="181"/>
      <c r="T214" s="182"/>
      <c r="AT214" s="177" t="s">
        <v>167</v>
      </c>
      <c r="AU214" s="177" t="s">
        <v>81</v>
      </c>
      <c r="AV214" s="12" t="s">
        <v>81</v>
      </c>
      <c r="AW214" s="12" t="s">
        <v>26</v>
      </c>
      <c r="AX214" s="12" t="s">
        <v>71</v>
      </c>
      <c r="AY214" s="177" t="s">
        <v>159</v>
      </c>
    </row>
    <row r="215" spans="2:65" s="12" customFormat="1" x14ac:dyDescent="0.2">
      <c r="B215" s="175"/>
      <c r="D215" s="176" t="s">
        <v>167</v>
      </c>
      <c r="E215" s="177" t="s">
        <v>1</v>
      </c>
      <c r="F215" s="178" t="s">
        <v>732</v>
      </c>
      <c r="H215" s="179">
        <v>1.665</v>
      </c>
      <c r="I215" s="180"/>
      <c r="L215" s="175"/>
      <c r="M215" s="181"/>
      <c r="T215" s="182"/>
      <c r="AT215" s="177" t="s">
        <v>167</v>
      </c>
      <c r="AU215" s="177" t="s">
        <v>81</v>
      </c>
      <c r="AV215" s="12" t="s">
        <v>81</v>
      </c>
      <c r="AW215" s="12" t="s">
        <v>26</v>
      </c>
      <c r="AX215" s="12" t="s">
        <v>71</v>
      </c>
      <c r="AY215" s="177" t="s">
        <v>159</v>
      </c>
    </row>
    <row r="216" spans="2:65" s="12" customFormat="1" x14ac:dyDescent="0.2">
      <c r="B216" s="175"/>
      <c r="D216" s="176" t="s">
        <v>167</v>
      </c>
      <c r="E216" s="177" t="s">
        <v>1</v>
      </c>
      <c r="F216" s="178" t="s">
        <v>733</v>
      </c>
      <c r="H216" s="179">
        <v>2.31</v>
      </c>
      <c r="I216" s="180"/>
      <c r="L216" s="175"/>
      <c r="M216" s="181"/>
      <c r="T216" s="182"/>
      <c r="AT216" s="177" t="s">
        <v>167</v>
      </c>
      <c r="AU216" s="177" t="s">
        <v>81</v>
      </c>
      <c r="AV216" s="12" t="s">
        <v>81</v>
      </c>
      <c r="AW216" s="12" t="s">
        <v>26</v>
      </c>
      <c r="AX216" s="12" t="s">
        <v>71</v>
      </c>
      <c r="AY216" s="177" t="s">
        <v>159</v>
      </c>
    </row>
    <row r="217" spans="2:65" s="14" customFormat="1" x14ac:dyDescent="0.2">
      <c r="B217" s="190"/>
      <c r="D217" s="176" t="s">
        <v>167</v>
      </c>
      <c r="E217" s="191" t="s">
        <v>1</v>
      </c>
      <c r="F217" s="192" t="s">
        <v>734</v>
      </c>
      <c r="H217" s="191" t="s">
        <v>1</v>
      </c>
      <c r="I217" s="193"/>
      <c r="L217" s="190"/>
      <c r="M217" s="194"/>
      <c r="T217" s="195"/>
      <c r="AT217" s="191" t="s">
        <v>167</v>
      </c>
      <c r="AU217" s="191" t="s">
        <v>81</v>
      </c>
      <c r="AV217" s="14" t="s">
        <v>76</v>
      </c>
      <c r="AW217" s="14" t="s">
        <v>26</v>
      </c>
      <c r="AX217" s="14" t="s">
        <v>71</v>
      </c>
      <c r="AY217" s="191" t="s">
        <v>159</v>
      </c>
    </row>
    <row r="218" spans="2:65" s="12" customFormat="1" x14ac:dyDescent="0.2">
      <c r="B218" s="175"/>
      <c r="D218" s="176" t="s">
        <v>167</v>
      </c>
      <c r="E218" s="177" t="s">
        <v>1</v>
      </c>
      <c r="F218" s="178" t="s">
        <v>735</v>
      </c>
      <c r="H218" s="179">
        <v>0.26200000000000001</v>
      </c>
      <c r="I218" s="180"/>
      <c r="L218" s="175"/>
      <c r="M218" s="181"/>
      <c r="T218" s="182"/>
      <c r="AT218" s="177" t="s">
        <v>167</v>
      </c>
      <c r="AU218" s="177" t="s">
        <v>81</v>
      </c>
      <c r="AV218" s="12" t="s">
        <v>81</v>
      </c>
      <c r="AW218" s="12" t="s">
        <v>26</v>
      </c>
      <c r="AX218" s="12" t="s">
        <v>71</v>
      </c>
      <c r="AY218" s="177" t="s">
        <v>159</v>
      </c>
    </row>
    <row r="219" spans="2:65" s="12" customFormat="1" x14ac:dyDescent="0.2">
      <c r="B219" s="175"/>
      <c r="D219" s="176" t="s">
        <v>167</v>
      </c>
      <c r="E219" s="177" t="s">
        <v>1</v>
      </c>
      <c r="F219" s="178" t="s">
        <v>736</v>
      </c>
      <c r="H219" s="179">
        <v>0.129</v>
      </c>
      <c r="I219" s="180"/>
      <c r="L219" s="175"/>
      <c r="M219" s="181"/>
      <c r="T219" s="182"/>
      <c r="AT219" s="177" t="s">
        <v>167</v>
      </c>
      <c r="AU219" s="177" t="s">
        <v>81</v>
      </c>
      <c r="AV219" s="12" t="s">
        <v>81</v>
      </c>
      <c r="AW219" s="12" t="s">
        <v>26</v>
      </c>
      <c r="AX219" s="12" t="s">
        <v>71</v>
      </c>
      <c r="AY219" s="177" t="s">
        <v>159</v>
      </c>
    </row>
    <row r="220" spans="2:65" s="12" customFormat="1" x14ac:dyDescent="0.2">
      <c r="B220" s="175"/>
      <c r="D220" s="176" t="s">
        <v>167</v>
      </c>
      <c r="E220" s="177" t="s">
        <v>1</v>
      </c>
      <c r="F220" s="178" t="s">
        <v>737</v>
      </c>
      <c r="H220" s="179">
        <v>1.071</v>
      </c>
      <c r="I220" s="180"/>
      <c r="L220" s="175"/>
      <c r="M220" s="181"/>
      <c r="T220" s="182"/>
      <c r="AT220" s="177" t="s">
        <v>167</v>
      </c>
      <c r="AU220" s="177" t="s">
        <v>81</v>
      </c>
      <c r="AV220" s="12" t="s">
        <v>81</v>
      </c>
      <c r="AW220" s="12" t="s">
        <v>26</v>
      </c>
      <c r="AX220" s="12" t="s">
        <v>71</v>
      </c>
      <c r="AY220" s="177" t="s">
        <v>159</v>
      </c>
    </row>
    <row r="221" spans="2:65" s="12" customFormat="1" x14ac:dyDescent="0.2">
      <c r="B221" s="175"/>
      <c r="D221" s="176" t="s">
        <v>167</v>
      </c>
      <c r="E221" s="177" t="s">
        <v>1</v>
      </c>
      <c r="F221" s="178" t="s">
        <v>738</v>
      </c>
      <c r="H221" s="179">
        <v>3.9E-2</v>
      </c>
      <c r="I221" s="180"/>
      <c r="L221" s="175"/>
      <c r="M221" s="181"/>
      <c r="T221" s="182"/>
      <c r="AT221" s="177" t="s">
        <v>167</v>
      </c>
      <c r="AU221" s="177" t="s">
        <v>81</v>
      </c>
      <c r="AV221" s="12" t="s">
        <v>81</v>
      </c>
      <c r="AW221" s="12" t="s">
        <v>26</v>
      </c>
      <c r="AX221" s="12" t="s">
        <v>71</v>
      </c>
      <c r="AY221" s="177" t="s">
        <v>159</v>
      </c>
    </row>
    <row r="222" spans="2:65" s="12" customFormat="1" x14ac:dyDescent="0.2">
      <c r="B222" s="175"/>
      <c r="D222" s="176" t="s">
        <v>167</v>
      </c>
      <c r="E222" s="177" t="s">
        <v>1</v>
      </c>
      <c r="F222" s="178" t="s">
        <v>739</v>
      </c>
      <c r="H222" s="179">
        <v>0.129</v>
      </c>
      <c r="I222" s="180"/>
      <c r="L222" s="175"/>
      <c r="M222" s="181"/>
      <c r="T222" s="182"/>
      <c r="AT222" s="177" t="s">
        <v>167</v>
      </c>
      <c r="AU222" s="177" t="s">
        <v>81</v>
      </c>
      <c r="AV222" s="12" t="s">
        <v>81</v>
      </c>
      <c r="AW222" s="12" t="s">
        <v>26</v>
      </c>
      <c r="AX222" s="12" t="s">
        <v>71</v>
      </c>
      <c r="AY222" s="177" t="s">
        <v>159</v>
      </c>
    </row>
    <row r="223" spans="2:65" s="12" customFormat="1" x14ac:dyDescent="0.2">
      <c r="B223" s="175"/>
      <c r="D223" s="176" t="s">
        <v>167</v>
      </c>
      <c r="E223" s="177" t="s">
        <v>1</v>
      </c>
      <c r="F223" s="178" t="s">
        <v>740</v>
      </c>
      <c r="H223" s="179">
        <v>0.94499999999999995</v>
      </c>
      <c r="I223" s="180"/>
      <c r="L223" s="175"/>
      <c r="M223" s="181"/>
      <c r="T223" s="182"/>
      <c r="AT223" s="177" t="s">
        <v>167</v>
      </c>
      <c r="AU223" s="177" t="s">
        <v>81</v>
      </c>
      <c r="AV223" s="12" t="s">
        <v>81</v>
      </c>
      <c r="AW223" s="12" t="s">
        <v>26</v>
      </c>
      <c r="AX223" s="12" t="s">
        <v>71</v>
      </c>
      <c r="AY223" s="177" t="s">
        <v>159</v>
      </c>
    </row>
    <row r="224" spans="2:65" s="12" customFormat="1" x14ac:dyDescent="0.2">
      <c r="B224" s="175"/>
      <c r="D224" s="176" t="s">
        <v>167</v>
      </c>
      <c r="E224" s="177" t="s">
        <v>1</v>
      </c>
      <c r="F224" s="178" t="s">
        <v>741</v>
      </c>
      <c r="H224" s="179">
        <v>0.22800000000000001</v>
      </c>
      <c r="I224" s="180"/>
      <c r="L224" s="175"/>
      <c r="M224" s="181"/>
      <c r="T224" s="182"/>
      <c r="AT224" s="177" t="s">
        <v>167</v>
      </c>
      <c r="AU224" s="177" t="s">
        <v>81</v>
      </c>
      <c r="AV224" s="12" t="s">
        <v>81</v>
      </c>
      <c r="AW224" s="12" t="s">
        <v>26</v>
      </c>
      <c r="AX224" s="12" t="s">
        <v>71</v>
      </c>
      <c r="AY224" s="177" t="s">
        <v>159</v>
      </c>
    </row>
    <row r="225" spans="2:65" s="12" customFormat="1" x14ac:dyDescent="0.2">
      <c r="B225" s="175"/>
      <c r="D225" s="176" t="s">
        <v>167</v>
      </c>
      <c r="E225" s="177" t="s">
        <v>1</v>
      </c>
      <c r="F225" s="178" t="s">
        <v>742</v>
      </c>
      <c r="H225" s="179">
        <v>0.24099999999999999</v>
      </c>
      <c r="I225" s="180"/>
      <c r="L225" s="175"/>
      <c r="M225" s="181"/>
      <c r="T225" s="182"/>
      <c r="AT225" s="177" t="s">
        <v>167</v>
      </c>
      <c r="AU225" s="177" t="s">
        <v>81</v>
      </c>
      <c r="AV225" s="12" t="s">
        <v>81</v>
      </c>
      <c r="AW225" s="12" t="s">
        <v>26</v>
      </c>
      <c r="AX225" s="12" t="s">
        <v>71</v>
      </c>
      <c r="AY225" s="177" t="s">
        <v>159</v>
      </c>
    </row>
    <row r="226" spans="2:65" s="12" customFormat="1" x14ac:dyDescent="0.2">
      <c r="B226" s="175"/>
      <c r="D226" s="176" t="s">
        <v>167</v>
      </c>
      <c r="E226" s="177" t="s">
        <v>1</v>
      </c>
      <c r="F226" s="178" t="s">
        <v>743</v>
      </c>
      <c r="H226" s="179">
        <v>2.0419999999999998</v>
      </c>
      <c r="I226" s="180"/>
      <c r="L226" s="175"/>
      <c r="M226" s="181"/>
      <c r="T226" s="182"/>
      <c r="AT226" s="177" t="s">
        <v>167</v>
      </c>
      <c r="AU226" s="177" t="s">
        <v>81</v>
      </c>
      <c r="AV226" s="12" t="s">
        <v>81</v>
      </c>
      <c r="AW226" s="12" t="s">
        <v>26</v>
      </c>
      <c r="AX226" s="12" t="s">
        <v>71</v>
      </c>
      <c r="AY226" s="177" t="s">
        <v>159</v>
      </c>
    </row>
    <row r="227" spans="2:65" s="12" customFormat="1" x14ac:dyDescent="0.2">
      <c r="B227" s="175"/>
      <c r="D227" s="176" t="s">
        <v>167</v>
      </c>
      <c r="E227" s="177" t="s">
        <v>1</v>
      </c>
      <c r="F227" s="178" t="s">
        <v>744</v>
      </c>
      <c r="H227" s="179">
        <v>0.27800000000000002</v>
      </c>
      <c r="I227" s="180"/>
      <c r="L227" s="175"/>
      <c r="M227" s="181"/>
      <c r="T227" s="182"/>
      <c r="AT227" s="177" t="s">
        <v>167</v>
      </c>
      <c r="AU227" s="177" t="s">
        <v>81</v>
      </c>
      <c r="AV227" s="12" t="s">
        <v>81</v>
      </c>
      <c r="AW227" s="12" t="s">
        <v>26</v>
      </c>
      <c r="AX227" s="12" t="s">
        <v>71</v>
      </c>
      <c r="AY227" s="177" t="s">
        <v>159</v>
      </c>
    </row>
    <row r="228" spans="2:65" s="12" customFormat="1" x14ac:dyDescent="0.2">
      <c r="B228" s="175"/>
      <c r="D228" s="176" t="s">
        <v>167</v>
      </c>
      <c r="E228" s="177" t="s">
        <v>1</v>
      </c>
      <c r="F228" s="178" t="s">
        <v>745</v>
      </c>
      <c r="H228" s="179">
        <v>0.13100000000000001</v>
      </c>
      <c r="I228" s="180"/>
      <c r="L228" s="175"/>
      <c r="M228" s="181"/>
      <c r="T228" s="182"/>
      <c r="AT228" s="177" t="s">
        <v>167</v>
      </c>
      <c r="AU228" s="177" t="s">
        <v>81</v>
      </c>
      <c r="AV228" s="12" t="s">
        <v>81</v>
      </c>
      <c r="AW228" s="12" t="s">
        <v>26</v>
      </c>
      <c r="AX228" s="12" t="s">
        <v>71</v>
      </c>
      <c r="AY228" s="177" t="s">
        <v>159</v>
      </c>
    </row>
    <row r="229" spans="2:65" s="13" customFormat="1" x14ac:dyDescent="0.2">
      <c r="B229" s="183"/>
      <c r="D229" s="176" t="s">
        <v>167</v>
      </c>
      <c r="E229" s="184" t="s">
        <v>655</v>
      </c>
      <c r="F229" s="185" t="s">
        <v>169</v>
      </c>
      <c r="H229" s="186">
        <v>10.768000000000001</v>
      </c>
      <c r="I229" s="187"/>
      <c r="L229" s="183"/>
      <c r="M229" s="188"/>
      <c r="T229" s="189"/>
      <c r="AT229" s="184" t="s">
        <v>167</v>
      </c>
      <c r="AU229" s="184" t="s">
        <v>81</v>
      </c>
      <c r="AV229" s="13" t="s">
        <v>165</v>
      </c>
      <c r="AW229" s="13" t="s">
        <v>26</v>
      </c>
      <c r="AX229" s="13" t="s">
        <v>76</v>
      </c>
      <c r="AY229" s="184" t="s">
        <v>159</v>
      </c>
    </row>
    <row r="230" spans="2:65" s="1" customFormat="1" ht="33" customHeight="1" x14ac:dyDescent="0.2">
      <c r="B230" s="136"/>
      <c r="C230" s="163" t="s">
        <v>312</v>
      </c>
      <c r="D230" s="163" t="s">
        <v>161</v>
      </c>
      <c r="E230" s="164" t="s">
        <v>746</v>
      </c>
      <c r="F230" s="165" t="s">
        <v>747</v>
      </c>
      <c r="G230" s="166" t="s">
        <v>164</v>
      </c>
      <c r="H230" s="167">
        <v>4.2119999999999997</v>
      </c>
      <c r="I230" s="168"/>
      <c r="J230" s="169">
        <f>ROUND(I230*H230,2)</f>
        <v>0</v>
      </c>
      <c r="K230" s="170"/>
      <c r="L230" s="34"/>
      <c r="M230" s="171" t="s">
        <v>1</v>
      </c>
      <c r="N230" s="135" t="s">
        <v>37</v>
      </c>
      <c r="P230" s="172">
        <f>O230*H230</f>
        <v>0</v>
      </c>
      <c r="Q230" s="172">
        <v>2.1669900000000002</v>
      </c>
      <c r="R230" s="172">
        <f>Q230*H230</f>
        <v>9.1273618800000005</v>
      </c>
      <c r="S230" s="172">
        <v>0</v>
      </c>
      <c r="T230" s="173">
        <f>S230*H230</f>
        <v>0</v>
      </c>
      <c r="AR230" s="174" t="s">
        <v>165</v>
      </c>
      <c r="AT230" s="174" t="s">
        <v>161</v>
      </c>
      <c r="AU230" s="174" t="s">
        <v>81</v>
      </c>
      <c r="AY230" s="17" t="s">
        <v>159</v>
      </c>
      <c r="BE230" s="102">
        <f>IF(N230="základná",J230,0)</f>
        <v>0</v>
      </c>
      <c r="BF230" s="102">
        <f>IF(N230="znížená",J230,0)</f>
        <v>0</v>
      </c>
      <c r="BG230" s="102">
        <f>IF(N230="zákl. prenesená",J230,0)</f>
        <v>0</v>
      </c>
      <c r="BH230" s="102">
        <f>IF(N230="zníž. prenesená",J230,0)</f>
        <v>0</v>
      </c>
      <c r="BI230" s="102">
        <f>IF(N230="nulová",J230,0)</f>
        <v>0</v>
      </c>
      <c r="BJ230" s="17" t="s">
        <v>81</v>
      </c>
      <c r="BK230" s="102">
        <f>ROUND(I230*H230,2)</f>
        <v>0</v>
      </c>
      <c r="BL230" s="17" t="s">
        <v>165</v>
      </c>
      <c r="BM230" s="174" t="s">
        <v>748</v>
      </c>
    </row>
    <row r="231" spans="2:65" s="14" customFormat="1" x14ac:dyDescent="0.2">
      <c r="B231" s="190"/>
      <c r="D231" s="176" t="s">
        <v>167</v>
      </c>
      <c r="E231" s="191" t="s">
        <v>1</v>
      </c>
      <c r="F231" s="192" t="s">
        <v>730</v>
      </c>
      <c r="H231" s="191" t="s">
        <v>1</v>
      </c>
      <c r="I231" s="193"/>
      <c r="L231" s="190"/>
      <c r="M231" s="194"/>
      <c r="T231" s="195"/>
      <c r="AT231" s="191" t="s">
        <v>167</v>
      </c>
      <c r="AU231" s="191" t="s">
        <v>81</v>
      </c>
      <c r="AV231" s="14" t="s">
        <v>76</v>
      </c>
      <c r="AW231" s="14" t="s">
        <v>26</v>
      </c>
      <c r="AX231" s="14" t="s">
        <v>71</v>
      </c>
      <c r="AY231" s="191" t="s">
        <v>159</v>
      </c>
    </row>
    <row r="232" spans="2:65" s="12" customFormat="1" x14ac:dyDescent="0.2">
      <c r="B232" s="175"/>
      <c r="D232" s="176" t="s">
        <v>167</v>
      </c>
      <c r="E232" s="177" t="s">
        <v>1</v>
      </c>
      <c r="F232" s="178" t="s">
        <v>749</v>
      </c>
      <c r="H232" s="179">
        <v>1.016</v>
      </c>
      <c r="I232" s="180"/>
      <c r="L232" s="175"/>
      <c r="M232" s="181"/>
      <c r="T232" s="182"/>
      <c r="AT232" s="177" t="s">
        <v>167</v>
      </c>
      <c r="AU232" s="177" t="s">
        <v>81</v>
      </c>
      <c r="AV232" s="12" t="s">
        <v>81</v>
      </c>
      <c r="AW232" s="12" t="s">
        <v>26</v>
      </c>
      <c r="AX232" s="12" t="s">
        <v>71</v>
      </c>
      <c r="AY232" s="177" t="s">
        <v>159</v>
      </c>
    </row>
    <row r="233" spans="2:65" s="12" customFormat="1" x14ac:dyDescent="0.2">
      <c r="B233" s="175"/>
      <c r="D233" s="176" t="s">
        <v>167</v>
      </c>
      <c r="E233" s="177" t="s">
        <v>1</v>
      </c>
      <c r="F233" s="178" t="s">
        <v>750</v>
      </c>
      <c r="H233" s="179">
        <v>1.306</v>
      </c>
      <c r="I233" s="180"/>
      <c r="L233" s="175"/>
      <c r="M233" s="181"/>
      <c r="T233" s="182"/>
      <c r="AT233" s="177" t="s">
        <v>167</v>
      </c>
      <c r="AU233" s="177" t="s">
        <v>81</v>
      </c>
      <c r="AV233" s="12" t="s">
        <v>81</v>
      </c>
      <c r="AW233" s="12" t="s">
        <v>26</v>
      </c>
      <c r="AX233" s="12" t="s">
        <v>71</v>
      </c>
      <c r="AY233" s="177" t="s">
        <v>159</v>
      </c>
    </row>
    <row r="234" spans="2:65" s="12" customFormat="1" x14ac:dyDescent="0.2">
      <c r="B234" s="175"/>
      <c r="D234" s="176" t="s">
        <v>167</v>
      </c>
      <c r="E234" s="177" t="s">
        <v>1</v>
      </c>
      <c r="F234" s="178" t="s">
        <v>751</v>
      </c>
      <c r="H234" s="179">
        <v>1.89</v>
      </c>
      <c r="I234" s="180"/>
      <c r="L234" s="175"/>
      <c r="M234" s="181"/>
      <c r="T234" s="182"/>
      <c r="AT234" s="177" t="s">
        <v>167</v>
      </c>
      <c r="AU234" s="177" t="s">
        <v>81</v>
      </c>
      <c r="AV234" s="12" t="s">
        <v>81</v>
      </c>
      <c r="AW234" s="12" t="s">
        <v>26</v>
      </c>
      <c r="AX234" s="12" t="s">
        <v>71</v>
      </c>
      <c r="AY234" s="177" t="s">
        <v>159</v>
      </c>
    </row>
    <row r="235" spans="2:65" s="13" customFormat="1" x14ac:dyDescent="0.2">
      <c r="B235" s="183"/>
      <c r="D235" s="176" t="s">
        <v>167</v>
      </c>
      <c r="E235" s="184" t="s">
        <v>657</v>
      </c>
      <c r="F235" s="185" t="s">
        <v>169</v>
      </c>
      <c r="H235" s="186">
        <v>4.2119999999999997</v>
      </c>
      <c r="I235" s="187"/>
      <c r="L235" s="183"/>
      <c r="M235" s="188"/>
      <c r="T235" s="189"/>
      <c r="AT235" s="184" t="s">
        <v>167</v>
      </c>
      <c r="AU235" s="184" t="s">
        <v>81</v>
      </c>
      <c r="AV235" s="13" t="s">
        <v>165</v>
      </c>
      <c r="AW235" s="13" t="s">
        <v>26</v>
      </c>
      <c r="AX235" s="13" t="s">
        <v>76</v>
      </c>
      <c r="AY235" s="184" t="s">
        <v>159</v>
      </c>
    </row>
    <row r="236" spans="2:65" s="1" customFormat="1" ht="33" customHeight="1" x14ac:dyDescent="0.2">
      <c r="B236" s="136"/>
      <c r="C236" s="163" t="s">
        <v>317</v>
      </c>
      <c r="D236" s="163" t="s">
        <v>161</v>
      </c>
      <c r="E236" s="164" t="s">
        <v>752</v>
      </c>
      <c r="F236" s="165" t="s">
        <v>753</v>
      </c>
      <c r="G236" s="166" t="s">
        <v>164</v>
      </c>
      <c r="H236" s="167">
        <v>0.68</v>
      </c>
      <c r="I236" s="168"/>
      <c r="J236" s="169">
        <f>ROUND(I236*H236,2)</f>
        <v>0</v>
      </c>
      <c r="K236" s="170"/>
      <c r="L236" s="34"/>
      <c r="M236" s="171" t="s">
        <v>1</v>
      </c>
      <c r="N236" s="135" t="s">
        <v>37</v>
      </c>
      <c r="P236" s="172">
        <f>O236*H236</f>
        <v>0</v>
      </c>
      <c r="Q236" s="172">
        <v>2.1306444</v>
      </c>
      <c r="R236" s="172">
        <f>Q236*H236</f>
        <v>1.4488381920000002</v>
      </c>
      <c r="S236" s="172">
        <v>0</v>
      </c>
      <c r="T236" s="173">
        <f>S236*H236</f>
        <v>0</v>
      </c>
      <c r="AR236" s="174" t="s">
        <v>165</v>
      </c>
      <c r="AT236" s="174" t="s">
        <v>161</v>
      </c>
      <c r="AU236" s="174" t="s">
        <v>81</v>
      </c>
      <c r="AY236" s="17" t="s">
        <v>159</v>
      </c>
      <c r="BE236" s="102">
        <f>IF(N236="základná",J236,0)</f>
        <v>0</v>
      </c>
      <c r="BF236" s="102">
        <f>IF(N236="znížená",J236,0)</f>
        <v>0</v>
      </c>
      <c r="BG236" s="102">
        <f>IF(N236="zákl. prenesená",J236,0)</f>
        <v>0</v>
      </c>
      <c r="BH236" s="102">
        <f>IF(N236="zníž. prenesená",J236,0)</f>
        <v>0</v>
      </c>
      <c r="BI236" s="102">
        <f>IF(N236="nulová",J236,0)</f>
        <v>0</v>
      </c>
      <c r="BJ236" s="17" t="s">
        <v>81</v>
      </c>
      <c r="BK236" s="102">
        <f>ROUND(I236*H236,2)</f>
        <v>0</v>
      </c>
      <c r="BL236" s="17" t="s">
        <v>165</v>
      </c>
      <c r="BM236" s="174" t="s">
        <v>754</v>
      </c>
    </row>
    <row r="237" spans="2:65" s="14" customFormat="1" x14ac:dyDescent="0.2">
      <c r="B237" s="190"/>
      <c r="D237" s="176" t="s">
        <v>167</v>
      </c>
      <c r="E237" s="191" t="s">
        <v>1</v>
      </c>
      <c r="F237" s="192" t="s">
        <v>734</v>
      </c>
      <c r="H237" s="191" t="s">
        <v>1</v>
      </c>
      <c r="I237" s="193"/>
      <c r="L237" s="190"/>
      <c r="M237" s="194"/>
      <c r="T237" s="195"/>
      <c r="AT237" s="191" t="s">
        <v>167</v>
      </c>
      <c r="AU237" s="191" t="s">
        <v>81</v>
      </c>
      <c r="AV237" s="14" t="s">
        <v>76</v>
      </c>
      <c r="AW237" s="14" t="s">
        <v>26</v>
      </c>
      <c r="AX237" s="14" t="s">
        <v>71</v>
      </c>
      <c r="AY237" s="191" t="s">
        <v>159</v>
      </c>
    </row>
    <row r="238" spans="2:65" s="12" customFormat="1" x14ac:dyDescent="0.2">
      <c r="B238" s="175"/>
      <c r="D238" s="176" t="s">
        <v>167</v>
      </c>
      <c r="E238" s="177" t="s">
        <v>1</v>
      </c>
      <c r="F238" s="178" t="s">
        <v>755</v>
      </c>
      <c r="H238" s="179">
        <v>0.2</v>
      </c>
      <c r="I238" s="180"/>
      <c r="L238" s="175"/>
      <c r="M238" s="181"/>
      <c r="T238" s="182"/>
      <c r="AT238" s="177" t="s">
        <v>167</v>
      </c>
      <c r="AU238" s="177" t="s">
        <v>81</v>
      </c>
      <c r="AV238" s="12" t="s">
        <v>81</v>
      </c>
      <c r="AW238" s="12" t="s">
        <v>26</v>
      </c>
      <c r="AX238" s="12" t="s">
        <v>71</v>
      </c>
      <c r="AY238" s="177" t="s">
        <v>159</v>
      </c>
    </row>
    <row r="239" spans="2:65" s="12" customFormat="1" x14ac:dyDescent="0.2">
      <c r="B239" s="175"/>
      <c r="D239" s="176" t="s">
        <v>167</v>
      </c>
      <c r="E239" s="177" t="s">
        <v>1</v>
      </c>
      <c r="F239" s="178" t="s">
        <v>756</v>
      </c>
      <c r="H239" s="179">
        <v>0.48</v>
      </c>
      <c r="I239" s="180"/>
      <c r="L239" s="175"/>
      <c r="M239" s="181"/>
      <c r="T239" s="182"/>
      <c r="AT239" s="177" t="s">
        <v>167</v>
      </c>
      <c r="AU239" s="177" t="s">
        <v>81</v>
      </c>
      <c r="AV239" s="12" t="s">
        <v>81</v>
      </c>
      <c r="AW239" s="12" t="s">
        <v>26</v>
      </c>
      <c r="AX239" s="12" t="s">
        <v>71</v>
      </c>
      <c r="AY239" s="177" t="s">
        <v>159</v>
      </c>
    </row>
    <row r="240" spans="2:65" s="13" customFormat="1" x14ac:dyDescent="0.2">
      <c r="B240" s="183"/>
      <c r="D240" s="176" t="s">
        <v>167</v>
      </c>
      <c r="E240" s="184" t="s">
        <v>659</v>
      </c>
      <c r="F240" s="185" t="s">
        <v>169</v>
      </c>
      <c r="H240" s="186">
        <v>0.68</v>
      </c>
      <c r="I240" s="187"/>
      <c r="L240" s="183"/>
      <c r="M240" s="188"/>
      <c r="T240" s="189"/>
      <c r="AT240" s="184" t="s">
        <v>167</v>
      </c>
      <c r="AU240" s="184" t="s">
        <v>81</v>
      </c>
      <c r="AV240" s="13" t="s">
        <v>165</v>
      </c>
      <c r="AW240" s="13" t="s">
        <v>26</v>
      </c>
      <c r="AX240" s="13" t="s">
        <v>76</v>
      </c>
      <c r="AY240" s="184" t="s">
        <v>159</v>
      </c>
    </row>
    <row r="241" spans="2:65" s="1" customFormat="1" ht="33" customHeight="1" x14ac:dyDescent="0.2">
      <c r="B241" s="136"/>
      <c r="C241" s="163" t="s">
        <v>323</v>
      </c>
      <c r="D241" s="163" t="s">
        <v>161</v>
      </c>
      <c r="E241" s="164" t="s">
        <v>757</v>
      </c>
      <c r="F241" s="165" t="s">
        <v>758</v>
      </c>
      <c r="G241" s="166" t="s">
        <v>205</v>
      </c>
      <c r="H241" s="167">
        <v>0.64900000000000002</v>
      </c>
      <c r="I241" s="168"/>
      <c r="J241" s="169">
        <f>ROUND(I241*H241,2)</f>
        <v>0</v>
      </c>
      <c r="K241" s="170"/>
      <c r="L241" s="34"/>
      <c r="M241" s="171" t="s">
        <v>1</v>
      </c>
      <c r="N241" s="135" t="s">
        <v>37</v>
      </c>
      <c r="P241" s="172">
        <f>O241*H241</f>
        <v>0</v>
      </c>
      <c r="Q241" s="172">
        <v>1.002</v>
      </c>
      <c r="R241" s="172">
        <f>Q241*H241</f>
        <v>0.65029800000000004</v>
      </c>
      <c r="S241" s="172">
        <v>0</v>
      </c>
      <c r="T241" s="173">
        <f>S241*H241</f>
        <v>0</v>
      </c>
      <c r="AR241" s="174" t="s">
        <v>165</v>
      </c>
      <c r="AT241" s="174" t="s">
        <v>161</v>
      </c>
      <c r="AU241" s="174" t="s">
        <v>81</v>
      </c>
      <c r="AY241" s="17" t="s">
        <v>159</v>
      </c>
      <c r="BE241" s="102">
        <f>IF(N241="základná",J241,0)</f>
        <v>0</v>
      </c>
      <c r="BF241" s="102">
        <f>IF(N241="znížená",J241,0)</f>
        <v>0</v>
      </c>
      <c r="BG241" s="102">
        <f>IF(N241="zákl. prenesená",J241,0)</f>
        <v>0</v>
      </c>
      <c r="BH241" s="102">
        <f>IF(N241="zníž. prenesená",J241,0)</f>
        <v>0</v>
      </c>
      <c r="BI241" s="102">
        <f>IF(N241="nulová",J241,0)</f>
        <v>0</v>
      </c>
      <c r="BJ241" s="17" t="s">
        <v>81</v>
      </c>
      <c r="BK241" s="102">
        <f>ROUND(I241*H241,2)</f>
        <v>0</v>
      </c>
      <c r="BL241" s="17" t="s">
        <v>165</v>
      </c>
      <c r="BM241" s="174" t="s">
        <v>759</v>
      </c>
    </row>
    <row r="242" spans="2:65" s="12" customFormat="1" x14ac:dyDescent="0.2">
      <c r="B242" s="175"/>
      <c r="D242" s="176" t="s">
        <v>167</v>
      </c>
      <c r="E242" s="177" t="s">
        <v>1</v>
      </c>
      <c r="F242" s="178" t="s">
        <v>760</v>
      </c>
      <c r="H242" s="179">
        <v>0.48799999999999999</v>
      </c>
      <c r="I242" s="180"/>
      <c r="L242" s="175"/>
      <c r="M242" s="181"/>
      <c r="T242" s="182"/>
      <c r="AT242" s="177" t="s">
        <v>167</v>
      </c>
      <c r="AU242" s="177" t="s">
        <v>81</v>
      </c>
      <c r="AV242" s="12" t="s">
        <v>81</v>
      </c>
      <c r="AW242" s="12" t="s">
        <v>26</v>
      </c>
      <c r="AX242" s="12" t="s">
        <v>71</v>
      </c>
      <c r="AY242" s="177" t="s">
        <v>159</v>
      </c>
    </row>
    <row r="243" spans="2:65" s="12" customFormat="1" x14ac:dyDescent="0.2">
      <c r="B243" s="175"/>
      <c r="D243" s="176" t="s">
        <v>167</v>
      </c>
      <c r="E243" s="177" t="s">
        <v>1</v>
      </c>
      <c r="F243" s="178" t="s">
        <v>761</v>
      </c>
      <c r="H243" s="179">
        <v>0.14299999999999999</v>
      </c>
      <c r="I243" s="180"/>
      <c r="L243" s="175"/>
      <c r="M243" s="181"/>
      <c r="T243" s="182"/>
      <c r="AT243" s="177" t="s">
        <v>167</v>
      </c>
      <c r="AU243" s="177" t="s">
        <v>81</v>
      </c>
      <c r="AV243" s="12" t="s">
        <v>81</v>
      </c>
      <c r="AW243" s="12" t="s">
        <v>26</v>
      </c>
      <c r="AX243" s="12" t="s">
        <v>71</v>
      </c>
      <c r="AY243" s="177" t="s">
        <v>159</v>
      </c>
    </row>
    <row r="244" spans="2:65" s="12" customFormat="1" x14ac:dyDescent="0.2">
      <c r="B244" s="175"/>
      <c r="D244" s="176" t="s">
        <v>167</v>
      </c>
      <c r="E244" s="177" t="s">
        <v>1</v>
      </c>
      <c r="F244" s="178" t="s">
        <v>762</v>
      </c>
      <c r="H244" s="179">
        <v>1.7999999999999999E-2</v>
      </c>
      <c r="I244" s="180"/>
      <c r="L244" s="175"/>
      <c r="M244" s="181"/>
      <c r="T244" s="182"/>
      <c r="AT244" s="177" t="s">
        <v>167</v>
      </c>
      <c r="AU244" s="177" t="s">
        <v>81</v>
      </c>
      <c r="AV244" s="12" t="s">
        <v>81</v>
      </c>
      <c r="AW244" s="12" t="s">
        <v>26</v>
      </c>
      <c r="AX244" s="12" t="s">
        <v>71</v>
      </c>
      <c r="AY244" s="177" t="s">
        <v>159</v>
      </c>
    </row>
    <row r="245" spans="2:65" s="13" customFormat="1" x14ac:dyDescent="0.2">
      <c r="B245" s="183"/>
      <c r="D245" s="176" t="s">
        <v>167</v>
      </c>
      <c r="E245" s="184" t="s">
        <v>1</v>
      </c>
      <c r="F245" s="185" t="s">
        <v>169</v>
      </c>
      <c r="H245" s="186">
        <v>0.64900000000000002</v>
      </c>
      <c r="I245" s="187"/>
      <c r="L245" s="183"/>
      <c r="M245" s="188"/>
      <c r="T245" s="189"/>
      <c r="AT245" s="184" t="s">
        <v>167</v>
      </c>
      <c r="AU245" s="184" t="s">
        <v>81</v>
      </c>
      <c r="AV245" s="13" t="s">
        <v>165</v>
      </c>
      <c r="AW245" s="13" t="s">
        <v>26</v>
      </c>
      <c r="AX245" s="13" t="s">
        <v>76</v>
      </c>
      <c r="AY245" s="184" t="s">
        <v>159</v>
      </c>
    </row>
    <row r="246" spans="2:65" s="11" customFormat="1" ht="22.75" customHeight="1" x14ac:dyDescent="0.25">
      <c r="B246" s="151"/>
      <c r="D246" s="152" t="s">
        <v>70</v>
      </c>
      <c r="E246" s="161" t="s">
        <v>165</v>
      </c>
      <c r="F246" s="161" t="s">
        <v>763</v>
      </c>
      <c r="I246" s="154"/>
      <c r="J246" s="162">
        <f>BK246</f>
        <v>0</v>
      </c>
      <c r="L246" s="151"/>
      <c r="M246" s="156"/>
      <c r="P246" s="157">
        <f>SUM(P247:P260)</f>
        <v>0</v>
      </c>
      <c r="R246" s="157">
        <f>SUM(R247:R260)</f>
        <v>3.0177777986400001</v>
      </c>
      <c r="T246" s="158">
        <f>SUM(T247:T260)</f>
        <v>0</v>
      </c>
      <c r="AR246" s="152" t="s">
        <v>76</v>
      </c>
      <c r="AT246" s="159" t="s">
        <v>70</v>
      </c>
      <c r="AU246" s="159" t="s">
        <v>76</v>
      </c>
      <c r="AY246" s="152" t="s">
        <v>159</v>
      </c>
      <c r="BK246" s="160">
        <f>SUM(BK247:BK260)</f>
        <v>0</v>
      </c>
    </row>
    <row r="247" spans="2:65" s="1" customFormat="1" ht="24.15" customHeight="1" x14ac:dyDescent="0.2">
      <c r="B247" s="136"/>
      <c r="C247" s="163" t="s">
        <v>329</v>
      </c>
      <c r="D247" s="163" t="s">
        <v>161</v>
      </c>
      <c r="E247" s="164" t="s">
        <v>764</v>
      </c>
      <c r="F247" s="165" t="s">
        <v>765</v>
      </c>
      <c r="G247" s="166" t="s">
        <v>205</v>
      </c>
      <c r="H247" s="167">
        <v>0.13</v>
      </c>
      <c r="I247" s="168"/>
      <c r="J247" s="169">
        <f>ROUND(I247*H247,2)</f>
        <v>0</v>
      </c>
      <c r="K247" s="170"/>
      <c r="L247" s="34"/>
      <c r="M247" s="171" t="s">
        <v>1</v>
      </c>
      <c r="N247" s="135" t="s">
        <v>37</v>
      </c>
      <c r="P247" s="172">
        <f>O247*H247</f>
        <v>0</v>
      </c>
      <c r="Q247" s="172">
        <v>1.0165683299999999</v>
      </c>
      <c r="R247" s="172">
        <f>Q247*H247</f>
        <v>0.13215388289999999</v>
      </c>
      <c r="S247" s="172">
        <v>0</v>
      </c>
      <c r="T247" s="173">
        <f>S247*H247</f>
        <v>0</v>
      </c>
      <c r="AR247" s="174" t="s">
        <v>165</v>
      </c>
      <c r="AT247" s="174" t="s">
        <v>161</v>
      </c>
      <c r="AU247" s="174" t="s">
        <v>81</v>
      </c>
      <c r="AY247" s="17" t="s">
        <v>159</v>
      </c>
      <c r="BE247" s="102">
        <f>IF(N247="základná",J247,0)</f>
        <v>0</v>
      </c>
      <c r="BF247" s="102">
        <f>IF(N247="znížená",J247,0)</f>
        <v>0</v>
      </c>
      <c r="BG247" s="102">
        <f>IF(N247="zákl. prenesená",J247,0)</f>
        <v>0</v>
      </c>
      <c r="BH247" s="102">
        <f>IF(N247="zníž. prenesená",J247,0)</f>
        <v>0</v>
      </c>
      <c r="BI247" s="102">
        <f>IF(N247="nulová",J247,0)</f>
        <v>0</v>
      </c>
      <c r="BJ247" s="17" t="s">
        <v>81</v>
      </c>
      <c r="BK247" s="102">
        <f>ROUND(I247*H247,2)</f>
        <v>0</v>
      </c>
      <c r="BL247" s="17" t="s">
        <v>165</v>
      </c>
      <c r="BM247" s="174" t="s">
        <v>766</v>
      </c>
    </row>
    <row r="248" spans="2:65" s="12" customFormat="1" x14ac:dyDescent="0.2">
      <c r="B248" s="175"/>
      <c r="D248" s="176" t="s">
        <v>167</v>
      </c>
      <c r="E248" s="177" t="s">
        <v>1</v>
      </c>
      <c r="F248" s="178" t="s">
        <v>767</v>
      </c>
      <c r="H248" s="179">
        <v>7.3999999999999996E-2</v>
      </c>
      <c r="I248" s="180"/>
      <c r="L248" s="175"/>
      <c r="M248" s="181"/>
      <c r="T248" s="182"/>
      <c r="AT248" s="177" t="s">
        <v>167</v>
      </c>
      <c r="AU248" s="177" t="s">
        <v>81</v>
      </c>
      <c r="AV248" s="12" t="s">
        <v>81</v>
      </c>
      <c r="AW248" s="12" t="s">
        <v>26</v>
      </c>
      <c r="AX248" s="12" t="s">
        <v>71</v>
      </c>
      <c r="AY248" s="177" t="s">
        <v>159</v>
      </c>
    </row>
    <row r="249" spans="2:65" s="12" customFormat="1" x14ac:dyDescent="0.2">
      <c r="B249" s="175"/>
      <c r="D249" s="176" t="s">
        <v>167</v>
      </c>
      <c r="E249" s="177" t="s">
        <v>1</v>
      </c>
      <c r="F249" s="178" t="s">
        <v>768</v>
      </c>
      <c r="H249" s="179">
        <v>5.6000000000000001E-2</v>
      </c>
      <c r="I249" s="180"/>
      <c r="L249" s="175"/>
      <c r="M249" s="181"/>
      <c r="T249" s="182"/>
      <c r="AT249" s="177" t="s">
        <v>167</v>
      </c>
      <c r="AU249" s="177" t="s">
        <v>81</v>
      </c>
      <c r="AV249" s="12" t="s">
        <v>81</v>
      </c>
      <c r="AW249" s="12" t="s">
        <v>26</v>
      </c>
      <c r="AX249" s="12" t="s">
        <v>71</v>
      </c>
      <c r="AY249" s="177" t="s">
        <v>159</v>
      </c>
    </row>
    <row r="250" spans="2:65" s="13" customFormat="1" x14ac:dyDescent="0.2">
      <c r="B250" s="183"/>
      <c r="D250" s="176" t="s">
        <v>167</v>
      </c>
      <c r="E250" s="184" t="s">
        <v>1</v>
      </c>
      <c r="F250" s="185" t="s">
        <v>169</v>
      </c>
      <c r="H250" s="186">
        <v>0.13</v>
      </c>
      <c r="I250" s="187"/>
      <c r="L250" s="183"/>
      <c r="M250" s="188"/>
      <c r="T250" s="189"/>
      <c r="AT250" s="184" t="s">
        <v>167</v>
      </c>
      <c r="AU250" s="184" t="s">
        <v>81</v>
      </c>
      <c r="AV250" s="13" t="s">
        <v>165</v>
      </c>
      <c r="AW250" s="13" t="s">
        <v>26</v>
      </c>
      <c r="AX250" s="13" t="s">
        <v>76</v>
      </c>
      <c r="AY250" s="184" t="s">
        <v>159</v>
      </c>
    </row>
    <row r="251" spans="2:65" s="1" customFormat="1" ht="24.15" customHeight="1" x14ac:dyDescent="0.2">
      <c r="B251" s="136"/>
      <c r="C251" s="163" t="s">
        <v>7</v>
      </c>
      <c r="D251" s="163" t="s">
        <v>161</v>
      </c>
      <c r="E251" s="164" t="s">
        <v>769</v>
      </c>
      <c r="F251" s="165" t="s">
        <v>770</v>
      </c>
      <c r="G251" s="166" t="s">
        <v>493</v>
      </c>
      <c r="H251" s="167">
        <v>25.812999999999999</v>
      </c>
      <c r="I251" s="168"/>
      <c r="J251" s="169">
        <f>ROUND(I251*H251,2)</f>
        <v>0</v>
      </c>
      <c r="K251" s="170"/>
      <c r="L251" s="34"/>
      <c r="M251" s="171" t="s">
        <v>1</v>
      </c>
      <c r="N251" s="135" t="s">
        <v>37</v>
      </c>
      <c r="P251" s="172">
        <f>O251*H251</f>
        <v>0</v>
      </c>
      <c r="Q251" s="172">
        <v>9.9598500000000006E-2</v>
      </c>
      <c r="R251" s="172">
        <f>Q251*H251</f>
        <v>2.5709360805000001</v>
      </c>
      <c r="S251" s="172">
        <v>0</v>
      </c>
      <c r="T251" s="173">
        <f>S251*H251</f>
        <v>0</v>
      </c>
      <c r="AR251" s="174" t="s">
        <v>165</v>
      </c>
      <c r="AT251" s="174" t="s">
        <v>161</v>
      </c>
      <c r="AU251" s="174" t="s">
        <v>81</v>
      </c>
      <c r="AY251" s="17" t="s">
        <v>159</v>
      </c>
      <c r="BE251" s="102">
        <f>IF(N251="základná",J251,0)</f>
        <v>0</v>
      </c>
      <c r="BF251" s="102">
        <f>IF(N251="znížená",J251,0)</f>
        <v>0</v>
      </c>
      <c r="BG251" s="102">
        <f>IF(N251="zákl. prenesená",J251,0)</f>
        <v>0</v>
      </c>
      <c r="BH251" s="102">
        <f>IF(N251="zníž. prenesená",J251,0)</f>
        <v>0</v>
      </c>
      <c r="BI251" s="102">
        <f>IF(N251="nulová",J251,0)</f>
        <v>0</v>
      </c>
      <c r="BJ251" s="17" t="s">
        <v>81</v>
      </c>
      <c r="BK251" s="102">
        <f>ROUND(I251*H251,2)</f>
        <v>0</v>
      </c>
      <c r="BL251" s="17" t="s">
        <v>165</v>
      </c>
      <c r="BM251" s="174" t="s">
        <v>771</v>
      </c>
    </row>
    <row r="252" spans="2:65" s="12" customFormat="1" x14ac:dyDescent="0.2">
      <c r="B252" s="175"/>
      <c r="D252" s="176" t="s">
        <v>167</v>
      </c>
      <c r="E252" s="177" t="s">
        <v>1</v>
      </c>
      <c r="F252" s="178" t="s">
        <v>772</v>
      </c>
      <c r="H252" s="179">
        <v>14.05</v>
      </c>
      <c r="I252" s="180"/>
      <c r="L252" s="175"/>
      <c r="M252" s="181"/>
      <c r="T252" s="182"/>
      <c r="AT252" s="177" t="s">
        <v>167</v>
      </c>
      <c r="AU252" s="177" t="s">
        <v>81</v>
      </c>
      <c r="AV252" s="12" t="s">
        <v>81</v>
      </c>
      <c r="AW252" s="12" t="s">
        <v>26</v>
      </c>
      <c r="AX252" s="12" t="s">
        <v>71</v>
      </c>
      <c r="AY252" s="177" t="s">
        <v>159</v>
      </c>
    </row>
    <row r="253" spans="2:65" s="12" customFormat="1" x14ac:dyDescent="0.2">
      <c r="B253" s="175"/>
      <c r="D253" s="176" t="s">
        <v>167</v>
      </c>
      <c r="E253" s="177" t="s">
        <v>1</v>
      </c>
      <c r="F253" s="178" t="s">
        <v>773</v>
      </c>
      <c r="H253" s="179">
        <v>11.763</v>
      </c>
      <c r="I253" s="180"/>
      <c r="L253" s="175"/>
      <c r="M253" s="181"/>
      <c r="T253" s="182"/>
      <c r="AT253" s="177" t="s">
        <v>167</v>
      </c>
      <c r="AU253" s="177" t="s">
        <v>81</v>
      </c>
      <c r="AV253" s="12" t="s">
        <v>81</v>
      </c>
      <c r="AW253" s="12" t="s">
        <v>26</v>
      </c>
      <c r="AX253" s="12" t="s">
        <v>71</v>
      </c>
      <c r="AY253" s="177" t="s">
        <v>159</v>
      </c>
    </row>
    <row r="254" spans="2:65" s="13" customFormat="1" x14ac:dyDescent="0.2">
      <c r="B254" s="183"/>
      <c r="D254" s="176" t="s">
        <v>167</v>
      </c>
      <c r="E254" s="184" t="s">
        <v>1</v>
      </c>
      <c r="F254" s="185" t="s">
        <v>169</v>
      </c>
      <c r="H254" s="186">
        <v>25.812999999999999</v>
      </c>
      <c r="I254" s="187"/>
      <c r="L254" s="183"/>
      <c r="M254" s="188"/>
      <c r="T254" s="189"/>
      <c r="AT254" s="184" t="s">
        <v>167</v>
      </c>
      <c r="AU254" s="184" t="s">
        <v>81</v>
      </c>
      <c r="AV254" s="13" t="s">
        <v>165</v>
      </c>
      <c r="AW254" s="13" t="s">
        <v>26</v>
      </c>
      <c r="AX254" s="13" t="s">
        <v>76</v>
      </c>
      <c r="AY254" s="184" t="s">
        <v>159</v>
      </c>
    </row>
    <row r="255" spans="2:65" s="1" customFormat="1" ht="24.15" customHeight="1" x14ac:dyDescent="0.2">
      <c r="B255" s="136"/>
      <c r="C255" s="163" t="s">
        <v>339</v>
      </c>
      <c r="D255" s="163" t="s">
        <v>161</v>
      </c>
      <c r="E255" s="164" t="s">
        <v>774</v>
      </c>
      <c r="F255" s="165" t="s">
        <v>775</v>
      </c>
      <c r="G255" s="166" t="s">
        <v>281</v>
      </c>
      <c r="H255" s="167">
        <v>11.874000000000001</v>
      </c>
      <c r="I255" s="168"/>
      <c r="J255" s="169">
        <f>ROUND(I255*H255,2)</f>
        <v>0</v>
      </c>
      <c r="K255" s="170"/>
      <c r="L255" s="34"/>
      <c r="M255" s="171" t="s">
        <v>1</v>
      </c>
      <c r="N255" s="135" t="s">
        <v>37</v>
      </c>
      <c r="P255" s="172">
        <f>O255*H255</f>
        <v>0</v>
      </c>
      <c r="Q255" s="172">
        <v>2.650226E-2</v>
      </c>
      <c r="R255" s="172">
        <f>Q255*H255</f>
        <v>0.31468783523999999</v>
      </c>
      <c r="S255" s="172">
        <v>0</v>
      </c>
      <c r="T255" s="173">
        <f>S255*H255</f>
        <v>0</v>
      </c>
      <c r="AR255" s="174" t="s">
        <v>165</v>
      </c>
      <c r="AT255" s="174" t="s">
        <v>161</v>
      </c>
      <c r="AU255" s="174" t="s">
        <v>81</v>
      </c>
      <c r="AY255" s="17" t="s">
        <v>159</v>
      </c>
      <c r="BE255" s="102">
        <f>IF(N255="základná",J255,0)</f>
        <v>0</v>
      </c>
      <c r="BF255" s="102">
        <f>IF(N255="znížená",J255,0)</f>
        <v>0</v>
      </c>
      <c r="BG255" s="102">
        <f>IF(N255="zákl. prenesená",J255,0)</f>
        <v>0</v>
      </c>
      <c r="BH255" s="102">
        <f>IF(N255="zníž. prenesená",J255,0)</f>
        <v>0</v>
      </c>
      <c r="BI255" s="102">
        <f>IF(N255="nulová",J255,0)</f>
        <v>0</v>
      </c>
      <c r="BJ255" s="17" t="s">
        <v>81</v>
      </c>
      <c r="BK255" s="102">
        <f>ROUND(I255*H255,2)</f>
        <v>0</v>
      </c>
      <c r="BL255" s="17" t="s">
        <v>165</v>
      </c>
      <c r="BM255" s="174" t="s">
        <v>776</v>
      </c>
    </row>
    <row r="256" spans="2:65" s="12" customFormat="1" x14ac:dyDescent="0.2">
      <c r="B256" s="175"/>
      <c r="D256" s="176" t="s">
        <v>167</v>
      </c>
      <c r="E256" s="177" t="s">
        <v>1</v>
      </c>
      <c r="F256" s="178" t="s">
        <v>777</v>
      </c>
      <c r="H256" s="179">
        <v>6.4630000000000001</v>
      </c>
      <c r="I256" s="180"/>
      <c r="L256" s="175"/>
      <c r="M256" s="181"/>
      <c r="T256" s="182"/>
      <c r="AT256" s="177" t="s">
        <v>167</v>
      </c>
      <c r="AU256" s="177" t="s">
        <v>81</v>
      </c>
      <c r="AV256" s="12" t="s">
        <v>81</v>
      </c>
      <c r="AW256" s="12" t="s">
        <v>26</v>
      </c>
      <c r="AX256" s="12" t="s">
        <v>71</v>
      </c>
      <c r="AY256" s="177" t="s">
        <v>159</v>
      </c>
    </row>
    <row r="257" spans="2:65" s="12" customFormat="1" x14ac:dyDescent="0.2">
      <c r="B257" s="175"/>
      <c r="D257" s="176" t="s">
        <v>167</v>
      </c>
      <c r="E257" s="177" t="s">
        <v>1</v>
      </c>
      <c r="F257" s="178" t="s">
        <v>778</v>
      </c>
      <c r="H257" s="179">
        <v>5.4109999999999996</v>
      </c>
      <c r="I257" s="180"/>
      <c r="L257" s="175"/>
      <c r="M257" s="181"/>
      <c r="T257" s="182"/>
      <c r="AT257" s="177" t="s">
        <v>167</v>
      </c>
      <c r="AU257" s="177" t="s">
        <v>81</v>
      </c>
      <c r="AV257" s="12" t="s">
        <v>81</v>
      </c>
      <c r="AW257" s="12" t="s">
        <v>26</v>
      </c>
      <c r="AX257" s="12" t="s">
        <v>71</v>
      </c>
      <c r="AY257" s="177" t="s">
        <v>159</v>
      </c>
    </row>
    <row r="258" spans="2:65" s="13" customFormat="1" x14ac:dyDescent="0.2">
      <c r="B258" s="183"/>
      <c r="D258" s="176" t="s">
        <v>167</v>
      </c>
      <c r="E258" s="184" t="s">
        <v>651</v>
      </c>
      <c r="F258" s="185" t="s">
        <v>169</v>
      </c>
      <c r="H258" s="186">
        <v>11.874000000000001</v>
      </c>
      <c r="I258" s="187"/>
      <c r="L258" s="183"/>
      <c r="M258" s="188"/>
      <c r="T258" s="189"/>
      <c r="AT258" s="184" t="s">
        <v>167</v>
      </c>
      <c r="AU258" s="184" t="s">
        <v>81</v>
      </c>
      <c r="AV258" s="13" t="s">
        <v>165</v>
      </c>
      <c r="AW258" s="13" t="s">
        <v>26</v>
      </c>
      <c r="AX258" s="13" t="s">
        <v>76</v>
      </c>
      <c r="AY258" s="184" t="s">
        <v>159</v>
      </c>
    </row>
    <row r="259" spans="2:65" s="1" customFormat="1" ht="24.15" customHeight="1" x14ac:dyDescent="0.2">
      <c r="B259" s="136"/>
      <c r="C259" s="163" t="s">
        <v>346</v>
      </c>
      <c r="D259" s="163" t="s">
        <v>161</v>
      </c>
      <c r="E259" s="164" t="s">
        <v>779</v>
      </c>
      <c r="F259" s="165" t="s">
        <v>780</v>
      </c>
      <c r="G259" s="166" t="s">
        <v>281</v>
      </c>
      <c r="H259" s="167">
        <v>11.874000000000001</v>
      </c>
      <c r="I259" s="168"/>
      <c r="J259" s="169">
        <f>ROUND(I259*H259,2)</f>
        <v>0</v>
      </c>
      <c r="K259" s="170"/>
      <c r="L259" s="34"/>
      <c r="M259" s="171" t="s">
        <v>1</v>
      </c>
      <c r="N259" s="135" t="s">
        <v>37</v>
      </c>
      <c r="P259" s="172">
        <f>O259*H259</f>
        <v>0</v>
      </c>
      <c r="Q259" s="172">
        <v>0</v>
      </c>
      <c r="R259" s="172">
        <f>Q259*H259</f>
        <v>0</v>
      </c>
      <c r="S259" s="172">
        <v>0</v>
      </c>
      <c r="T259" s="173">
        <f>S259*H259</f>
        <v>0</v>
      </c>
      <c r="AR259" s="174" t="s">
        <v>165</v>
      </c>
      <c r="AT259" s="174" t="s">
        <v>161</v>
      </c>
      <c r="AU259" s="174" t="s">
        <v>81</v>
      </c>
      <c r="AY259" s="17" t="s">
        <v>159</v>
      </c>
      <c r="BE259" s="102">
        <f>IF(N259="základná",J259,0)</f>
        <v>0</v>
      </c>
      <c r="BF259" s="102">
        <f>IF(N259="znížená",J259,0)</f>
        <v>0</v>
      </c>
      <c r="BG259" s="102">
        <f>IF(N259="zákl. prenesená",J259,0)</f>
        <v>0</v>
      </c>
      <c r="BH259" s="102">
        <f>IF(N259="zníž. prenesená",J259,0)</f>
        <v>0</v>
      </c>
      <c r="BI259" s="102">
        <f>IF(N259="nulová",J259,0)</f>
        <v>0</v>
      </c>
      <c r="BJ259" s="17" t="s">
        <v>81</v>
      </c>
      <c r="BK259" s="102">
        <f>ROUND(I259*H259,2)</f>
        <v>0</v>
      </c>
      <c r="BL259" s="17" t="s">
        <v>165</v>
      </c>
      <c r="BM259" s="174" t="s">
        <v>781</v>
      </c>
    </row>
    <row r="260" spans="2:65" s="12" customFormat="1" x14ac:dyDescent="0.2">
      <c r="B260" s="175"/>
      <c r="D260" s="176" t="s">
        <v>167</v>
      </c>
      <c r="E260" s="177" t="s">
        <v>1</v>
      </c>
      <c r="F260" s="178" t="s">
        <v>651</v>
      </c>
      <c r="H260" s="179">
        <v>11.874000000000001</v>
      </c>
      <c r="I260" s="180"/>
      <c r="L260" s="175"/>
      <c r="M260" s="181"/>
      <c r="T260" s="182"/>
      <c r="AT260" s="177" t="s">
        <v>167</v>
      </c>
      <c r="AU260" s="177" t="s">
        <v>81</v>
      </c>
      <c r="AV260" s="12" t="s">
        <v>81</v>
      </c>
      <c r="AW260" s="12" t="s">
        <v>26</v>
      </c>
      <c r="AX260" s="12" t="s">
        <v>76</v>
      </c>
      <c r="AY260" s="177" t="s">
        <v>159</v>
      </c>
    </row>
    <row r="261" spans="2:65" s="11" customFormat="1" ht="22.75" customHeight="1" x14ac:dyDescent="0.25">
      <c r="B261" s="151"/>
      <c r="D261" s="152" t="s">
        <v>70</v>
      </c>
      <c r="E261" s="161" t="s">
        <v>184</v>
      </c>
      <c r="F261" s="161" t="s">
        <v>345</v>
      </c>
      <c r="I261" s="154"/>
      <c r="J261" s="162">
        <f>BK261</f>
        <v>0</v>
      </c>
      <c r="L261" s="151"/>
      <c r="M261" s="156"/>
      <c r="P261" s="157">
        <f>SUM(P262:P263)</f>
        <v>0</v>
      </c>
      <c r="R261" s="157">
        <f>SUM(R262:R263)</f>
        <v>51.2425</v>
      </c>
      <c r="T261" s="158">
        <f>SUM(T262:T263)</f>
        <v>0</v>
      </c>
      <c r="AR261" s="152" t="s">
        <v>76</v>
      </c>
      <c r="AT261" s="159" t="s">
        <v>70</v>
      </c>
      <c r="AU261" s="159" t="s">
        <v>76</v>
      </c>
      <c r="AY261" s="152" t="s">
        <v>159</v>
      </c>
      <c r="BK261" s="160">
        <f>SUM(BK262:BK263)</f>
        <v>0</v>
      </c>
    </row>
    <row r="262" spans="2:65" s="1" customFormat="1" ht="33" customHeight="1" x14ac:dyDescent="0.2">
      <c r="B262" s="136"/>
      <c r="C262" s="163" t="s">
        <v>353</v>
      </c>
      <c r="D262" s="163" t="s">
        <v>161</v>
      </c>
      <c r="E262" s="164" t="s">
        <v>782</v>
      </c>
      <c r="F262" s="165" t="s">
        <v>783</v>
      </c>
      <c r="G262" s="166" t="s">
        <v>281</v>
      </c>
      <c r="H262" s="167">
        <v>257.5</v>
      </c>
      <c r="I262" s="168"/>
      <c r="J262" s="169">
        <f>ROUND(I262*H262,2)</f>
        <v>0</v>
      </c>
      <c r="K262" s="170"/>
      <c r="L262" s="34"/>
      <c r="M262" s="171" t="s">
        <v>1</v>
      </c>
      <c r="N262" s="135" t="s">
        <v>37</v>
      </c>
      <c r="P262" s="172">
        <f>O262*H262</f>
        <v>0</v>
      </c>
      <c r="Q262" s="172">
        <v>0.19900000000000001</v>
      </c>
      <c r="R262" s="172">
        <f>Q262*H262</f>
        <v>51.2425</v>
      </c>
      <c r="S262" s="172">
        <v>0</v>
      </c>
      <c r="T262" s="173">
        <f>S262*H262</f>
        <v>0</v>
      </c>
      <c r="AR262" s="174" t="s">
        <v>165</v>
      </c>
      <c r="AT262" s="174" t="s">
        <v>161</v>
      </c>
      <c r="AU262" s="174" t="s">
        <v>81</v>
      </c>
      <c r="AY262" s="17" t="s">
        <v>159</v>
      </c>
      <c r="BE262" s="102">
        <f>IF(N262="základná",J262,0)</f>
        <v>0</v>
      </c>
      <c r="BF262" s="102">
        <f>IF(N262="znížená",J262,0)</f>
        <v>0</v>
      </c>
      <c r="BG262" s="102">
        <f>IF(N262="zákl. prenesená",J262,0)</f>
        <v>0</v>
      </c>
      <c r="BH262" s="102">
        <f>IF(N262="zníž. prenesená",J262,0)</f>
        <v>0</v>
      </c>
      <c r="BI262" s="102">
        <f>IF(N262="nulová",J262,0)</f>
        <v>0</v>
      </c>
      <c r="BJ262" s="17" t="s">
        <v>81</v>
      </c>
      <c r="BK262" s="102">
        <f>ROUND(I262*H262,2)</f>
        <v>0</v>
      </c>
      <c r="BL262" s="17" t="s">
        <v>165</v>
      </c>
      <c r="BM262" s="174" t="s">
        <v>784</v>
      </c>
    </row>
    <row r="263" spans="2:65" s="12" customFormat="1" x14ac:dyDescent="0.2">
      <c r="B263" s="175"/>
      <c r="D263" s="176" t="s">
        <v>167</v>
      </c>
      <c r="E263" s="177" t="s">
        <v>1</v>
      </c>
      <c r="F263" s="178" t="s">
        <v>661</v>
      </c>
      <c r="H263" s="179">
        <v>257.5</v>
      </c>
      <c r="I263" s="180"/>
      <c r="L263" s="175"/>
      <c r="M263" s="181"/>
      <c r="T263" s="182"/>
      <c r="AT263" s="177" t="s">
        <v>167</v>
      </c>
      <c r="AU263" s="177" t="s">
        <v>81</v>
      </c>
      <c r="AV263" s="12" t="s">
        <v>81</v>
      </c>
      <c r="AW263" s="12" t="s">
        <v>26</v>
      </c>
      <c r="AX263" s="12" t="s">
        <v>76</v>
      </c>
      <c r="AY263" s="177" t="s">
        <v>159</v>
      </c>
    </row>
    <row r="264" spans="2:65" s="11" customFormat="1" ht="22.75" customHeight="1" x14ac:dyDescent="0.25">
      <c r="B264" s="151"/>
      <c r="D264" s="152" t="s">
        <v>70</v>
      </c>
      <c r="E264" s="161" t="s">
        <v>189</v>
      </c>
      <c r="F264" s="161" t="s">
        <v>352</v>
      </c>
      <c r="I264" s="154"/>
      <c r="J264" s="162">
        <f>BK264</f>
        <v>0</v>
      </c>
      <c r="L264" s="151"/>
      <c r="M264" s="156"/>
      <c r="P264" s="157">
        <f>SUM(P265:P268)</f>
        <v>0</v>
      </c>
      <c r="R264" s="157">
        <f>SUM(R265:R268)</f>
        <v>66.159475</v>
      </c>
      <c r="T264" s="158">
        <f>SUM(T265:T268)</f>
        <v>0</v>
      </c>
      <c r="AR264" s="152" t="s">
        <v>76</v>
      </c>
      <c r="AT264" s="159" t="s">
        <v>70</v>
      </c>
      <c r="AU264" s="159" t="s">
        <v>76</v>
      </c>
      <c r="AY264" s="152" t="s">
        <v>159</v>
      </c>
      <c r="BK264" s="160">
        <f>SUM(BK265:BK268)</f>
        <v>0</v>
      </c>
    </row>
    <row r="265" spans="2:65" s="1" customFormat="1" ht="37.75" customHeight="1" x14ac:dyDescent="0.2">
      <c r="B265" s="136"/>
      <c r="C265" s="163" t="s">
        <v>358</v>
      </c>
      <c r="D265" s="163" t="s">
        <v>161</v>
      </c>
      <c r="E265" s="164" t="s">
        <v>785</v>
      </c>
      <c r="F265" s="165" t="s">
        <v>786</v>
      </c>
      <c r="G265" s="166" t="s">
        <v>281</v>
      </c>
      <c r="H265" s="167">
        <v>257.5</v>
      </c>
      <c r="I265" s="168"/>
      <c r="J265" s="169">
        <f>ROUND(I265*H265,2)</f>
        <v>0</v>
      </c>
      <c r="K265" s="170"/>
      <c r="L265" s="34"/>
      <c r="M265" s="171" t="s">
        <v>1</v>
      </c>
      <c r="N265" s="135" t="s">
        <v>37</v>
      </c>
      <c r="P265" s="172">
        <f>O265*H265</f>
        <v>0</v>
      </c>
      <c r="Q265" s="172">
        <v>0.25692999999999999</v>
      </c>
      <c r="R265" s="172">
        <f>Q265*H265</f>
        <v>66.159475</v>
      </c>
      <c r="S265" s="172">
        <v>0</v>
      </c>
      <c r="T265" s="173">
        <f>S265*H265</f>
        <v>0</v>
      </c>
      <c r="AR265" s="174" t="s">
        <v>165</v>
      </c>
      <c r="AT265" s="174" t="s">
        <v>161</v>
      </c>
      <c r="AU265" s="174" t="s">
        <v>81</v>
      </c>
      <c r="AY265" s="17" t="s">
        <v>159</v>
      </c>
      <c r="BE265" s="102">
        <f>IF(N265="základná",J265,0)</f>
        <v>0</v>
      </c>
      <c r="BF265" s="102">
        <f>IF(N265="znížená",J265,0)</f>
        <v>0</v>
      </c>
      <c r="BG265" s="102">
        <f>IF(N265="zákl. prenesená",J265,0)</f>
        <v>0</v>
      </c>
      <c r="BH265" s="102">
        <f>IF(N265="zníž. prenesená",J265,0)</f>
        <v>0</v>
      </c>
      <c r="BI265" s="102">
        <f>IF(N265="nulová",J265,0)</f>
        <v>0</v>
      </c>
      <c r="BJ265" s="17" t="s">
        <v>81</v>
      </c>
      <c r="BK265" s="102">
        <f>ROUND(I265*H265,2)</f>
        <v>0</v>
      </c>
      <c r="BL265" s="17" t="s">
        <v>165</v>
      </c>
      <c r="BM265" s="174" t="s">
        <v>787</v>
      </c>
    </row>
    <row r="266" spans="2:65" s="12" customFormat="1" x14ac:dyDescent="0.2">
      <c r="B266" s="175"/>
      <c r="D266" s="176" t="s">
        <v>167</v>
      </c>
      <c r="E266" s="177" t="s">
        <v>1</v>
      </c>
      <c r="F266" s="178" t="s">
        <v>788</v>
      </c>
      <c r="H266" s="179">
        <v>182.3</v>
      </c>
      <c r="I266" s="180"/>
      <c r="L266" s="175"/>
      <c r="M266" s="181"/>
      <c r="T266" s="182"/>
      <c r="AT266" s="177" t="s">
        <v>167</v>
      </c>
      <c r="AU266" s="177" t="s">
        <v>81</v>
      </c>
      <c r="AV266" s="12" t="s">
        <v>81</v>
      </c>
      <c r="AW266" s="12" t="s">
        <v>26</v>
      </c>
      <c r="AX266" s="12" t="s">
        <v>71</v>
      </c>
      <c r="AY266" s="177" t="s">
        <v>159</v>
      </c>
    </row>
    <row r="267" spans="2:65" s="12" customFormat="1" x14ac:dyDescent="0.2">
      <c r="B267" s="175"/>
      <c r="D267" s="176" t="s">
        <v>167</v>
      </c>
      <c r="E267" s="177" t="s">
        <v>1</v>
      </c>
      <c r="F267" s="178" t="s">
        <v>789</v>
      </c>
      <c r="H267" s="179">
        <v>75.2</v>
      </c>
      <c r="I267" s="180"/>
      <c r="L267" s="175"/>
      <c r="M267" s="181"/>
      <c r="T267" s="182"/>
      <c r="AT267" s="177" t="s">
        <v>167</v>
      </c>
      <c r="AU267" s="177" t="s">
        <v>81</v>
      </c>
      <c r="AV267" s="12" t="s">
        <v>81</v>
      </c>
      <c r="AW267" s="12" t="s">
        <v>26</v>
      </c>
      <c r="AX267" s="12" t="s">
        <v>71</v>
      </c>
      <c r="AY267" s="177" t="s">
        <v>159</v>
      </c>
    </row>
    <row r="268" spans="2:65" s="13" customFormat="1" x14ac:dyDescent="0.2">
      <c r="B268" s="183"/>
      <c r="D268" s="176" t="s">
        <v>167</v>
      </c>
      <c r="E268" s="184" t="s">
        <v>661</v>
      </c>
      <c r="F268" s="185" t="s">
        <v>169</v>
      </c>
      <c r="H268" s="186">
        <v>257.5</v>
      </c>
      <c r="I268" s="187"/>
      <c r="L268" s="183"/>
      <c r="M268" s="188"/>
      <c r="T268" s="189"/>
      <c r="AT268" s="184" t="s">
        <v>167</v>
      </c>
      <c r="AU268" s="184" t="s">
        <v>81</v>
      </c>
      <c r="AV268" s="13" t="s">
        <v>165</v>
      </c>
      <c r="AW268" s="13" t="s">
        <v>26</v>
      </c>
      <c r="AX268" s="13" t="s">
        <v>76</v>
      </c>
      <c r="AY268" s="184" t="s">
        <v>159</v>
      </c>
    </row>
    <row r="269" spans="2:65" s="11" customFormat="1" ht="22.75" customHeight="1" x14ac:dyDescent="0.25">
      <c r="B269" s="151"/>
      <c r="D269" s="152" t="s">
        <v>70</v>
      </c>
      <c r="E269" s="161" t="s">
        <v>202</v>
      </c>
      <c r="F269" s="161" t="s">
        <v>357</v>
      </c>
      <c r="I269" s="154"/>
      <c r="J269" s="162">
        <f>BK269</f>
        <v>0</v>
      </c>
      <c r="L269" s="151"/>
      <c r="M269" s="156"/>
      <c r="P269" s="157">
        <f>SUM(P270:P274)</f>
        <v>0</v>
      </c>
      <c r="R269" s="157">
        <f>SUM(R270:R274)</f>
        <v>5.6762959200000003</v>
      </c>
      <c r="T269" s="158">
        <f>SUM(T270:T274)</f>
        <v>0</v>
      </c>
      <c r="AR269" s="152" t="s">
        <v>76</v>
      </c>
      <c r="AT269" s="159" t="s">
        <v>70</v>
      </c>
      <c r="AU269" s="159" t="s">
        <v>76</v>
      </c>
      <c r="AY269" s="152" t="s">
        <v>159</v>
      </c>
      <c r="BK269" s="160">
        <f>SUM(BK270:BK274)</f>
        <v>0</v>
      </c>
    </row>
    <row r="270" spans="2:65" s="1" customFormat="1" ht="37.75" customHeight="1" x14ac:dyDescent="0.2">
      <c r="B270" s="136"/>
      <c r="C270" s="163" t="s">
        <v>365</v>
      </c>
      <c r="D270" s="163" t="s">
        <v>161</v>
      </c>
      <c r="E270" s="164" t="s">
        <v>790</v>
      </c>
      <c r="F270" s="165" t="s">
        <v>791</v>
      </c>
      <c r="G270" s="166" t="s">
        <v>493</v>
      </c>
      <c r="H270" s="167">
        <v>52.7</v>
      </c>
      <c r="I270" s="168"/>
      <c r="J270" s="169">
        <f>ROUND(I270*H270,2)</f>
        <v>0</v>
      </c>
      <c r="K270" s="170"/>
      <c r="L270" s="34"/>
      <c r="M270" s="171" t="s">
        <v>1</v>
      </c>
      <c r="N270" s="135" t="s">
        <v>37</v>
      </c>
      <c r="P270" s="172">
        <f>O270*H270</f>
        <v>0</v>
      </c>
      <c r="Q270" s="172">
        <v>9.8529599999999995E-2</v>
      </c>
      <c r="R270" s="172">
        <f>Q270*H270</f>
        <v>5.19250992</v>
      </c>
      <c r="S270" s="172">
        <v>0</v>
      </c>
      <c r="T270" s="173">
        <f>S270*H270</f>
        <v>0</v>
      </c>
      <c r="AR270" s="174" t="s">
        <v>165</v>
      </c>
      <c r="AT270" s="174" t="s">
        <v>161</v>
      </c>
      <c r="AU270" s="174" t="s">
        <v>81</v>
      </c>
      <c r="AY270" s="17" t="s">
        <v>159</v>
      </c>
      <c r="BE270" s="102">
        <f>IF(N270="základná",J270,0)</f>
        <v>0</v>
      </c>
      <c r="BF270" s="102">
        <f>IF(N270="znížená",J270,0)</f>
        <v>0</v>
      </c>
      <c r="BG270" s="102">
        <f>IF(N270="zákl. prenesená",J270,0)</f>
        <v>0</v>
      </c>
      <c r="BH270" s="102">
        <f>IF(N270="zníž. prenesená",J270,0)</f>
        <v>0</v>
      </c>
      <c r="BI270" s="102">
        <f>IF(N270="nulová",J270,0)</f>
        <v>0</v>
      </c>
      <c r="BJ270" s="17" t="s">
        <v>81</v>
      </c>
      <c r="BK270" s="102">
        <f>ROUND(I270*H270,2)</f>
        <v>0</v>
      </c>
      <c r="BL270" s="17" t="s">
        <v>165</v>
      </c>
      <c r="BM270" s="174" t="s">
        <v>792</v>
      </c>
    </row>
    <row r="271" spans="2:65" s="14" customFormat="1" x14ac:dyDescent="0.2">
      <c r="B271" s="190"/>
      <c r="D271" s="176" t="s">
        <v>167</v>
      </c>
      <c r="E271" s="191" t="s">
        <v>1</v>
      </c>
      <c r="F271" s="192" t="s">
        <v>793</v>
      </c>
      <c r="H271" s="191" t="s">
        <v>1</v>
      </c>
      <c r="I271" s="193"/>
      <c r="L271" s="190"/>
      <c r="M271" s="194"/>
      <c r="T271" s="195"/>
      <c r="AT271" s="191" t="s">
        <v>167</v>
      </c>
      <c r="AU271" s="191" t="s">
        <v>81</v>
      </c>
      <c r="AV271" s="14" t="s">
        <v>76</v>
      </c>
      <c r="AW271" s="14" t="s">
        <v>26</v>
      </c>
      <c r="AX271" s="14" t="s">
        <v>71</v>
      </c>
      <c r="AY271" s="191" t="s">
        <v>159</v>
      </c>
    </row>
    <row r="272" spans="2:65" s="12" customFormat="1" x14ac:dyDescent="0.2">
      <c r="B272" s="175"/>
      <c r="D272" s="176" t="s">
        <v>167</v>
      </c>
      <c r="E272" s="177" t="s">
        <v>663</v>
      </c>
      <c r="F272" s="178" t="s">
        <v>794</v>
      </c>
      <c r="H272" s="179">
        <v>52.7</v>
      </c>
      <c r="I272" s="180"/>
      <c r="L272" s="175"/>
      <c r="M272" s="181"/>
      <c r="T272" s="182"/>
      <c r="AT272" s="177" t="s">
        <v>167</v>
      </c>
      <c r="AU272" s="177" t="s">
        <v>81</v>
      </c>
      <c r="AV272" s="12" t="s">
        <v>81</v>
      </c>
      <c r="AW272" s="12" t="s">
        <v>26</v>
      </c>
      <c r="AX272" s="12" t="s">
        <v>76</v>
      </c>
      <c r="AY272" s="177" t="s">
        <v>159</v>
      </c>
    </row>
    <row r="273" spans="2:65" s="1" customFormat="1" ht="24.15" customHeight="1" x14ac:dyDescent="0.2">
      <c r="B273" s="136"/>
      <c r="C273" s="206" t="s">
        <v>373</v>
      </c>
      <c r="D273" s="206" t="s">
        <v>387</v>
      </c>
      <c r="E273" s="207" t="s">
        <v>795</v>
      </c>
      <c r="F273" s="208" t="s">
        <v>796</v>
      </c>
      <c r="G273" s="209" t="s">
        <v>493</v>
      </c>
      <c r="H273" s="210">
        <v>53.753999999999998</v>
      </c>
      <c r="I273" s="211"/>
      <c r="J273" s="212">
        <f>ROUND(I273*H273,2)</f>
        <v>0</v>
      </c>
      <c r="K273" s="213"/>
      <c r="L273" s="214"/>
      <c r="M273" s="215" t="s">
        <v>1</v>
      </c>
      <c r="N273" s="216" t="s">
        <v>37</v>
      </c>
      <c r="P273" s="172">
        <f>O273*H273</f>
        <v>0</v>
      </c>
      <c r="Q273" s="172">
        <v>8.9999999999999993E-3</v>
      </c>
      <c r="R273" s="172">
        <f>Q273*H273</f>
        <v>0.48378599999999994</v>
      </c>
      <c r="S273" s="172">
        <v>0</v>
      </c>
      <c r="T273" s="173">
        <f>S273*H273</f>
        <v>0</v>
      </c>
      <c r="AR273" s="174" t="s">
        <v>198</v>
      </c>
      <c r="AT273" s="174" t="s">
        <v>387</v>
      </c>
      <c r="AU273" s="174" t="s">
        <v>81</v>
      </c>
      <c r="AY273" s="17" t="s">
        <v>159</v>
      </c>
      <c r="BE273" s="102">
        <f>IF(N273="základná",J273,0)</f>
        <v>0</v>
      </c>
      <c r="BF273" s="102">
        <f>IF(N273="znížená",J273,0)</f>
        <v>0</v>
      </c>
      <c r="BG273" s="102">
        <f>IF(N273="zákl. prenesená",J273,0)</f>
        <v>0</v>
      </c>
      <c r="BH273" s="102">
        <f>IF(N273="zníž. prenesená",J273,0)</f>
        <v>0</v>
      </c>
      <c r="BI273" s="102">
        <f>IF(N273="nulová",J273,0)</f>
        <v>0</v>
      </c>
      <c r="BJ273" s="17" t="s">
        <v>81</v>
      </c>
      <c r="BK273" s="102">
        <f>ROUND(I273*H273,2)</f>
        <v>0</v>
      </c>
      <c r="BL273" s="17" t="s">
        <v>165</v>
      </c>
      <c r="BM273" s="174" t="s">
        <v>797</v>
      </c>
    </row>
    <row r="274" spans="2:65" s="12" customFormat="1" x14ac:dyDescent="0.2">
      <c r="B274" s="175"/>
      <c r="D274" s="176" t="s">
        <v>167</v>
      </c>
      <c r="E274" s="177" t="s">
        <v>1</v>
      </c>
      <c r="F274" s="178" t="s">
        <v>798</v>
      </c>
      <c r="H274" s="179">
        <v>53.753999999999998</v>
      </c>
      <c r="I274" s="180"/>
      <c r="L274" s="175"/>
      <c r="M274" s="181"/>
      <c r="T274" s="182"/>
      <c r="AT274" s="177" t="s">
        <v>167</v>
      </c>
      <c r="AU274" s="177" t="s">
        <v>81</v>
      </c>
      <c r="AV274" s="12" t="s">
        <v>81</v>
      </c>
      <c r="AW274" s="12" t="s">
        <v>26</v>
      </c>
      <c r="AX274" s="12" t="s">
        <v>76</v>
      </c>
      <c r="AY274" s="177" t="s">
        <v>159</v>
      </c>
    </row>
    <row r="275" spans="2:65" s="11" customFormat="1" ht="22.75" customHeight="1" x14ac:dyDescent="0.25">
      <c r="B275" s="151"/>
      <c r="D275" s="152" t="s">
        <v>70</v>
      </c>
      <c r="E275" s="161" t="s">
        <v>363</v>
      </c>
      <c r="F275" s="161" t="s">
        <v>364</v>
      </c>
      <c r="I275" s="154"/>
      <c r="J275" s="162">
        <f>BK275</f>
        <v>0</v>
      </c>
      <c r="L275" s="151"/>
      <c r="M275" s="156"/>
      <c r="P275" s="157">
        <f>P276</f>
        <v>0</v>
      </c>
      <c r="R275" s="157">
        <f>R276</f>
        <v>0</v>
      </c>
      <c r="T275" s="158">
        <f>T276</f>
        <v>0</v>
      </c>
      <c r="AR275" s="152" t="s">
        <v>76</v>
      </c>
      <c r="AT275" s="159" t="s">
        <v>70</v>
      </c>
      <c r="AU275" s="159" t="s">
        <v>76</v>
      </c>
      <c r="AY275" s="152" t="s">
        <v>159</v>
      </c>
      <c r="BK275" s="160">
        <f>BK276</f>
        <v>0</v>
      </c>
    </row>
    <row r="276" spans="2:65" s="1" customFormat="1" ht="33" customHeight="1" x14ac:dyDescent="0.2">
      <c r="B276" s="136"/>
      <c r="C276" s="163" t="s">
        <v>379</v>
      </c>
      <c r="D276" s="163" t="s">
        <v>161</v>
      </c>
      <c r="E276" s="164" t="s">
        <v>799</v>
      </c>
      <c r="F276" s="165" t="s">
        <v>800</v>
      </c>
      <c r="G276" s="166" t="s">
        <v>205</v>
      </c>
      <c r="H276" s="167">
        <v>267.00400000000002</v>
      </c>
      <c r="I276" s="168"/>
      <c r="J276" s="169">
        <f>ROUND(I276*H276,2)</f>
        <v>0</v>
      </c>
      <c r="K276" s="170"/>
      <c r="L276" s="34"/>
      <c r="M276" s="171" t="s">
        <v>1</v>
      </c>
      <c r="N276" s="135" t="s">
        <v>37</v>
      </c>
      <c r="P276" s="172">
        <f>O276*H276</f>
        <v>0</v>
      </c>
      <c r="Q276" s="172">
        <v>0</v>
      </c>
      <c r="R276" s="172">
        <f>Q276*H276</f>
        <v>0</v>
      </c>
      <c r="S276" s="172">
        <v>0</v>
      </c>
      <c r="T276" s="173">
        <f>S276*H276</f>
        <v>0</v>
      </c>
      <c r="AR276" s="174" t="s">
        <v>165</v>
      </c>
      <c r="AT276" s="174" t="s">
        <v>161</v>
      </c>
      <c r="AU276" s="174" t="s">
        <v>81</v>
      </c>
      <c r="AY276" s="17" t="s">
        <v>159</v>
      </c>
      <c r="BE276" s="102">
        <f>IF(N276="základná",J276,0)</f>
        <v>0</v>
      </c>
      <c r="BF276" s="102">
        <f>IF(N276="znížená",J276,0)</f>
        <v>0</v>
      </c>
      <c r="BG276" s="102">
        <f>IF(N276="zákl. prenesená",J276,0)</f>
        <v>0</v>
      </c>
      <c r="BH276" s="102">
        <f>IF(N276="zníž. prenesená",J276,0)</f>
        <v>0</v>
      </c>
      <c r="BI276" s="102">
        <f>IF(N276="nulová",J276,0)</f>
        <v>0</v>
      </c>
      <c r="BJ276" s="17" t="s">
        <v>81</v>
      </c>
      <c r="BK276" s="102">
        <f>ROUND(I276*H276,2)</f>
        <v>0</v>
      </c>
      <c r="BL276" s="17" t="s">
        <v>165</v>
      </c>
      <c r="BM276" s="174" t="s">
        <v>801</v>
      </c>
    </row>
    <row r="277" spans="2:65" s="11" customFormat="1" ht="26" customHeight="1" x14ac:dyDescent="0.35">
      <c r="B277" s="151"/>
      <c r="D277" s="152" t="s">
        <v>70</v>
      </c>
      <c r="E277" s="153" t="s">
        <v>369</v>
      </c>
      <c r="F277" s="153" t="s">
        <v>370</v>
      </c>
      <c r="I277" s="154"/>
      <c r="J277" s="155">
        <f>BK277</f>
        <v>0</v>
      </c>
      <c r="L277" s="151"/>
      <c r="M277" s="156"/>
      <c r="P277" s="157">
        <f>P278+P282+P288</f>
        <v>0</v>
      </c>
      <c r="R277" s="157">
        <f>R278+R282+R288</f>
        <v>4.2527542800000004</v>
      </c>
      <c r="T277" s="158">
        <f>T278+T282+T288</f>
        <v>0</v>
      </c>
      <c r="AR277" s="152" t="s">
        <v>81</v>
      </c>
      <c r="AT277" s="159" t="s">
        <v>70</v>
      </c>
      <c r="AU277" s="159" t="s">
        <v>71</v>
      </c>
      <c r="AY277" s="152" t="s">
        <v>159</v>
      </c>
      <c r="BK277" s="160">
        <f>BK278+BK282+BK288</f>
        <v>0</v>
      </c>
    </row>
    <row r="278" spans="2:65" s="11" customFormat="1" ht="22.75" customHeight="1" x14ac:dyDescent="0.25">
      <c r="B278" s="151"/>
      <c r="D278" s="152" t="s">
        <v>70</v>
      </c>
      <c r="E278" s="161" t="s">
        <v>802</v>
      </c>
      <c r="F278" s="161" t="s">
        <v>803</v>
      </c>
      <c r="I278" s="154"/>
      <c r="J278" s="162">
        <f>BK278</f>
        <v>0</v>
      </c>
      <c r="L278" s="151"/>
      <c r="M278" s="156"/>
      <c r="P278" s="157">
        <f>SUM(P279:P281)</f>
        <v>0</v>
      </c>
      <c r="R278" s="157">
        <f>SUM(R279:R281)</f>
        <v>0</v>
      </c>
      <c r="T278" s="158">
        <f>SUM(T279:T281)</f>
        <v>0</v>
      </c>
      <c r="AR278" s="152" t="s">
        <v>81</v>
      </c>
      <c r="AT278" s="159" t="s">
        <v>70</v>
      </c>
      <c r="AU278" s="159" t="s">
        <v>76</v>
      </c>
      <c r="AY278" s="152" t="s">
        <v>159</v>
      </c>
      <c r="BK278" s="160">
        <f>SUM(BK279:BK281)</f>
        <v>0</v>
      </c>
    </row>
    <row r="279" spans="2:65" s="1" customFormat="1" ht="49" customHeight="1" x14ac:dyDescent="0.2">
      <c r="B279" s="136"/>
      <c r="C279" s="163" t="s">
        <v>386</v>
      </c>
      <c r="D279" s="163" t="s">
        <v>161</v>
      </c>
      <c r="E279" s="164" t="s">
        <v>804</v>
      </c>
      <c r="F279" s="165" t="s">
        <v>805</v>
      </c>
      <c r="G279" s="166" t="s">
        <v>281</v>
      </c>
      <c r="H279" s="167">
        <v>20.356000000000002</v>
      </c>
      <c r="I279" s="168"/>
      <c r="J279" s="169">
        <f>ROUND(I279*H279,2)</f>
        <v>0</v>
      </c>
      <c r="K279" s="170"/>
      <c r="L279" s="34"/>
      <c r="M279" s="171" t="s">
        <v>1</v>
      </c>
      <c r="N279" s="135" t="s">
        <v>37</v>
      </c>
      <c r="P279" s="172">
        <f>O279*H279</f>
        <v>0</v>
      </c>
      <c r="Q279" s="172">
        <v>0</v>
      </c>
      <c r="R279" s="172">
        <f>Q279*H279</f>
        <v>0</v>
      </c>
      <c r="S279" s="172">
        <v>0</v>
      </c>
      <c r="T279" s="173">
        <f>S279*H279</f>
        <v>0</v>
      </c>
      <c r="AR279" s="174" t="s">
        <v>312</v>
      </c>
      <c r="AT279" s="174" t="s">
        <v>161</v>
      </c>
      <c r="AU279" s="174" t="s">
        <v>81</v>
      </c>
      <c r="AY279" s="17" t="s">
        <v>159</v>
      </c>
      <c r="BE279" s="102">
        <f>IF(N279="základná",J279,0)</f>
        <v>0</v>
      </c>
      <c r="BF279" s="102">
        <f>IF(N279="znížená",J279,0)</f>
        <v>0</v>
      </c>
      <c r="BG279" s="102">
        <f>IF(N279="zákl. prenesená",J279,0)</f>
        <v>0</v>
      </c>
      <c r="BH279" s="102">
        <f>IF(N279="zníž. prenesená",J279,0)</f>
        <v>0</v>
      </c>
      <c r="BI279" s="102">
        <f>IF(N279="nulová",J279,0)</f>
        <v>0</v>
      </c>
      <c r="BJ279" s="17" t="s">
        <v>81</v>
      </c>
      <c r="BK279" s="102">
        <f>ROUND(I279*H279,2)</f>
        <v>0</v>
      </c>
      <c r="BL279" s="17" t="s">
        <v>312</v>
      </c>
      <c r="BM279" s="174" t="s">
        <v>806</v>
      </c>
    </row>
    <row r="280" spans="2:65" s="12" customFormat="1" x14ac:dyDescent="0.2">
      <c r="B280" s="175"/>
      <c r="D280" s="176" t="s">
        <v>167</v>
      </c>
      <c r="E280" s="177" t="s">
        <v>1</v>
      </c>
      <c r="F280" s="178" t="s">
        <v>807</v>
      </c>
      <c r="H280" s="179">
        <v>20.356000000000002</v>
      </c>
      <c r="I280" s="180"/>
      <c r="L280" s="175"/>
      <c r="M280" s="181"/>
      <c r="T280" s="182"/>
      <c r="AT280" s="177" t="s">
        <v>167</v>
      </c>
      <c r="AU280" s="177" t="s">
        <v>81</v>
      </c>
      <c r="AV280" s="12" t="s">
        <v>81</v>
      </c>
      <c r="AW280" s="12" t="s">
        <v>26</v>
      </c>
      <c r="AX280" s="12" t="s">
        <v>76</v>
      </c>
      <c r="AY280" s="177" t="s">
        <v>159</v>
      </c>
    </row>
    <row r="281" spans="2:65" s="1" customFormat="1" ht="24.15" customHeight="1" x14ac:dyDescent="0.2">
      <c r="B281" s="136"/>
      <c r="C281" s="163" t="s">
        <v>393</v>
      </c>
      <c r="D281" s="163" t="s">
        <v>161</v>
      </c>
      <c r="E281" s="164" t="s">
        <v>808</v>
      </c>
      <c r="F281" s="165" t="s">
        <v>809</v>
      </c>
      <c r="G281" s="166" t="s">
        <v>429</v>
      </c>
      <c r="H281" s="219"/>
      <c r="I281" s="168"/>
      <c r="J281" s="169">
        <f>ROUND(I281*H281,2)</f>
        <v>0</v>
      </c>
      <c r="K281" s="170"/>
      <c r="L281" s="34"/>
      <c r="M281" s="171" t="s">
        <v>1</v>
      </c>
      <c r="N281" s="135" t="s">
        <v>37</v>
      </c>
      <c r="P281" s="172">
        <f>O281*H281</f>
        <v>0</v>
      </c>
      <c r="Q281" s="172">
        <v>0</v>
      </c>
      <c r="R281" s="172">
        <f>Q281*H281</f>
        <v>0</v>
      </c>
      <c r="S281" s="172">
        <v>0</v>
      </c>
      <c r="T281" s="173">
        <f>S281*H281</f>
        <v>0</v>
      </c>
      <c r="AR281" s="174" t="s">
        <v>312</v>
      </c>
      <c r="AT281" s="174" t="s">
        <v>161</v>
      </c>
      <c r="AU281" s="174" t="s">
        <v>81</v>
      </c>
      <c r="AY281" s="17" t="s">
        <v>159</v>
      </c>
      <c r="BE281" s="102">
        <f>IF(N281="základná",J281,0)</f>
        <v>0</v>
      </c>
      <c r="BF281" s="102">
        <f>IF(N281="znížená",J281,0)</f>
        <v>0</v>
      </c>
      <c r="BG281" s="102">
        <f>IF(N281="zákl. prenesená",J281,0)</f>
        <v>0</v>
      </c>
      <c r="BH281" s="102">
        <f>IF(N281="zníž. prenesená",J281,0)</f>
        <v>0</v>
      </c>
      <c r="BI281" s="102">
        <f>IF(N281="nulová",J281,0)</f>
        <v>0</v>
      </c>
      <c r="BJ281" s="17" t="s">
        <v>81</v>
      </c>
      <c r="BK281" s="102">
        <f>ROUND(I281*H281,2)</f>
        <v>0</v>
      </c>
      <c r="BL281" s="17" t="s">
        <v>312</v>
      </c>
      <c r="BM281" s="174" t="s">
        <v>810</v>
      </c>
    </row>
    <row r="282" spans="2:65" s="11" customFormat="1" ht="22.75" customHeight="1" x14ac:dyDescent="0.25">
      <c r="B282" s="151"/>
      <c r="D282" s="152" t="s">
        <v>70</v>
      </c>
      <c r="E282" s="161" t="s">
        <v>513</v>
      </c>
      <c r="F282" s="161" t="s">
        <v>514</v>
      </c>
      <c r="I282" s="154"/>
      <c r="J282" s="162">
        <f>BK282</f>
        <v>0</v>
      </c>
      <c r="L282" s="151"/>
      <c r="M282" s="156"/>
      <c r="P282" s="157">
        <f>SUM(P283:P287)</f>
        <v>0</v>
      </c>
      <c r="R282" s="157">
        <f>SUM(R283:R287)</f>
        <v>0.20890932000000001</v>
      </c>
      <c r="T282" s="158">
        <f>SUM(T283:T287)</f>
        <v>0</v>
      </c>
      <c r="AR282" s="152" t="s">
        <v>81</v>
      </c>
      <c r="AT282" s="159" t="s">
        <v>70</v>
      </c>
      <c r="AU282" s="159" t="s">
        <v>76</v>
      </c>
      <c r="AY282" s="152" t="s">
        <v>159</v>
      </c>
      <c r="BK282" s="160">
        <f>SUM(BK283:BK287)</f>
        <v>0</v>
      </c>
    </row>
    <row r="283" spans="2:65" s="1" customFormat="1" ht="49" customHeight="1" x14ac:dyDescent="0.2">
      <c r="B283" s="136"/>
      <c r="C283" s="163" t="s">
        <v>398</v>
      </c>
      <c r="D283" s="163" t="s">
        <v>161</v>
      </c>
      <c r="E283" s="164" t="s">
        <v>811</v>
      </c>
      <c r="F283" s="165" t="s">
        <v>812</v>
      </c>
      <c r="G283" s="166" t="s">
        <v>488</v>
      </c>
      <c r="H283" s="167">
        <v>1</v>
      </c>
      <c r="I283" s="168"/>
      <c r="J283" s="169">
        <f>ROUND(I283*H283,2)</f>
        <v>0</v>
      </c>
      <c r="K283" s="170"/>
      <c r="L283" s="34"/>
      <c r="M283" s="171" t="s">
        <v>1</v>
      </c>
      <c r="N283" s="135" t="s">
        <v>37</v>
      </c>
      <c r="P283" s="172">
        <f>O283*H283</f>
        <v>0</v>
      </c>
      <c r="Q283" s="172">
        <v>6.0000000000000002E-5</v>
      </c>
      <c r="R283" s="172">
        <f>Q283*H283</f>
        <v>6.0000000000000002E-5</v>
      </c>
      <c r="S283" s="172">
        <v>0</v>
      </c>
      <c r="T283" s="173">
        <f>S283*H283</f>
        <v>0</v>
      </c>
      <c r="AR283" s="174" t="s">
        <v>312</v>
      </c>
      <c r="AT283" s="174" t="s">
        <v>161</v>
      </c>
      <c r="AU283" s="174" t="s">
        <v>81</v>
      </c>
      <c r="AY283" s="17" t="s">
        <v>159</v>
      </c>
      <c r="BE283" s="102">
        <f>IF(N283="základná",J283,0)</f>
        <v>0</v>
      </c>
      <c r="BF283" s="102">
        <f>IF(N283="znížená",J283,0)</f>
        <v>0</v>
      </c>
      <c r="BG283" s="102">
        <f>IF(N283="zákl. prenesená",J283,0)</f>
        <v>0</v>
      </c>
      <c r="BH283" s="102">
        <f>IF(N283="zníž. prenesená",J283,0)</f>
        <v>0</v>
      </c>
      <c r="BI283" s="102">
        <f>IF(N283="nulová",J283,0)</f>
        <v>0</v>
      </c>
      <c r="BJ283" s="17" t="s">
        <v>81</v>
      </c>
      <c r="BK283" s="102">
        <f>ROUND(I283*H283,2)</f>
        <v>0</v>
      </c>
      <c r="BL283" s="17" t="s">
        <v>312</v>
      </c>
      <c r="BM283" s="174" t="s">
        <v>813</v>
      </c>
    </row>
    <row r="284" spans="2:65" s="1" customFormat="1" ht="55.5" customHeight="1" x14ac:dyDescent="0.2">
      <c r="B284" s="136"/>
      <c r="C284" s="163" t="s">
        <v>402</v>
      </c>
      <c r="D284" s="163" t="s">
        <v>161</v>
      </c>
      <c r="E284" s="164" t="s">
        <v>814</v>
      </c>
      <c r="F284" s="165" t="s">
        <v>815</v>
      </c>
      <c r="G284" s="166" t="s">
        <v>409</v>
      </c>
      <c r="H284" s="167">
        <v>3194.87</v>
      </c>
      <c r="I284" s="168"/>
      <c r="J284" s="169">
        <f>ROUND(I284*H284,2)</f>
        <v>0</v>
      </c>
      <c r="K284" s="170"/>
      <c r="L284" s="34"/>
      <c r="M284" s="171" t="s">
        <v>1</v>
      </c>
      <c r="N284" s="135" t="s">
        <v>37</v>
      </c>
      <c r="P284" s="172">
        <f>O284*H284</f>
        <v>0</v>
      </c>
      <c r="Q284" s="172">
        <v>6.0000000000000002E-5</v>
      </c>
      <c r="R284" s="172">
        <f>Q284*H284</f>
        <v>0.19169220000000001</v>
      </c>
      <c r="S284" s="172">
        <v>0</v>
      </c>
      <c r="T284" s="173">
        <f>S284*H284</f>
        <v>0</v>
      </c>
      <c r="AR284" s="174" t="s">
        <v>312</v>
      </c>
      <c r="AT284" s="174" t="s">
        <v>161</v>
      </c>
      <c r="AU284" s="174" t="s">
        <v>81</v>
      </c>
      <c r="AY284" s="17" t="s">
        <v>159</v>
      </c>
      <c r="BE284" s="102">
        <f>IF(N284="základná",J284,0)</f>
        <v>0</v>
      </c>
      <c r="BF284" s="102">
        <f>IF(N284="znížená",J284,0)</f>
        <v>0</v>
      </c>
      <c r="BG284" s="102">
        <f>IF(N284="zákl. prenesená",J284,0)</f>
        <v>0</v>
      </c>
      <c r="BH284" s="102">
        <f>IF(N284="zníž. prenesená",J284,0)</f>
        <v>0</v>
      </c>
      <c r="BI284" s="102">
        <f>IF(N284="nulová",J284,0)</f>
        <v>0</v>
      </c>
      <c r="BJ284" s="17" t="s">
        <v>81</v>
      </c>
      <c r="BK284" s="102">
        <f>ROUND(I284*H284,2)</f>
        <v>0</v>
      </c>
      <c r="BL284" s="17" t="s">
        <v>312</v>
      </c>
      <c r="BM284" s="174" t="s">
        <v>816</v>
      </c>
    </row>
    <row r="285" spans="2:65" s="1" customFormat="1" ht="44.25" customHeight="1" x14ac:dyDescent="0.2">
      <c r="B285" s="136"/>
      <c r="C285" s="163" t="s">
        <v>390</v>
      </c>
      <c r="D285" s="163" t="s">
        <v>161</v>
      </c>
      <c r="E285" s="164" t="s">
        <v>817</v>
      </c>
      <c r="F285" s="165" t="s">
        <v>818</v>
      </c>
      <c r="G285" s="166" t="s">
        <v>409</v>
      </c>
      <c r="H285" s="167">
        <v>285.952</v>
      </c>
      <c r="I285" s="168"/>
      <c r="J285" s="169">
        <f>ROUND(I285*H285,2)</f>
        <v>0</v>
      </c>
      <c r="K285" s="170"/>
      <c r="L285" s="34"/>
      <c r="M285" s="171" t="s">
        <v>1</v>
      </c>
      <c r="N285" s="135" t="s">
        <v>37</v>
      </c>
      <c r="P285" s="172">
        <f>O285*H285</f>
        <v>0</v>
      </c>
      <c r="Q285" s="172">
        <v>6.0000000000000002E-5</v>
      </c>
      <c r="R285" s="172">
        <f>Q285*H285</f>
        <v>1.7157120000000001E-2</v>
      </c>
      <c r="S285" s="172">
        <v>0</v>
      </c>
      <c r="T285" s="173">
        <f>S285*H285</f>
        <v>0</v>
      </c>
      <c r="AR285" s="174" t="s">
        <v>312</v>
      </c>
      <c r="AT285" s="174" t="s">
        <v>161</v>
      </c>
      <c r="AU285" s="174" t="s">
        <v>81</v>
      </c>
      <c r="AY285" s="17" t="s">
        <v>159</v>
      </c>
      <c r="BE285" s="102">
        <f>IF(N285="základná",J285,0)</f>
        <v>0</v>
      </c>
      <c r="BF285" s="102">
        <f>IF(N285="znížená",J285,0)</f>
        <v>0</v>
      </c>
      <c r="BG285" s="102">
        <f>IF(N285="zákl. prenesená",J285,0)</f>
        <v>0</v>
      </c>
      <c r="BH285" s="102">
        <f>IF(N285="zníž. prenesená",J285,0)</f>
        <v>0</v>
      </c>
      <c r="BI285" s="102">
        <f>IF(N285="nulová",J285,0)</f>
        <v>0</v>
      </c>
      <c r="BJ285" s="17" t="s">
        <v>81</v>
      </c>
      <c r="BK285" s="102">
        <f>ROUND(I285*H285,2)</f>
        <v>0</v>
      </c>
      <c r="BL285" s="17" t="s">
        <v>312</v>
      </c>
      <c r="BM285" s="174" t="s">
        <v>819</v>
      </c>
    </row>
    <row r="286" spans="2:65" s="1" customFormat="1" ht="37.75" customHeight="1" x14ac:dyDescent="0.2">
      <c r="B286" s="136"/>
      <c r="C286" s="163" t="s">
        <v>414</v>
      </c>
      <c r="D286" s="163" t="s">
        <v>161</v>
      </c>
      <c r="E286" s="164" t="s">
        <v>820</v>
      </c>
      <c r="F286" s="165" t="s">
        <v>821</v>
      </c>
      <c r="G286" s="166" t="s">
        <v>488</v>
      </c>
      <c r="H286" s="167">
        <v>35</v>
      </c>
      <c r="I286" s="168"/>
      <c r="J286" s="169">
        <f>ROUND(I286*H286,2)</f>
        <v>0</v>
      </c>
      <c r="K286" s="170"/>
      <c r="L286" s="34"/>
      <c r="M286" s="171" t="s">
        <v>1</v>
      </c>
      <c r="N286" s="135" t="s">
        <v>37</v>
      </c>
      <c r="P286" s="172">
        <f>O286*H286</f>
        <v>0</v>
      </c>
      <c r="Q286" s="172">
        <v>0</v>
      </c>
      <c r="R286" s="172">
        <f>Q286*H286</f>
        <v>0</v>
      </c>
      <c r="S286" s="172">
        <v>0</v>
      </c>
      <c r="T286" s="173">
        <f>S286*H286</f>
        <v>0</v>
      </c>
      <c r="AR286" s="174" t="s">
        <v>312</v>
      </c>
      <c r="AT286" s="174" t="s">
        <v>161</v>
      </c>
      <c r="AU286" s="174" t="s">
        <v>81</v>
      </c>
      <c r="AY286" s="17" t="s">
        <v>159</v>
      </c>
      <c r="BE286" s="102">
        <f>IF(N286="základná",J286,0)</f>
        <v>0</v>
      </c>
      <c r="BF286" s="102">
        <f>IF(N286="znížená",J286,0)</f>
        <v>0</v>
      </c>
      <c r="BG286" s="102">
        <f>IF(N286="zákl. prenesená",J286,0)</f>
        <v>0</v>
      </c>
      <c r="BH286" s="102">
        <f>IF(N286="zníž. prenesená",J286,0)</f>
        <v>0</v>
      </c>
      <c r="BI286" s="102">
        <f>IF(N286="nulová",J286,0)</f>
        <v>0</v>
      </c>
      <c r="BJ286" s="17" t="s">
        <v>81</v>
      </c>
      <c r="BK286" s="102">
        <f>ROUND(I286*H286,2)</f>
        <v>0</v>
      </c>
      <c r="BL286" s="17" t="s">
        <v>312</v>
      </c>
      <c r="BM286" s="174" t="s">
        <v>822</v>
      </c>
    </row>
    <row r="287" spans="2:65" s="1" customFormat="1" ht="24.15" customHeight="1" x14ac:dyDescent="0.2">
      <c r="B287" s="136"/>
      <c r="C287" s="163" t="s">
        <v>418</v>
      </c>
      <c r="D287" s="163" t="s">
        <v>161</v>
      </c>
      <c r="E287" s="164" t="s">
        <v>571</v>
      </c>
      <c r="F287" s="165" t="s">
        <v>572</v>
      </c>
      <c r="G287" s="166" t="s">
        <v>429</v>
      </c>
      <c r="H287" s="219"/>
      <c r="I287" s="168"/>
      <c r="J287" s="169">
        <f>ROUND(I287*H287,2)</f>
        <v>0</v>
      </c>
      <c r="K287" s="170"/>
      <c r="L287" s="34"/>
      <c r="M287" s="171" t="s">
        <v>1</v>
      </c>
      <c r="N287" s="135" t="s">
        <v>37</v>
      </c>
      <c r="P287" s="172">
        <f>O287*H287</f>
        <v>0</v>
      </c>
      <c r="Q287" s="172">
        <v>0</v>
      </c>
      <c r="R287" s="172">
        <f>Q287*H287</f>
        <v>0</v>
      </c>
      <c r="S287" s="172">
        <v>0</v>
      </c>
      <c r="T287" s="173">
        <f>S287*H287</f>
        <v>0</v>
      </c>
      <c r="AR287" s="174" t="s">
        <v>312</v>
      </c>
      <c r="AT287" s="174" t="s">
        <v>161</v>
      </c>
      <c r="AU287" s="174" t="s">
        <v>81</v>
      </c>
      <c r="AY287" s="17" t="s">
        <v>159</v>
      </c>
      <c r="BE287" s="102">
        <f>IF(N287="základná",J287,0)</f>
        <v>0</v>
      </c>
      <c r="BF287" s="102">
        <f>IF(N287="znížená",J287,0)</f>
        <v>0</v>
      </c>
      <c r="BG287" s="102">
        <f>IF(N287="zákl. prenesená",J287,0)</f>
        <v>0</v>
      </c>
      <c r="BH287" s="102">
        <f>IF(N287="zníž. prenesená",J287,0)</f>
        <v>0</v>
      </c>
      <c r="BI287" s="102">
        <f>IF(N287="nulová",J287,0)</f>
        <v>0</v>
      </c>
      <c r="BJ287" s="17" t="s">
        <v>81</v>
      </c>
      <c r="BK287" s="102">
        <f>ROUND(I287*H287,2)</f>
        <v>0</v>
      </c>
      <c r="BL287" s="17" t="s">
        <v>312</v>
      </c>
      <c r="BM287" s="174" t="s">
        <v>823</v>
      </c>
    </row>
    <row r="288" spans="2:65" s="11" customFormat="1" ht="22.75" customHeight="1" x14ac:dyDescent="0.25">
      <c r="B288" s="151"/>
      <c r="D288" s="152" t="s">
        <v>70</v>
      </c>
      <c r="E288" s="161" t="s">
        <v>824</v>
      </c>
      <c r="F288" s="161" t="s">
        <v>825</v>
      </c>
      <c r="I288" s="154"/>
      <c r="J288" s="162">
        <f>BK288</f>
        <v>0</v>
      </c>
      <c r="L288" s="151"/>
      <c r="M288" s="156"/>
      <c r="P288" s="157">
        <f>SUM(P289:P327)</f>
        <v>0</v>
      </c>
      <c r="R288" s="157">
        <f>SUM(R289:R327)</f>
        <v>4.0438449600000004</v>
      </c>
      <c r="T288" s="158">
        <f>SUM(T289:T327)</f>
        <v>0</v>
      </c>
      <c r="AR288" s="152" t="s">
        <v>81</v>
      </c>
      <c r="AT288" s="159" t="s">
        <v>70</v>
      </c>
      <c r="AU288" s="159" t="s">
        <v>76</v>
      </c>
      <c r="AY288" s="152" t="s">
        <v>159</v>
      </c>
      <c r="BK288" s="160">
        <f>SUM(BK289:BK327)</f>
        <v>0</v>
      </c>
    </row>
    <row r="289" spans="2:65" s="1" customFormat="1" ht="37.75" customHeight="1" x14ac:dyDescent="0.2">
      <c r="B289" s="136"/>
      <c r="C289" s="163" t="s">
        <v>422</v>
      </c>
      <c r="D289" s="163" t="s">
        <v>161</v>
      </c>
      <c r="E289" s="164" t="s">
        <v>826</v>
      </c>
      <c r="F289" s="165" t="s">
        <v>593</v>
      </c>
      <c r="G289" s="166" t="s">
        <v>281</v>
      </c>
      <c r="H289" s="167">
        <v>94.572000000000003</v>
      </c>
      <c r="I289" s="168"/>
      <c r="J289" s="169">
        <f>ROUND(I289*H289,2)</f>
        <v>0</v>
      </c>
      <c r="K289" s="170"/>
      <c r="L289" s="34"/>
      <c r="M289" s="171" t="s">
        <v>1</v>
      </c>
      <c r="N289" s="135" t="s">
        <v>37</v>
      </c>
      <c r="P289" s="172">
        <f>O289*H289</f>
        <v>0</v>
      </c>
      <c r="Q289" s="172">
        <v>3.9210000000000002E-2</v>
      </c>
      <c r="R289" s="172">
        <f>Q289*H289</f>
        <v>3.7081681200000003</v>
      </c>
      <c r="S289" s="172">
        <v>0</v>
      </c>
      <c r="T289" s="173">
        <f>S289*H289</f>
        <v>0</v>
      </c>
      <c r="AR289" s="174" t="s">
        <v>312</v>
      </c>
      <c r="AT289" s="174" t="s">
        <v>161</v>
      </c>
      <c r="AU289" s="174" t="s">
        <v>81</v>
      </c>
      <c r="AY289" s="17" t="s">
        <v>159</v>
      </c>
      <c r="BE289" s="102">
        <f>IF(N289="základná",J289,0)</f>
        <v>0</v>
      </c>
      <c r="BF289" s="102">
        <f>IF(N289="znížená",J289,0)</f>
        <v>0</v>
      </c>
      <c r="BG289" s="102">
        <f>IF(N289="zákl. prenesená",J289,0)</f>
        <v>0</v>
      </c>
      <c r="BH289" s="102">
        <f>IF(N289="zníž. prenesená",J289,0)</f>
        <v>0</v>
      </c>
      <c r="BI289" s="102">
        <f>IF(N289="nulová",J289,0)</f>
        <v>0</v>
      </c>
      <c r="BJ289" s="17" t="s">
        <v>81</v>
      </c>
      <c r="BK289" s="102">
        <f>ROUND(I289*H289,2)</f>
        <v>0</v>
      </c>
      <c r="BL289" s="17" t="s">
        <v>312</v>
      </c>
      <c r="BM289" s="174" t="s">
        <v>827</v>
      </c>
    </row>
    <row r="290" spans="2:65" s="14" customFormat="1" x14ac:dyDescent="0.2">
      <c r="B290" s="190"/>
      <c r="D290" s="176" t="s">
        <v>167</v>
      </c>
      <c r="E290" s="191" t="s">
        <v>1</v>
      </c>
      <c r="F290" s="192" t="s">
        <v>730</v>
      </c>
      <c r="H290" s="191" t="s">
        <v>1</v>
      </c>
      <c r="I290" s="193"/>
      <c r="L290" s="190"/>
      <c r="M290" s="194"/>
      <c r="T290" s="195"/>
      <c r="AT290" s="191" t="s">
        <v>167</v>
      </c>
      <c r="AU290" s="191" t="s">
        <v>81</v>
      </c>
      <c r="AV290" s="14" t="s">
        <v>76</v>
      </c>
      <c r="AW290" s="14" t="s">
        <v>26</v>
      </c>
      <c r="AX290" s="14" t="s">
        <v>71</v>
      </c>
      <c r="AY290" s="191" t="s">
        <v>159</v>
      </c>
    </row>
    <row r="291" spans="2:65" s="14" customFormat="1" x14ac:dyDescent="0.2">
      <c r="B291" s="190"/>
      <c r="D291" s="176" t="s">
        <v>167</v>
      </c>
      <c r="E291" s="191" t="s">
        <v>1</v>
      </c>
      <c r="F291" s="192" t="s">
        <v>828</v>
      </c>
      <c r="H291" s="191" t="s">
        <v>1</v>
      </c>
      <c r="I291" s="193"/>
      <c r="L291" s="190"/>
      <c r="M291" s="194"/>
      <c r="T291" s="195"/>
      <c r="AT291" s="191" t="s">
        <v>167</v>
      </c>
      <c r="AU291" s="191" t="s">
        <v>81</v>
      </c>
      <c r="AV291" s="14" t="s">
        <v>76</v>
      </c>
      <c r="AW291" s="14" t="s">
        <v>26</v>
      </c>
      <c r="AX291" s="14" t="s">
        <v>71</v>
      </c>
      <c r="AY291" s="191" t="s">
        <v>159</v>
      </c>
    </row>
    <row r="292" spans="2:65" s="12" customFormat="1" x14ac:dyDescent="0.2">
      <c r="B292" s="175"/>
      <c r="D292" s="176" t="s">
        <v>167</v>
      </c>
      <c r="E292" s="177" t="s">
        <v>1</v>
      </c>
      <c r="F292" s="178" t="s">
        <v>829</v>
      </c>
      <c r="H292" s="179">
        <v>11.746</v>
      </c>
      <c r="I292" s="180"/>
      <c r="L292" s="175"/>
      <c r="M292" s="181"/>
      <c r="T292" s="182"/>
      <c r="AT292" s="177" t="s">
        <v>167</v>
      </c>
      <c r="AU292" s="177" t="s">
        <v>81</v>
      </c>
      <c r="AV292" s="12" t="s">
        <v>81</v>
      </c>
      <c r="AW292" s="12" t="s">
        <v>26</v>
      </c>
      <c r="AX292" s="12" t="s">
        <v>71</v>
      </c>
      <c r="AY292" s="177" t="s">
        <v>159</v>
      </c>
    </row>
    <row r="293" spans="2:65" s="12" customFormat="1" x14ac:dyDescent="0.2">
      <c r="B293" s="175"/>
      <c r="D293" s="176" t="s">
        <v>167</v>
      </c>
      <c r="E293" s="177" t="s">
        <v>1</v>
      </c>
      <c r="F293" s="178" t="s">
        <v>830</v>
      </c>
      <c r="H293" s="179">
        <v>1.6950000000000001</v>
      </c>
      <c r="I293" s="180"/>
      <c r="L293" s="175"/>
      <c r="M293" s="181"/>
      <c r="T293" s="182"/>
      <c r="AT293" s="177" t="s">
        <v>167</v>
      </c>
      <c r="AU293" s="177" t="s">
        <v>81</v>
      </c>
      <c r="AV293" s="12" t="s">
        <v>81</v>
      </c>
      <c r="AW293" s="12" t="s">
        <v>26</v>
      </c>
      <c r="AX293" s="12" t="s">
        <v>71</v>
      </c>
      <c r="AY293" s="177" t="s">
        <v>159</v>
      </c>
    </row>
    <row r="294" spans="2:65" s="12" customFormat="1" x14ac:dyDescent="0.2">
      <c r="B294" s="175"/>
      <c r="D294" s="176" t="s">
        <v>167</v>
      </c>
      <c r="E294" s="177" t="s">
        <v>1</v>
      </c>
      <c r="F294" s="178" t="s">
        <v>831</v>
      </c>
      <c r="H294" s="179">
        <v>1.25</v>
      </c>
      <c r="I294" s="180"/>
      <c r="L294" s="175"/>
      <c r="M294" s="181"/>
      <c r="T294" s="182"/>
      <c r="AT294" s="177" t="s">
        <v>167</v>
      </c>
      <c r="AU294" s="177" t="s">
        <v>81</v>
      </c>
      <c r="AV294" s="12" t="s">
        <v>81</v>
      </c>
      <c r="AW294" s="12" t="s">
        <v>26</v>
      </c>
      <c r="AX294" s="12" t="s">
        <v>71</v>
      </c>
      <c r="AY294" s="177" t="s">
        <v>159</v>
      </c>
    </row>
    <row r="295" spans="2:65" s="14" customFormat="1" x14ac:dyDescent="0.2">
      <c r="B295" s="190"/>
      <c r="D295" s="176" t="s">
        <v>167</v>
      </c>
      <c r="E295" s="191" t="s">
        <v>1</v>
      </c>
      <c r="F295" s="192" t="s">
        <v>832</v>
      </c>
      <c r="H295" s="191" t="s">
        <v>1</v>
      </c>
      <c r="I295" s="193"/>
      <c r="L295" s="190"/>
      <c r="M295" s="194"/>
      <c r="T295" s="195"/>
      <c r="AT295" s="191" t="s">
        <v>167</v>
      </c>
      <c r="AU295" s="191" t="s">
        <v>81</v>
      </c>
      <c r="AV295" s="14" t="s">
        <v>76</v>
      </c>
      <c r="AW295" s="14" t="s">
        <v>26</v>
      </c>
      <c r="AX295" s="14" t="s">
        <v>71</v>
      </c>
      <c r="AY295" s="191" t="s">
        <v>159</v>
      </c>
    </row>
    <row r="296" spans="2:65" s="12" customFormat="1" x14ac:dyDescent="0.2">
      <c r="B296" s="175"/>
      <c r="D296" s="176" t="s">
        <v>167</v>
      </c>
      <c r="E296" s="177" t="s">
        <v>1</v>
      </c>
      <c r="F296" s="178" t="s">
        <v>833</v>
      </c>
      <c r="H296" s="179">
        <v>14.541</v>
      </c>
      <c r="I296" s="180"/>
      <c r="L296" s="175"/>
      <c r="M296" s="181"/>
      <c r="T296" s="182"/>
      <c r="AT296" s="177" t="s">
        <v>167</v>
      </c>
      <c r="AU296" s="177" t="s">
        <v>81</v>
      </c>
      <c r="AV296" s="12" t="s">
        <v>81</v>
      </c>
      <c r="AW296" s="12" t="s">
        <v>26</v>
      </c>
      <c r="AX296" s="12" t="s">
        <v>71</v>
      </c>
      <c r="AY296" s="177" t="s">
        <v>159</v>
      </c>
    </row>
    <row r="297" spans="2:65" s="12" customFormat="1" x14ac:dyDescent="0.2">
      <c r="B297" s="175"/>
      <c r="D297" s="176" t="s">
        <v>167</v>
      </c>
      <c r="E297" s="177" t="s">
        <v>1</v>
      </c>
      <c r="F297" s="178" t="s">
        <v>834</v>
      </c>
      <c r="H297" s="179">
        <v>2.1760000000000002</v>
      </c>
      <c r="I297" s="180"/>
      <c r="L297" s="175"/>
      <c r="M297" s="181"/>
      <c r="T297" s="182"/>
      <c r="AT297" s="177" t="s">
        <v>167</v>
      </c>
      <c r="AU297" s="177" t="s">
        <v>81</v>
      </c>
      <c r="AV297" s="12" t="s">
        <v>81</v>
      </c>
      <c r="AW297" s="12" t="s">
        <v>26</v>
      </c>
      <c r="AX297" s="12" t="s">
        <v>71</v>
      </c>
      <c r="AY297" s="177" t="s">
        <v>159</v>
      </c>
    </row>
    <row r="298" spans="2:65" s="12" customFormat="1" x14ac:dyDescent="0.2">
      <c r="B298" s="175"/>
      <c r="D298" s="176" t="s">
        <v>167</v>
      </c>
      <c r="E298" s="177" t="s">
        <v>1</v>
      </c>
      <c r="F298" s="178" t="s">
        <v>835</v>
      </c>
      <c r="H298" s="179">
        <v>1.6060000000000001</v>
      </c>
      <c r="I298" s="180"/>
      <c r="L298" s="175"/>
      <c r="M298" s="181"/>
      <c r="T298" s="182"/>
      <c r="AT298" s="177" t="s">
        <v>167</v>
      </c>
      <c r="AU298" s="177" t="s">
        <v>81</v>
      </c>
      <c r="AV298" s="12" t="s">
        <v>81</v>
      </c>
      <c r="AW298" s="12" t="s">
        <v>26</v>
      </c>
      <c r="AX298" s="12" t="s">
        <v>71</v>
      </c>
      <c r="AY298" s="177" t="s">
        <v>159</v>
      </c>
    </row>
    <row r="299" spans="2:65" s="14" customFormat="1" x14ac:dyDescent="0.2">
      <c r="B299" s="190"/>
      <c r="D299" s="176" t="s">
        <v>167</v>
      </c>
      <c r="E299" s="191" t="s">
        <v>1</v>
      </c>
      <c r="F299" s="192" t="s">
        <v>836</v>
      </c>
      <c r="H299" s="191" t="s">
        <v>1</v>
      </c>
      <c r="I299" s="193"/>
      <c r="L299" s="190"/>
      <c r="M299" s="194"/>
      <c r="T299" s="195"/>
      <c r="AT299" s="191" t="s">
        <v>167</v>
      </c>
      <c r="AU299" s="191" t="s">
        <v>81</v>
      </c>
      <c r="AV299" s="14" t="s">
        <v>76</v>
      </c>
      <c r="AW299" s="14" t="s">
        <v>26</v>
      </c>
      <c r="AX299" s="14" t="s">
        <v>71</v>
      </c>
      <c r="AY299" s="191" t="s">
        <v>159</v>
      </c>
    </row>
    <row r="300" spans="2:65" s="12" customFormat="1" x14ac:dyDescent="0.2">
      <c r="B300" s="175"/>
      <c r="D300" s="176" t="s">
        <v>167</v>
      </c>
      <c r="E300" s="177" t="s">
        <v>1</v>
      </c>
      <c r="F300" s="178" t="s">
        <v>837</v>
      </c>
      <c r="H300" s="179">
        <v>20.158000000000001</v>
      </c>
      <c r="I300" s="180"/>
      <c r="L300" s="175"/>
      <c r="M300" s="181"/>
      <c r="T300" s="182"/>
      <c r="AT300" s="177" t="s">
        <v>167</v>
      </c>
      <c r="AU300" s="177" t="s">
        <v>81</v>
      </c>
      <c r="AV300" s="12" t="s">
        <v>81</v>
      </c>
      <c r="AW300" s="12" t="s">
        <v>26</v>
      </c>
      <c r="AX300" s="12" t="s">
        <v>71</v>
      </c>
      <c r="AY300" s="177" t="s">
        <v>159</v>
      </c>
    </row>
    <row r="301" spans="2:65" s="12" customFormat="1" x14ac:dyDescent="0.2">
      <c r="B301" s="175"/>
      <c r="D301" s="176" t="s">
        <v>167</v>
      </c>
      <c r="E301" s="177" t="s">
        <v>1</v>
      </c>
      <c r="F301" s="178" t="s">
        <v>838</v>
      </c>
      <c r="H301" s="179">
        <v>3.0179999999999998</v>
      </c>
      <c r="I301" s="180"/>
      <c r="L301" s="175"/>
      <c r="M301" s="181"/>
      <c r="T301" s="182"/>
      <c r="AT301" s="177" t="s">
        <v>167</v>
      </c>
      <c r="AU301" s="177" t="s">
        <v>81</v>
      </c>
      <c r="AV301" s="12" t="s">
        <v>81</v>
      </c>
      <c r="AW301" s="12" t="s">
        <v>26</v>
      </c>
      <c r="AX301" s="12" t="s">
        <v>71</v>
      </c>
      <c r="AY301" s="177" t="s">
        <v>159</v>
      </c>
    </row>
    <row r="302" spans="2:65" s="12" customFormat="1" x14ac:dyDescent="0.2">
      <c r="B302" s="175"/>
      <c r="D302" s="176" t="s">
        <v>167</v>
      </c>
      <c r="E302" s="177" t="s">
        <v>1</v>
      </c>
      <c r="F302" s="178" t="s">
        <v>839</v>
      </c>
      <c r="H302" s="179">
        <v>2.3250000000000002</v>
      </c>
      <c r="I302" s="180"/>
      <c r="L302" s="175"/>
      <c r="M302" s="181"/>
      <c r="T302" s="182"/>
      <c r="AT302" s="177" t="s">
        <v>167</v>
      </c>
      <c r="AU302" s="177" t="s">
        <v>81</v>
      </c>
      <c r="AV302" s="12" t="s">
        <v>81</v>
      </c>
      <c r="AW302" s="12" t="s">
        <v>26</v>
      </c>
      <c r="AX302" s="12" t="s">
        <v>71</v>
      </c>
      <c r="AY302" s="177" t="s">
        <v>159</v>
      </c>
    </row>
    <row r="303" spans="2:65" s="15" customFormat="1" x14ac:dyDescent="0.2">
      <c r="B303" s="199"/>
      <c r="D303" s="176" t="s">
        <v>167</v>
      </c>
      <c r="E303" s="200" t="s">
        <v>1</v>
      </c>
      <c r="F303" s="201" t="s">
        <v>383</v>
      </c>
      <c r="H303" s="202">
        <v>58.515000000000001</v>
      </c>
      <c r="I303" s="203"/>
      <c r="L303" s="199"/>
      <c r="M303" s="204"/>
      <c r="T303" s="205"/>
      <c r="AT303" s="200" t="s">
        <v>167</v>
      </c>
      <c r="AU303" s="200" t="s">
        <v>81</v>
      </c>
      <c r="AV303" s="15" t="s">
        <v>173</v>
      </c>
      <c r="AW303" s="15" t="s">
        <v>26</v>
      </c>
      <c r="AX303" s="15" t="s">
        <v>71</v>
      </c>
      <c r="AY303" s="200" t="s">
        <v>159</v>
      </c>
    </row>
    <row r="304" spans="2:65" s="14" customFormat="1" x14ac:dyDescent="0.2">
      <c r="B304" s="190"/>
      <c r="D304" s="176" t="s">
        <v>167</v>
      </c>
      <c r="E304" s="191" t="s">
        <v>1</v>
      </c>
      <c r="F304" s="192" t="s">
        <v>734</v>
      </c>
      <c r="H304" s="191" t="s">
        <v>1</v>
      </c>
      <c r="I304" s="193"/>
      <c r="L304" s="190"/>
      <c r="M304" s="194"/>
      <c r="T304" s="195"/>
      <c r="AT304" s="191" t="s">
        <v>167</v>
      </c>
      <c r="AU304" s="191" t="s">
        <v>81</v>
      </c>
      <c r="AV304" s="14" t="s">
        <v>76</v>
      </c>
      <c r="AW304" s="14" t="s">
        <v>26</v>
      </c>
      <c r="AX304" s="14" t="s">
        <v>71</v>
      </c>
      <c r="AY304" s="191" t="s">
        <v>159</v>
      </c>
    </row>
    <row r="305" spans="2:65" s="12" customFormat="1" x14ac:dyDescent="0.2">
      <c r="B305" s="175"/>
      <c r="D305" s="176" t="s">
        <v>167</v>
      </c>
      <c r="E305" s="177" t="s">
        <v>1</v>
      </c>
      <c r="F305" s="178" t="s">
        <v>840</v>
      </c>
      <c r="H305" s="179">
        <v>2.1379999999999999</v>
      </c>
      <c r="I305" s="180"/>
      <c r="L305" s="175"/>
      <c r="M305" s="181"/>
      <c r="T305" s="182"/>
      <c r="AT305" s="177" t="s">
        <v>167</v>
      </c>
      <c r="AU305" s="177" t="s">
        <v>81</v>
      </c>
      <c r="AV305" s="12" t="s">
        <v>81</v>
      </c>
      <c r="AW305" s="12" t="s">
        <v>26</v>
      </c>
      <c r="AX305" s="12" t="s">
        <v>71</v>
      </c>
      <c r="AY305" s="177" t="s">
        <v>159</v>
      </c>
    </row>
    <row r="306" spans="2:65" s="12" customFormat="1" x14ac:dyDescent="0.2">
      <c r="B306" s="175"/>
      <c r="D306" s="176" t="s">
        <v>167</v>
      </c>
      <c r="E306" s="177" t="s">
        <v>1</v>
      </c>
      <c r="F306" s="178" t="s">
        <v>841</v>
      </c>
      <c r="H306" s="179">
        <v>0.34200000000000003</v>
      </c>
      <c r="I306" s="180"/>
      <c r="L306" s="175"/>
      <c r="M306" s="181"/>
      <c r="T306" s="182"/>
      <c r="AT306" s="177" t="s">
        <v>167</v>
      </c>
      <c r="AU306" s="177" t="s">
        <v>81</v>
      </c>
      <c r="AV306" s="12" t="s">
        <v>81</v>
      </c>
      <c r="AW306" s="12" t="s">
        <v>26</v>
      </c>
      <c r="AX306" s="12" t="s">
        <v>71</v>
      </c>
      <c r="AY306" s="177" t="s">
        <v>159</v>
      </c>
    </row>
    <row r="307" spans="2:65" s="12" customFormat="1" x14ac:dyDescent="0.2">
      <c r="B307" s="175"/>
      <c r="D307" s="176" t="s">
        <v>167</v>
      </c>
      <c r="E307" s="177" t="s">
        <v>1</v>
      </c>
      <c r="F307" s="178" t="s">
        <v>842</v>
      </c>
      <c r="H307" s="179">
        <v>1.2</v>
      </c>
      <c r="I307" s="180"/>
      <c r="L307" s="175"/>
      <c r="M307" s="181"/>
      <c r="T307" s="182"/>
      <c r="AT307" s="177" t="s">
        <v>167</v>
      </c>
      <c r="AU307" s="177" t="s">
        <v>81</v>
      </c>
      <c r="AV307" s="12" t="s">
        <v>81</v>
      </c>
      <c r="AW307" s="12" t="s">
        <v>26</v>
      </c>
      <c r="AX307" s="12" t="s">
        <v>71</v>
      </c>
      <c r="AY307" s="177" t="s">
        <v>159</v>
      </c>
    </row>
    <row r="308" spans="2:65" s="12" customFormat="1" x14ac:dyDescent="0.2">
      <c r="B308" s="175"/>
      <c r="D308" s="176" t="s">
        <v>167</v>
      </c>
      <c r="E308" s="177" t="s">
        <v>1</v>
      </c>
      <c r="F308" s="178" t="s">
        <v>843</v>
      </c>
      <c r="H308" s="179">
        <v>6.3239999999999998</v>
      </c>
      <c r="I308" s="180"/>
      <c r="L308" s="175"/>
      <c r="M308" s="181"/>
      <c r="T308" s="182"/>
      <c r="AT308" s="177" t="s">
        <v>167</v>
      </c>
      <c r="AU308" s="177" t="s">
        <v>81</v>
      </c>
      <c r="AV308" s="12" t="s">
        <v>81</v>
      </c>
      <c r="AW308" s="12" t="s">
        <v>26</v>
      </c>
      <c r="AX308" s="12" t="s">
        <v>71</v>
      </c>
      <c r="AY308" s="177" t="s">
        <v>159</v>
      </c>
    </row>
    <row r="309" spans="2:65" s="12" customFormat="1" x14ac:dyDescent="0.2">
      <c r="B309" s="175"/>
      <c r="D309" s="176" t="s">
        <v>167</v>
      </c>
      <c r="E309" s="177" t="s">
        <v>1</v>
      </c>
      <c r="F309" s="178" t="s">
        <v>844</v>
      </c>
      <c r="H309" s="179">
        <v>1.399</v>
      </c>
      <c r="I309" s="180"/>
      <c r="L309" s="175"/>
      <c r="M309" s="181"/>
      <c r="T309" s="182"/>
      <c r="AT309" s="177" t="s">
        <v>167</v>
      </c>
      <c r="AU309" s="177" t="s">
        <v>81</v>
      </c>
      <c r="AV309" s="12" t="s">
        <v>81</v>
      </c>
      <c r="AW309" s="12" t="s">
        <v>26</v>
      </c>
      <c r="AX309" s="12" t="s">
        <v>71</v>
      </c>
      <c r="AY309" s="177" t="s">
        <v>159</v>
      </c>
    </row>
    <row r="310" spans="2:65" s="12" customFormat="1" x14ac:dyDescent="0.2">
      <c r="B310" s="175"/>
      <c r="D310" s="176" t="s">
        <v>167</v>
      </c>
      <c r="E310" s="177" t="s">
        <v>1</v>
      </c>
      <c r="F310" s="178" t="s">
        <v>842</v>
      </c>
      <c r="H310" s="179">
        <v>1.2</v>
      </c>
      <c r="I310" s="180"/>
      <c r="L310" s="175"/>
      <c r="M310" s="181"/>
      <c r="T310" s="182"/>
      <c r="AT310" s="177" t="s">
        <v>167</v>
      </c>
      <c r="AU310" s="177" t="s">
        <v>81</v>
      </c>
      <c r="AV310" s="12" t="s">
        <v>81</v>
      </c>
      <c r="AW310" s="12" t="s">
        <v>26</v>
      </c>
      <c r="AX310" s="12" t="s">
        <v>71</v>
      </c>
      <c r="AY310" s="177" t="s">
        <v>159</v>
      </c>
    </row>
    <row r="311" spans="2:65" s="12" customFormat="1" x14ac:dyDescent="0.2">
      <c r="B311" s="175"/>
      <c r="D311" s="176" t="s">
        <v>167</v>
      </c>
      <c r="E311" s="177" t="s">
        <v>1</v>
      </c>
      <c r="F311" s="178" t="s">
        <v>845</v>
      </c>
      <c r="H311" s="179">
        <v>6.63</v>
      </c>
      <c r="I311" s="180"/>
      <c r="L311" s="175"/>
      <c r="M311" s="181"/>
      <c r="T311" s="182"/>
      <c r="AT311" s="177" t="s">
        <v>167</v>
      </c>
      <c r="AU311" s="177" t="s">
        <v>81</v>
      </c>
      <c r="AV311" s="12" t="s">
        <v>81</v>
      </c>
      <c r="AW311" s="12" t="s">
        <v>26</v>
      </c>
      <c r="AX311" s="12" t="s">
        <v>71</v>
      </c>
      <c r="AY311" s="177" t="s">
        <v>159</v>
      </c>
    </row>
    <row r="312" spans="2:65" s="12" customFormat="1" x14ac:dyDescent="0.2">
      <c r="B312" s="175"/>
      <c r="D312" s="176" t="s">
        <v>167</v>
      </c>
      <c r="E312" s="177" t="s">
        <v>1</v>
      </c>
      <c r="F312" s="178" t="s">
        <v>846</v>
      </c>
      <c r="H312" s="179">
        <v>1.47</v>
      </c>
      <c r="I312" s="180"/>
      <c r="L312" s="175"/>
      <c r="M312" s="181"/>
      <c r="T312" s="182"/>
      <c r="AT312" s="177" t="s">
        <v>167</v>
      </c>
      <c r="AU312" s="177" t="s">
        <v>81</v>
      </c>
      <c r="AV312" s="12" t="s">
        <v>81</v>
      </c>
      <c r="AW312" s="12" t="s">
        <v>26</v>
      </c>
      <c r="AX312" s="12" t="s">
        <v>71</v>
      </c>
      <c r="AY312" s="177" t="s">
        <v>159</v>
      </c>
    </row>
    <row r="313" spans="2:65" s="12" customFormat="1" x14ac:dyDescent="0.2">
      <c r="B313" s="175"/>
      <c r="D313" s="176" t="s">
        <v>167</v>
      </c>
      <c r="E313" s="177" t="s">
        <v>1</v>
      </c>
      <c r="F313" s="178" t="s">
        <v>842</v>
      </c>
      <c r="H313" s="179">
        <v>1.2</v>
      </c>
      <c r="I313" s="180"/>
      <c r="L313" s="175"/>
      <c r="M313" s="181"/>
      <c r="T313" s="182"/>
      <c r="AT313" s="177" t="s">
        <v>167</v>
      </c>
      <c r="AU313" s="177" t="s">
        <v>81</v>
      </c>
      <c r="AV313" s="12" t="s">
        <v>81</v>
      </c>
      <c r="AW313" s="12" t="s">
        <v>26</v>
      </c>
      <c r="AX313" s="12" t="s">
        <v>71</v>
      </c>
      <c r="AY313" s="177" t="s">
        <v>159</v>
      </c>
    </row>
    <row r="314" spans="2:65" s="12" customFormat="1" x14ac:dyDescent="0.2">
      <c r="B314" s="175"/>
      <c r="D314" s="176" t="s">
        <v>167</v>
      </c>
      <c r="E314" s="177" t="s">
        <v>1</v>
      </c>
      <c r="F314" s="178" t="s">
        <v>847</v>
      </c>
      <c r="H314" s="179">
        <v>11.526</v>
      </c>
      <c r="I314" s="180"/>
      <c r="L314" s="175"/>
      <c r="M314" s="181"/>
      <c r="T314" s="182"/>
      <c r="AT314" s="177" t="s">
        <v>167</v>
      </c>
      <c r="AU314" s="177" t="s">
        <v>81</v>
      </c>
      <c r="AV314" s="12" t="s">
        <v>81</v>
      </c>
      <c r="AW314" s="12" t="s">
        <v>26</v>
      </c>
      <c r="AX314" s="12" t="s">
        <v>71</v>
      </c>
      <c r="AY314" s="177" t="s">
        <v>159</v>
      </c>
    </row>
    <row r="315" spans="2:65" s="12" customFormat="1" x14ac:dyDescent="0.2">
      <c r="B315" s="175"/>
      <c r="D315" s="176" t="s">
        <v>167</v>
      </c>
      <c r="E315" s="177" t="s">
        <v>1</v>
      </c>
      <c r="F315" s="178" t="s">
        <v>848</v>
      </c>
      <c r="H315" s="179">
        <v>2.6280000000000001</v>
      </c>
      <c r="I315" s="180"/>
      <c r="L315" s="175"/>
      <c r="M315" s="181"/>
      <c r="T315" s="182"/>
      <c r="AT315" s="177" t="s">
        <v>167</v>
      </c>
      <c r="AU315" s="177" t="s">
        <v>81</v>
      </c>
      <c r="AV315" s="12" t="s">
        <v>81</v>
      </c>
      <c r="AW315" s="12" t="s">
        <v>26</v>
      </c>
      <c r="AX315" s="12" t="s">
        <v>71</v>
      </c>
      <c r="AY315" s="177" t="s">
        <v>159</v>
      </c>
    </row>
    <row r="316" spans="2:65" s="15" customFormat="1" x14ac:dyDescent="0.2">
      <c r="B316" s="199"/>
      <c r="D316" s="176" t="s">
        <v>167</v>
      </c>
      <c r="E316" s="200" t="s">
        <v>1</v>
      </c>
      <c r="F316" s="201" t="s">
        <v>383</v>
      </c>
      <c r="H316" s="202">
        <v>36.057000000000002</v>
      </c>
      <c r="I316" s="203"/>
      <c r="L316" s="199"/>
      <c r="M316" s="204"/>
      <c r="T316" s="205"/>
      <c r="AT316" s="200" t="s">
        <v>167</v>
      </c>
      <c r="AU316" s="200" t="s">
        <v>81</v>
      </c>
      <c r="AV316" s="15" t="s">
        <v>173</v>
      </c>
      <c r="AW316" s="15" t="s">
        <v>26</v>
      </c>
      <c r="AX316" s="15" t="s">
        <v>71</v>
      </c>
      <c r="AY316" s="200" t="s">
        <v>159</v>
      </c>
    </row>
    <row r="317" spans="2:65" s="13" customFormat="1" x14ac:dyDescent="0.2">
      <c r="B317" s="183"/>
      <c r="D317" s="176" t="s">
        <v>167</v>
      </c>
      <c r="E317" s="184" t="s">
        <v>667</v>
      </c>
      <c r="F317" s="185" t="s">
        <v>169</v>
      </c>
      <c r="H317" s="186">
        <v>94.572000000000003</v>
      </c>
      <c r="I317" s="187"/>
      <c r="L317" s="183"/>
      <c r="M317" s="188"/>
      <c r="T317" s="189"/>
      <c r="AT317" s="184" t="s">
        <v>167</v>
      </c>
      <c r="AU317" s="184" t="s">
        <v>81</v>
      </c>
      <c r="AV317" s="13" t="s">
        <v>165</v>
      </c>
      <c r="AW317" s="13" t="s">
        <v>26</v>
      </c>
      <c r="AX317" s="13" t="s">
        <v>76</v>
      </c>
      <c r="AY317" s="184" t="s">
        <v>159</v>
      </c>
    </row>
    <row r="318" spans="2:65" s="14" customFormat="1" ht="20" x14ac:dyDescent="0.2">
      <c r="B318" s="190"/>
      <c r="D318" s="176" t="s">
        <v>167</v>
      </c>
      <c r="E318" s="191" t="s">
        <v>1</v>
      </c>
      <c r="F318" s="192" t="s">
        <v>849</v>
      </c>
      <c r="H318" s="191" t="s">
        <v>1</v>
      </c>
      <c r="I318" s="193"/>
      <c r="L318" s="190"/>
      <c r="M318" s="194"/>
      <c r="T318" s="195"/>
      <c r="AT318" s="191" t="s">
        <v>167</v>
      </c>
      <c r="AU318" s="191" t="s">
        <v>81</v>
      </c>
      <c r="AV318" s="14" t="s">
        <v>76</v>
      </c>
      <c r="AW318" s="14" t="s">
        <v>26</v>
      </c>
      <c r="AX318" s="14" t="s">
        <v>71</v>
      </c>
      <c r="AY318" s="191" t="s">
        <v>159</v>
      </c>
    </row>
    <row r="319" spans="2:65" s="1" customFormat="1" ht="33" customHeight="1" x14ac:dyDescent="0.2">
      <c r="B319" s="136"/>
      <c r="C319" s="163" t="s">
        <v>178</v>
      </c>
      <c r="D319" s="163" t="s">
        <v>161</v>
      </c>
      <c r="E319" s="164" t="s">
        <v>850</v>
      </c>
      <c r="F319" s="165" t="s">
        <v>851</v>
      </c>
      <c r="G319" s="166" t="s">
        <v>281</v>
      </c>
      <c r="H319" s="167">
        <v>7.9</v>
      </c>
      <c r="I319" s="168"/>
      <c r="J319" s="169">
        <f>ROUND(I319*H319,2)</f>
        <v>0</v>
      </c>
      <c r="K319" s="170"/>
      <c r="L319" s="34"/>
      <c r="M319" s="171" t="s">
        <v>1</v>
      </c>
      <c r="N319" s="135" t="s">
        <v>37</v>
      </c>
      <c r="P319" s="172">
        <f>O319*H319</f>
        <v>0</v>
      </c>
      <c r="Q319" s="172">
        <v>3.9210000000000002E-2</v>
      </c>
      <c r="R319" s="172">
        <f>Q319*H319</f>
        <v>0.30975900000000001</v>
      </c>
      <c r="S319" s="172">
        <v>0</v>
      </c>
      <c r="T319" s="173">
        <f>S319*H319</f>
        <v>0</v>
      </c>
      <c r="AR319" s="174" t="s">
        <v>312</v>
      </c>
      <c r="AT319" s="174" t="s">
        <v>161</v>
      </c>
      <c r="AU319" s="174" t="s">
        <v>81</v>
      </c>
      <c r="AY319" s="17" t="s">
        <v>159</v>
      </c>
      <c r="BE319" s="102">
        <f>IF(N319="základná",J319,0)</f>
        <v>0</v>
      </c>
      <c r="BF319" s="102">
        <f>IF(N319="znížená",J319,0)</f>
        <v>0</v>
      </c>
      <c r="BG319" s="102">
        <f>IF(N319="zákl. prenesená",J319,0)</f>
        <v>0</v>
      </c>
      <c r="BH319" s="102">
        <f>IF(N319="zníž. prenesená",J319,0)</f>
        <v>0</v>
      </c>
      <c r="BI319" s="102">
        <f>IF(N319="nulová",J319,0)</f>
        <v>0</v>
      </c>
      <c r="BJ319" s="17" t="s">
        <v>81</v>
      </c>
      <c r="BK319" s="102">
        <f>ROUND(I319*H319,2)</f>
        <v>0</v>
      </c>
      <c r="BL319" s="17" t="s">
        <v>312</v>
      </c>
      <c r="BM319" s="174" t="s">
        <v>852</v>
      </c>
    </row>
    <row r="320" spans="2:65" s="12" customFormat="1" x14ac:dyDescent="0.2">
      <c r="B320" s="175"/>
      <c r="D320" s="176" t="s">
        <v>167</v>
      </c>
      <c r="E320" s="177" t="s">
        <v>1</v>
      </c>
      <c r="F320" s="178" t="s">
        <v>853</v>
      </c>
      <c r="H320" s="179">
        <v>2.9049999999999998</v>
      </c>
      <c r="I320" s="180"/>
      <c r="L320" s="175"/>
      <c r="M320" s="181"/>
      <c r="T320" s="182"/>
      <c r="AT320" s="177" t="s">
        <v>167</v>
      </c>
      <c r="AU320" s="177" t="s">
        <v>81</v>
      </c>
      <c r="AV320" s="12" t="s">
        <v>81</v>
      </c>
      <c r="AW320" s="12" t="s">
        <v>26</v>
      </c>
      <c r="AX320" s="12" t="s">
        <v>71</v>
      </c>
      <c r="AY320" s="177" t="s">
        <v>159</v>
      </c>
    </row>
    <row r="321" spans="2:65" s="12" customFormat="1" x14ac:dyDescent="0.2">
      <c r="B321" s="175"/>
      <c r="D321" s="176" t="s">
        <v>167</v>
      </c>
      <c r="E321" s="177" t="s">
        <v>1</v>
      </c>
      <c r="F321" s="178" t="s">
        <v>854</v>
      </c>
      <c r="H321" s="179">
        <v>4.9950000000000001</v>
      </c>
      <c r="I321" s="180"/>
      <c r="L321" s="175"/>
      <c r="M321" s="181"/>
      <c r="T321" s="182"/>
      <c r="AT321" s="177" t="s">
        <v>167</v>
      </c>
      <c r="AU321" s="177" t="s">
        <v>81</v>
      </c>
      <c r="AV321" s="12" t="s">
        <v>81</v>
      </c>
      <c r="AW321" s="12" t="s">
        <v>26</v>
      </c>
      <c r="AX321" s="12" t="s">
        <v>71</v>
      </c>
      <c r="AY321" s="177" t="s">
        <v>159</v>
      </c>
    </row>
    <row r="322" spans="2:65" s="13" customFormat="1" x14ac:dyDescent="0.2">
      <c r="B322" s="183"/>
      <c r="D322" s="176" t="s">
        <v>167</v>
      </c>
      <c r="E322" s="184" t="s">
        <v>665</v>
      </c>
      <c r="F322" s="185" t="s">
        <v>169</v>
      </c>
      <c r="H322" s="186">
        <v>7.9</v>
      </c>
      <c r="I322" s="187"/>
      <c r="L322" s="183"/>
      <c r="M322" s="188"/>
      <c r="T322" s="189"/>
      <c r="AT322" s="184" t="s">
        <v>167</v>
      </c>
      <c r="AU322" s="184" t="s">
        <v>81</v>
      </c>
      <c r="AV322" s="13" t="s">
        <v>165</v>
      </c>
      <c r="AW322" s="13" t="s">
        <v>26</v>
      </c>
      <c r="AX322" s="13" t="s">
        <v>76</v>
      </c>
      <c r="AY322" s="184" t="s">
        <v>159</v>
      </c>
    </row>
    <row r="323" spans="2:65" s="1" customFormat="1" ht="21.75" customHeight="1" x14ac:dyDescent="0.2">
      <c r="B323" s="136"/>
      <c r="C323" s="206" t="s">
        <v>433</v>
      </c>
      <c r="D323" s="206" t="s">
        <v>387</v>
      </c>
      <c r="E323" s="207" t="s">
        <v>855</v>
      </c>
      <c r="F323" s="208" t="s">
        <v>856</v>
      </c>
      <c r="G323" s="209" t="s">
        <v>281</v>
      </c>
      <c r="H323" s="210">
        <v>107.991</v>
      </c>
      <c r="I323" s="211"/>
      <c r="J323" s="212">
        <f>ROUND(I323*H323,2)</f>
        <v>0</v>
      </c>
      <c r="K323" s="213"/>
      <c r="L323" s="214"/>
      <c r="M323" s="215" t="s">
        <v>1</v>
      </c>
      <c r="N323" s="216" t="s">
        <v>37</v>
      </c>
      <c r="P323" s="172">
        <f>O323*H323</f>
        <v>0</v>
      </c>
      <c r="Q323" s="172">
        <v>2.4000000000000001E-4</v>
      </c>
      <c r="R323" s="172">
        <f>Q323*H323</f>
        <v>2.5917840000000001E-2</v>
      </c>
      <c r="S323" s="172">
        <v>0</v>
      </c>
      <c r="T323" s="173">
        <f>S323*H323</f>
        <v>0</v>
      </c>
      <c r="AR323" s="174" t="s">
        <v>390</v>
      </c>
      <c r="AT323" s="174" t="s">
        <v>387</v>
      </c>
      <c r="AU323" s="174" t="s">
        <v>81</v>
      </c>
      <c r="AY323" s="17" t="s">
        <v>159</v>
      </c>
      <c r="BE323" s="102">
        <f>IF(N323="základná",J323,0)</f>
        <v>0</v>
      </c>
      <c r="BF323" s="102">
        <f>IF(N323="znížená",J323,0)</f>
        <v>0</v>
      </c>
      <c r="BG323" s="102">
        <f>IF(N323="zákl. prenesená",J323,0)</f>
        <v>0</v>
      </c>
      <c r="BH323" s="102">
        <f>IF(N323="zníž. prenesená",J323,0)</f>
        <v>0</v>
      </c>
      <c r="BI323" s="102">
        <f>IF(N323="nulová",J323,0)</f>
        <v>0</v>
      </c>
      <c r="BJ323" s="17" t="s">
        <v>81</v>
      </c>
      <c r="BK323" s="102">
        <f>ROUND(I323*H323,2)</f>
        <v>0</v>
      </c>
      <c r="BL323" s="17" t="s">
        <v>312</v>
      </c>
      <c r="BM323" s="174" t="s">
        <v>857</v>
      </c>
    </row>
    <row r="324" spans="2:65" s="12" customFormat="1" x14ac:dyDescent="0.2">
      <c r="B324" s="175"/>
      <c r="D324" s="176" t="s">
        <v>167</v>
      </c>
      <c r="E324" s="177" t="s">
        <v>1</v>
      </c>
      <c r="F324" s="178" t="s">
        <v>858</v>
      </c>
      <c r="H324" s="179">
        <v>99.301000000000002</v>
      </c>
      <c r="I324" s="180"/>
      <c r="L324" s="175"/>
      <c r="M324" s="181"/>
      <c r="T324" s="182"/>
      <c r="AT324" s="177" t="s">
        <v>167</v>
      </c>
      <c r="AU324" s="177" t="s">
        <v>81</v>
      </c>
      <c r="AV324" s="12" t="s">
        <v>81</v>
      </c>
      <c r="AW324" s="12" t="s">
        <v>26</v>
      </c>
      <c r="AX324" s="12" t="s">
        <v>71</v>
      </c>
      <c r="AY324" s="177" t="s">
        <v>159</v>
      </c>
    </row>
    <row r="325" spans="2:65" s="12" customFormat="1" x14ac:dyDescent="0.2">
      <c r="B325" s="175"/>
      <c r="D325" s="176" t="s">
        <v>167</v>
      </c>
      <c r="E325" s="177" t="s">
        <v>1</v>
      </c>
      <c r="F325" s="178" t="s">
        <v>859</v>
      </c>
      <c r="H325" s="179">
        <v>8.69</v>
      </c>
      <c r="I325" s="180"/>
      <c r="L325" s="175"/>
      <c r="M325" s="181"/>
      <c r="T325" s="182"/>
      <c r="AT325" s="177" t="s">
        <v>167</v>
      </c>
      <c r="AU325" s="177" t="s">
        <v>81</v>
      </c>
      <c r="AV325" s="12" t="s">
        <v>81</v>
      </c>
      <c r="AW325" s="12" t="s">
        <v>26</v>
      </c>
      <c r="AX325" s="12" t="s">
        <v>71</v>
      </c>
      <c r="AY325" s="177" t="s">
        <v>159</v>
      </c>
    </row>
    <row r="326" spans="2:65" s="13" customFormat="1" x14ac:dyDescent="0.2">
      <c r="B326" s="183"/>
      <c r="D326" s="176" t="s">
        <v>167</v>
      </c>
      <c r="E326" s="184" t="s">
        <v>1</v>
      </c>
      <c r="F326" s="185" t="s">
        <v>169</v>
      </c>
      <c r="H326" s="186">
        <v>107.991</v>
      </c>
      <c r="I326" s="187"/>
      <c r="L326" s="183"/>
      <c r="M326" s="188"/>
      <c r="T326" s="189"/>
      <c r="AT326" s="184" t="s">
        <v>167</v>
      </c>
      <c r="AU326" s="184" t="s">
        <v>81</v>
      </c>
      <c r="AV326" s="13" t="s">
        <v>165</v>
      </c>
      <c r="AW326" s="13" t="s">
        <v>26</v>
      </c>
      <c r="AX326" s="13" t="s">
        <v>76</v>
      </c>
      <c r="AY326" s="184" t="s">
        <v>159</v>
      </c>
    </row>
    <row r="327" spans="2:65" s="1" customFormat="1" ht="24.15" customHeight="1" x14ac:dyDescent="0.2">
      <c r="B327" s="136"/>
      <c r="C327" s="163" t="s">
        <v>437</v>
      </c>
      <c r="D327" s="163" t="s">
        <v>161</v>
      </c>
      <c r="E327" s="164" t="s">
        <v>860</v>
      </c>
      <c r="F327" s="165" t="s">
        <v>861</v>
      </c>
      <c r="G327" s="166" t="s">
        <v>429</v>
      </c>
      <c r="H327" s="219"/>
      <c r="I327" s="168"/>
      <c r="J327" s="169">
        <f>ROUND(I327*H327,2)</f>
        <v>0</v>
      </c>
      <c r="K327" s="170"/>
      <c r="L327" s="34"/>
      <c r="M327" s="220" t="s">
        <v>1</v>
      </c>
      <c r="N327" s="221" t="s">
        <v>37</v>
      </c>
      <c r="O327" s="222"/>
      <c r="P327" s="223">
        <f>O327*H327</f>
        <v>0</v>
      </c>
      <c r="Q327" s="223">
        <v>0</v>
      </c>
      <c r="R327" s="223">
        <f>Q327*H327</f>
        <v>0</v>
      </c>
      <c r="S327" s="223">
        <v>0</v>
      </c>
      <c r="T327" s="224">
        <f>S327*H327</f>
        <v>0</v>
      </c>
      <c r="AR327" s="174" t="s">
        <v>312</v>
      </c>
      <c r="AT327" s="174" t="s">
        <v>161</v>
      </c>
      <c r="AU327" s="174" t="s">
        <v>81</v>
      </c>
      <c r="AY327" s="17" t="s">
        <v>159</v>
      </c>
      <c r="BE327" s="102">
        <f>IF(N327="základná",J327,0)</f>
        <v>0</v>
      </c>
      <c r="BF327" s="102">
        <f>IF(N327="znížená",J327,0)</f>
        <v>0</v>
      </c>
      <c r="BG327" s="102">
        <f>IF(N327="zákl. prenesená",J327,0)</f>
        <v>0</v>
      </c>
      <c r="BH327" s="102">
        <f>IF(N327="zníž. prenesená",J327,0)</f>
        <v>0</v>
      </c>
      <c r="BI327" s="102">
        <f>IF(N327="nulová",J327,0)</f>
        <v>0</v>
      </c>
      <c r="BJ327" s="17" t="s">
        <v>81</v>
      </c>
      <c r="BK327" s="102">
        <f>ROUND(I327*H327,2)</f>
        <v>0</v>
      </c>
      <c r="BL327" s="17" t="s">
        <v>312</v>
      </c>
      <c r="BM327" s="174" t="s">
        <v>862</v>
      </c>
    </row>
    <row r="328" spans="2:65" s="12" customFormat="1" x14ac:dyDescent="0.2">
      <c r="B328" s="175"/>
      <c r="C328" s="284" t="s">
        <v>2229</v>
      </c>
      <c r="D328" s="284"/>
      <c r="E328" s="7"/>
      <c r="F328" s="7"/>
      <c r="G328" s="7"/>
      <c r="H328" s="7"/>
      <c r="I328" s="7"/>
      <c r="L328" s="175"/>
      <c r="AT328" s="177"/>
      <c r="AU328" s="177"/>
      <c r="AY328" s="177"/>
    </row>
    <row r="329" spans="2:65" s="12" customFormat="1" ht="23.4" customHeight="1" x14ac:dyDescent="0.2">
      <c r="B329" s="175"/>
      <c r="C329" s="284" t="s">
        <v>2230</v>
      </c>
      <c r="D329" s="284"/>
      <c r="E329" s="284"/>
      <c r="F329" s="284"/>
      <c r="G329" s="284"/>
      <c r="H329" s="284"/>
      <c r="I329" s="284"/>
      <c r="L329" s="175"/>
      <c r="AT329" s="177"/>
      <c r="AU329" s="177"/>
      <c r="AY329" s="177"/>
    </row>
    <row r="330" spans="2:65" s="12" customFormat="1" ht="33" customHeight="1" x14ac:dyDescent="0.2">
      <c r="B330" s="175"/>
      <c r="C330" s="284" t="s">
        <v>2231</v>
      </c>
      <c r="D330" s="284"/>
      <c r="E330" s="284"/>
      <c r="F330" s="284"/>
      <c r="G330" s="284"/>
      <c r="H330" s="284"/>
      <c r="I330" s="284"/>
      <c r="L330" s="175"/>
      <c r="AT330" s="177"/>
      <c r="AU330" s="177"/>
      <c r="AY330" s="177"/>
    </row>
    <row r="331" spans="2:65" s="12" customFormat="1" ht="22.25" customHeight="1" x14ac:dyDescent="0.2">
      <c r="B331" s="175"/>
      <c r="C331" s="284" t="s">
        <v>2232</v>
      </c>
      <c r="D331" s="284"/>
      <c r="E331" s="284"/>
      <c r="F331" s="284"/>
      <c r="G331" s="284"/>
      <c r="H331" s="284"/>
      <c r="I331" s="284"/>
      <c r="L331" s="175"/>
      <c r="AT331" s="177"/>
      <c r="AU331" s="177"/>
      <c r="AY331" s="177"/>
    </row>
    <row r="332" spans="2:65" s="12" customFormat="1" ht="38.4" customHeight="1" x14ac:dyDescent="0.2">
      <c r="B332" s="175"/>
      <c r="C332" s="284" t="s">
        <v>2233</v>
      </c>
      <c r="D332" s="284"/>
      <c r="E332" s="284"/>
      <c r="F332" s="284"/>
      <c r="G332" s="284"/>
      <c r="H332" s="284"/>
      <c r="I332" s="284"/>
      <c r="L332" s="175"/>
      <c r="AT332" s="177"/>
      <c r="AU332" s="177"/>
      <c r="AY332" s="177"/>
    </row>
    <row r="333" spans="2:65" s="12" customFormat="1" ht="28.25" customHeight="1" x14ac:dyDescent="0.2">
      <c r="B333" s="175"/>
      <c r="C333" s="284" t="s">
        <v>2234</v>
      </c>
      <c r="D333" s="284"/>
      <c r="E333" s="284"/>
      <c r="F333" s="284"/>
      <c r="G333" s="284"/>
      <c r="H333" s="284"/>
      <c r="I333" s="284"/>
      <c r="L333" s="175"/>
      <c r="AT333" s="177"/>
      <c r="AU333" s="177"/>
      <c r="AY333" s="177"/>
    </row>
    <row r="334" spans="2:65" s="12" customFormat="1" ht="33" customHeight="1" x14ac:dyDescent="0.2">
      <c r="B334" s="175"/>
      <c r="C334" s="284" t="s">
        <v>2235</v>
      </c>
      <c r="D334" s="284"/>
      <c r="E334" s="284"/>
      <c r="F334" s="284"/>
      <c r="G334" s="284"/>
      <c r="H334" s="284"/>
      <c r="I334" s="284"/>
      <c r="L334" s="175"/>
      <c r="AT334" s="177"/>
      <c r="AU334" s="177"/>
      <c r="AY334" s="177"/>
    </row>
    <row r="335" spans="2:65" s="1" customFormat="1" ht="6.9" customHeight="1" x14ac:dyDescent="0.2">
      <c r="B335" s="49"/>
      <c r="C335" s="50"/>
      <c r="D335" s="50"/>
      <c r="E335" s="50"/>
      <c r="F335" s="50"/>
      <c r="G335" s="50"/>
      <c r="H335" s="50"/>
      <c r="I335" s="50"/>
      <c r="J335" s="50"/>
      <c r="K335" s="50"/>
      <c r="L335" s="34"/>
    </row>
  </sheetData>
  <autoFilter ref="C142:K327"/>
  <mergeCells count="24">
    <mergeCell ref="C331:I331"/>
    <mergeCell ref="C332:I332"/>
    <mergeCell ref="C333:I333"/>
    <mergeCell ref="C334:I334"/>
    <mergeCell ref="E135:H135"/>
    <mergeCell ref="C329:I329"/>
    <mergeCell ref="C330:I330"/>
    <mergeCell ref="D117:F117"/>
    <mergeCell ref="D118:F118"/>
    <mergeCell ref="D119:F119"/>
    <mergeCell ref="E131:H131"/>
    <mergeCell ref="E133:H133"/>
    <mergeCell ref="E11:H11"/>
    <mergeCell ref="E20:H20"/>
    <mergeCell ref="E29:H29"/>
    <mergeCell ref="L2:V2"/>
    <mergeCell ref="C328:D328"/>
    <mergeCell ref="E85:H85"/>
    <mergeCell ref="E87:H87"/>
    <mergeCell ref="E89:H89"/>
    <mergeCell ref="D115:F115"/>
    <mergeCell ref="D116:F116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7"/>
  <sheetViews>
    <sheetView showGridLines="0" topLeftCell="A129" workbookViewId="0">
      <selection activeCell="A140" sqref="A140:XFD14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90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14</v>
      </c>
      <c r="L6" s="20"/>
    </row>
    <row r="7" spans="2:4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46" ht="12" customHeight="1" x14ac:dyDescent="0.2">
      <c r="B8" s="20"/>
      <c r="D8" s="27" t="s">
        <v>122</v>
      </c>
      <c r="L8" s="20"/>
    </row>
    <row r="9" spans="2:46" s="1" customFormat="1" ht="16.5" customHeight="1" x14ac:dyDescent="0.2">
      <c r="B9" s="34"/>
      <c r="E9" s="286" t="s">
        <v>89</v>
      </c>
      <c r="F9" s="282"/>
      <c r="G9" s="282"/>
      <c r="H9" s="282"/>
      <c r="L9" s="34"/>
    </row>
    <row r="10" spans="2:46" s="1" customFormat="1" ht="12" customHeight="1" x14ac:dyDescent="0.2">
      <c r="B10" s="34"/>
      <c r="D10" s="27" t="s">
        <v>123</v>
      </c>
      <c r="L10" s="34"/>
    </row>
    <row r="11" spans="2:46" s="1" customFormat="1" ht="16.5" customHeight="1" x14ac:dyDescent="0.2">
      <c r="B11" s="34"/>
      <c r="E11" s="266"/>
      <c r="F11" s="282"/>
      <c r="G11" s="282"/>
      <c r="H11" s="282"/>
      <c r="L11" s="34"/>
    </row>
    <row r="12" spans="2:46" s="1" customFormat="1" x14ac:dyDescent="0.2">
      <c r="B12" s="34"/>
      <c r="L12" s="34"/>
    </row>
    <row r="13" spans="2:4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46" s="1" customFormat="1" ht="10.75" customHeight="1" x14ac:dyDescent="0.2">
      <c r="B15" s="34"/>
      <c r="L15" s="34"/>
    </row>
    <row r="16" spans="2:4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J103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ROUND((SUM(BE103:BE110) + SUM(BE132:BE139)),  2)</f>
        <v>0</v>
      </c>
      <c r="G37" s="113"/>
      <c r="H37" s="113"/>
      <c r="I37" s="114">
        <v>0.2</v>
      </c>
      <c r="J37" s="112">
        <f>ROUND(((SUM(BE103:BE110) + SUM(BE132:BE139))*I37),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ROUND((SUM(BF103:BF110) + SUM(BF132:BF139)),  2)</f>
        <v>0</v>
      </c>
      <c r="G38" s="113"/>
      <c r="H38" s="113"/>
      <c r="I38" s="114">
        <v>0.2</v>
      </c>
      <c r="J38" s="112">
        <f>ROUND(((SUM(BF103:BF110) + SUM(BF132:BF139))*I38),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ROUND((SUM(BG103:BG110) + SUM(BG132:BG139)),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ROUND((SUM(BH103:BH110) + SUM(BH132:BH139)),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ROUND((SUM(BI103:BI110) + SUM(BI132:BI139)),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89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J132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236</v>
      </c>
      <c r="E99" s="128"/>
      <c r="F99" s="128"/>
      <c r="G99" s="128"/>
      <c r="H99" s="128"/>
      <c r="I99" s="128"/>
      <c r="J99" s="129">
        <f>J133</f>
        <v>0</v>
      </c>
      <c r="L99" s="126"/>
    </row>
    <row r="100" spans="2:65" s="9" customFormat="1" ht="20" customHeight="1" x14ac:dyDescent="0.2">
      <c r="B100" s="130"/>
      <c r="D100" s="131" t="s">
        <v>241</v>
      </c>
      <c r="E100" s="132"/>
      <c r="F100" s="132"/>
      <c r="G100" s="132"/>
      <c r="H100" s="132"/>
      <c r="I100" s="132"/>
      <c r="J100" s="133">
        <f>J134</f>
        <v>0</v>
      </c>
      <c r="L100" s="130"/>
    </row>
    <row r="101" spans="2:65" s="1" customFormat="1" ht="21.75" customHeight="1" x14ac:dyDescent="0.2">
      <c r="B101" s="34"/>
      <c r="L101" s="34"/>
    </row>
    <row r="102" spans="2:65" s="1" customFormat="1" ht="6.9" customHeight="1" x14ac:dyDescent="0.2">
      <c r="B102" s="34"/>
      <c r="L102" s="34"/>
    </row>
    <row r="103" spans="2:65" s="1" customFormat="1" ht="29.25" customHeight="1" x14ac:dyDescent="0.2">
      <c r="B103" s="34"/>
      <c r="C103" s="125" t="s">
        <v>136</v>
      </c>
      <c r="J103" s="134">
        <f>ROUND(J104 + J105 + J106 + J107 + J108 + J109,2)</f>
        <v>0</v>
      </c>
      <c r="L103" s="34"/>
      <c r="N103" s="135" t="s">
        <v>35</v>
      </c>
    </row>
    <row r="104" spans="2:65" s="1" customFormat="1" ht="18" customHeight="1" x14ac:dyDescent="0.2">
      <c r="B104" s="136"/>
      <c r="C104" s="137"/>
      <c r="D104" s="279" t="s">
        <v>137</v>
      </c>
      <c r="E104" s="285"/>
      <c r="F104" s="285"/>
      <c r="G104" s="137"/>
      <c r="H104" s="137"/>
      <c r="I104" s="137"/>
      <c r="J104" s="99">
        <v>0</v>
      </c>
      <c r="K104" s="137"/>
      <c r="L104" s="136"/>
      <c r="M104" s="137"/>
      <c r="N104" s="139" t="s">
        <v>37</v>
      </c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40" t="s">
        <v>138</v>
      </c>
      <c r="AZ104" s="137"/>
      <c r="BA104" s="137"/>
      <c r="BB104" s="137"/>
      <c r="BC104" s="137"/>
      <c r="BD104" s="137"/>
      <c r="BE104" s="141">
        <f t="shared" ref="BE104:BE109" si="0">IF(N104="základná",J104,0)</f>
        <v>0</v>
      </c>
      <c r="BF104" s="141">
        <f t="shared" ref="BF104:BF109" si="1">IF(N104="znížená",J104,0)</f>
        <v>0</v>
      </c>
      <c r="BG104" s="141">
        <f t="shared" ref="BG104:BG109" si="2">IF(N104="zákl. prenesená",J104,0)</f>
        <v>0</v>
      </c>
      <c r="BH104" s="141">
        <f t="shared" ref="BH104:BH109" si="3">IF(N104="zníž. prenesená",J104,0)</f>
        <v>0</v>
      </c>
      <c r="BI104" s="141">
        <f t="shared" ref="BI104:BI109" si="4">IF(N104="nulová",J104,0)</f>
        <v>0</v>
      </c>
      <c r="BJ104" s="140" t="s">
        <v>81</v>
      </c>
      <c r="BK104" s="137"/>
      <c r="BL104" s="137"/>
      <c r="BM104" s="137"/>
    </row>
    <row r="105" spans="2:65" s="1" customFormat="1" ht="18" customHeight="1" x14ac:dyDescent="0.2">
      <c r="B105" s="136"/>
      <c r="C105" s="137"/>
      <c r="D105" s="279" t="s">
        <v>139</v>
      </c>
      <c r="E105" s="285"/>
      <c r="F105" s="285"/>
      <c r="G105" s="137"/>
      <c r="H105" s="137"/>
      <c r="I105" s="137"/>
      <c r="J105" s="99">
        <v>0</v>
      </c>
      <c r="K105" s="137"/>
      <c r="L105" s="136"/>
      <c r="M105" s="137"/>
      <c r="N105" s="139" t="s">
        <v>37</v>
      </c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40" t="s">
        <v>138</v>
      </c>
      <c r="AZ105" s="137"/>
      <c r="BA105" s="137"/>
      <c r="BB105" s="137"/>
      <c r="BC105" s="137"/>
      <c r="BD105" s="137"/>
      <c r="BE105" s="141">
        <f t="shared" si="0"/>
        <v>0</v>
      </c>
      <c r="BF105" s="141">
        <f t="shared" si="1"/>
        <v>0</v>
      </c>
      <c r="BG105" s="141">
        <f t="shared" si="2"/>
        <v>0</v>
      </c>
      <c r="BH105" s="141">
        <f t="shared" si="3"/>
        <v>0</v>
      </c>
      <c r="BI105" s="141">
        <f t="shared" si="4"/>
        <v>0</v>
      </c>
      <c r="BJ105" s="140" t="s">
        <v>81</v>
      </c>
      <c r="BK105" s="137"/>
      <c r="BL105" s="137"/>
      <c r="BM105" s="137"/>
    </row>
    <row r="106" spans="2:65" s="1" customFormat="1" ht="18" customHeight="1" x14ac:dyDescent="0.2">
      <c r="B106" s="136"/>
      <c r="C106" s="137"/>
      <c r="D106" s="279" t="s">
        <v>140</v>
      </c>
      <c r="E106" s="285"/>
      <c r="F106" s="285"/>
      <c r="G106" s="137"/>
      <c r="H106" s="137"/>
      <c r="I106" s="137"/>
      <c r="J106" s="99">
        <v>0</v>
      </c>
      <c r="K106" s="137"/>
      <c r="L106" s="136"/>
      <c r="M106" s="137"/>
      <c r="N106" s="139" t="s">
        <v>37</v>
      </c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40" t="s">
        <v>138</v>
      </c>
      <c r="AZ106" s="137"/>
      <c r="BA106" s="137"/>
      <c r="BB106" s="137"/>
      <c r="BC106" s="137"/>
      <c r="BD106" s="137"/>
      <c r="BE106" s="141">
        <f t="shared" si="0"/>
        <v>0</v>
      </c>
      <c r="BF106" s="141">
        <f t="shared" si="1"/>
        <v>0</v>
      </c>
      <c r="BG106" s="141">
        <f t="shared" si="2"/>
        <v>0</v>
      </c>
      <c r="BH106" s="141">
        <f t="shared" si="3"/>
        <v>0</v>
      </c>
      <c r="BI106" s="141">
        <f t="shared" si="4"/>
        <v>0</v>
      </c>
      <c r="BJ106" s="140" t="s">
        <v>81</v>
      </c>
      <c r="BK106" s="137"/>
      <c r="BL106" s="137"/>
      <c r="BM106" s="137"/>
    </row>
    <row r="107" spans="2:65" s="1" customFormat="1" ht="18" customHeight="1" x14ac:dyDescent="0.2">
      <c r="B107" s="136"/>
      <c r="C107" s="137"/>
      <c r="D107" s="279" t="s">
        <v>141</v>
      </c>
      <c r="E107" s="285"/>
      <c r="F107" s="285"/>
      <c r="G107" s="137"/>
      <c r="H107" s="137"/>
      <c r="I107" s="137"/>
      <c r="J107" s="99">
        <v>0</v>
      </c>
      <c r="K107" s="137"/>
      <c r="L107" s="136"/>
      <c r="M107" s="137"/>
      <c r="N107" s="139" t="s">
        <v>37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40" t="s">
        <v>138</v>
      </c>
      <c r="AZ107" s="137"/>
      <c r="BA107" s="137"/>
      <c r="BB107" s="137"/>
      <c r="BC107" s="137"/>
      <c r="BD107" s="137"/>
      <c r="BE107" s="141">
        <f t="shared" si="0"/>
        <v>0</v>
      </c>
      <c r="BF107" s="141">
        <f t="shared" si="1"/>
        <v>0</v>
      </c>
      <c r="BG107" s="141">
        <f t="shared" si="2"/>
        <v>0</v>
      </c>
      <c r="BH107" s="141">
        <f t="shared" si="3"/>
        <v>0</v>
      </c>
      <c r="BI107" s="141">
        <f t="shared" si="4"/>
        <v>0</v>
      </c>
      <c r="BJ107" s="140" t="s">
        <v>81</v>
      </c>
      <c r="BK107" s="137"/>
      <c r="BL107" s="137"/>
      <c r="BM107" s="137"/>
    </row>
    <row r="108" spans="2:65" s="1" customFormat="1" ht="18" customHeight="1" x14ac:dyDescent="0.2">
      <c r="B108" s="136"/>
      <c r="C108" s="137"/>
      <c r="D108" s="279" t="s">
        <v>142</v>
      </c>
      <c r="E108" s="285"/>
      <c r="F108" s="285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138</v>
      </c>
      <c r="AZ108" s="137"/>
      <c r="BA108" s="137"/>
      <c r="BB108" s="137"/>
      <c r="BC108" s="137"/>
      <c r="BD108" s="137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81</v>
      </c>
      <c r="BK108" s="137"/>
      <c r="BL108" s="137"/>
      <c r="BM108" s="137"/>
    </row>
    <row r="109" spans="2:65" s="1" customFormat="1" ht="18" customHeight="1" x14ac:dyDescent="0.2">
      <c r="B109" s="136"/>
      <c r="C109" s="137"/>
      <c r="D109" s="138" t="s">
        <v>143</v>
      </c>
      <c r="E109" s="137"/>
      <c r="F109" s="137"/>
      <c r="G109" s="137"/>
      <c r="H109" s="137"/>
      <c r="I109" s="137"/>
      <c r="J109" s="99">
        <f>ROUND(J32*T109,2)</f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81</v>
      </c>
      <c r="BK109" s="137"/>
      <c r="BL109" s="137"/>
      <c r="BM109" s="137"/>
    </row>
    <row r="110" spans="2:65" s="1" customFormat="1" x14ac:dyDescent="0.2">
      <c r="B110" s="34"/>
      <c r="L110" s="34"/>
    </row>
    <row r="111" spans="2:65" s="1" customFormat="1" ht="29.25" customHeight="1" x14ac:dyDescent="0.2">
      <c r="B111" s="34"/>
      <c r="C111" s="105" t="s">
        <v>118</v>
      </c>
      <c r="D111" s="106"/>
      <c r="E111" s="106"/>
      <c r="F111" s="106"/>
      <c r="G111" s="106"/>
      <c r="H111" s="106"/>
      <c r="I111" s="106"/>
      <c r="J111" s="107">
        <f>ROUND(J98+J103,2)</f>
        <v>0</v>
      </c>
      <c r="K111" s="106"/>
      <c r="L111" s="34"/>
    </row>
    <row r="112" spans="2:65" s="1" customFormat="1" ht="6.9" customHeight="1" x14ac:dyDescent="0.2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4"/>
    </row>
    <row r="116" spans="2:12" s="1" customFormat="1" ht="6.9" customHeight="1" x14ac:dyDescent="0.2"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34"/>
    </row>
    <row r="117" spans="2:12" s="1" customFormat="1" ht="24.9" customHeight="1" x14ac:dyDescent="0.2">
      <c r="B117" s="34"/>
      <c r="C117" s="21" t="s">
        <v>145</v>
      </c>
      <c r="L117" s="34"/>
    </row>
    <row r="118" spans="2:12" s="1" customFormat="1" ht="6.9" customHeight="1" x14ac:dyDescent="0.2">
      <c r="B118" s="34"/>
      <c r="L118" s="34"/>
    </row>
    <row r="119" spans="2:12" s="1" customFormat="1" ht="12" customHeight="1" x14ac:dyDescent="0.2">
      <c r="B119" s="34"/>
      <c r="C119" s="27" t="s">
        <v>14</v>
      </c>
      <c r="L119" s="34"/>
    </row>
    <row r="120" spans="2:12" s="1" customFormat="1" ht="16.5" customHeight="1" x14ac:dyDescent="0.2">
      <c r="B120" s="34"/>
      <c r="E120" s="286" t="str">
        <f>E7</f>
        <v>Športový areál ZŠ Plickova - 2.etapa</v>
      </c>
      <c r="F120" s="287"/>
      <c r="G120" s="287"/>
      <c r="H120" s="287"/>
      <c r="L120" s="34"/>
    </row>
    <row r="121" spans="2:12" ht="12" customHeight="1" x14ac:dyDescent="0.2">
      <c r="B121" s="20"/>
      <c r="C121" s="27" t="s">
        <v>122</v>
      </c>
      <c r="L121" s="20"/>
    </row>
    <row r="122" spans="2:12" s="1" customFormat="1" ht="16.5" customHeight="1" x14ac:dyDescent="0.2">
      <c r="B122" s="34"/>
      <c r="E122" s="286" t="s">
        <v>89</v>
      </c>
      <c r="F122" s="282"/>
      <c r="G122" s="282"/>
      <c r="H122" s="282"/>
      <c r="L122" s="34"/>
    </row>
    <row r="123" spans="2:12" s="1" customFormat="1" ht="12" customHeight="1" x14ac:dyDescent="0.2">
      <c r="B123" s="34"/>
      <c r="C123" s="27" t="s">
        <v>123</v>
      </c>
      <c r="L123" s="34"/>
    </row>
    <row r="124" spans="2:12" s="1" customFormat="1" ht="16.5" customHeight="1" x14ac:dyDescent="0.2">
      <c r="B124" s="34"/>
      <c r="E124" s="266">
        <f>E11</f>
        <v>0</v>
      </c>
      <c r="F124" s="282"/>
      <c r="G124" s="282"/>
      <c r="H124" s="282"/>
      <c r="L124" s="34"/>
    </row>
    <row r="125" spans="2:12" s="1" customFormat="1" ht="6.9" customHeight="1" x14ac:dyDescent="0.2">
      <c r="B125" s="34"/>
      <c r="L125" s="34"/>
    </row>
    <row r="126" spans="2:12" s="1" customFormat="1" ht="12" customHeight="1" x14ac:dyDescent="0.2">
      <c r="B126" s="34"/>
      <c r="C126" s="27" t="s">
        <v>17</v>
      </c>
      <c r="F126" s="25" t="str">
        <f>F14</f>
        <v>Bratislava-Rača</v>
      </c>
      <c r="I126" s="27" t="s">
        <v>19</v>
      </c>
      <c r="J126" s="57">
        <f>IF(J14="","",J14)</f>
        <v>45224</v>
      </c>
      <c r="L126" s="34"/>
    </row>
    <row r="127" spans="2:12" s="1" customFormat="1" ht="6.9" customHeight="1" x14ac:dyDescent="0.2">
      <c r="B127" s="34"/>
      <c r="L127" s="34"/>
    </row>
    <row r="128" spans="2:12" s="1" customFormat="1" ht="25.65" customHeight="1" x14ac:dyDescent="0.2">
      <c r="B128" s="34"/>
      <c r="C128" s="27" t="s">
        <v>20</v>
      </c>
      <c r="F128" s="25" t="str">
        <f>E17</f>
        <v>Mestská časť Bratislava-Rača</v>
      </c>
      <c r="I128" s="27" t="s">
        <v>25</v>
      </c>
      <c r="J128" s="30" t="str">
        <f>E23</f>
        <v>STECHO construction, s.r.o.</v>
      </c>
      <c r="L128" s="34"/>
    </row>
    <row r="129" spans="2:65" s="1" customFormat="1" ht="15.15" customHeight="1" x14ac:dyDescent="0.2">
      <c r="B129" s="34"/>
      <c r="C129" s="27" t="s">
        <v>23</v>
      </c>
      <c r="F129" s="25" t="str">
        <f>IF(E20="","",E20)</f>
        <v>Vyplň údaj</v>
      </c>
      <c r="I129" s="27" t="s">
        <v>27</v>
      </c>
      <c r="J129" s="30" t="str">
        <f>E26</f>
        <v>Rosoft,s.r.o.</v>
      </c>
      <c r="L129" s="34"/>
    </row>
    <row r="130" spans="2:65" s="1" customFormat="1" ht="10.4" customHeight="1" x14ac:dyDescent="0.2">
      <c r="B130" s="34"/>
      <c r="L130" s="34"/>
    </row>
    <row r="131" spans="2:65" s="10" customFormat="1" ht="29.25" customHeight="1" x14ac:dyDescent="0.2">
      <c r="B131" s="142"/>
      <c r="C131" s="143" t="s">
        <v>146</v>
      </c>
      <c r="D131" s="144" t="s">
        <v>56</v>
      </c>
      <c r="E131" s="144" t="s">
        <v>52</v>
      </c>
      <c r="F131" s="144" t="s">
        <v>53</v>
      </c>
      <c r="G131" s="144" t="s">
        <v>147</v>
      </c>
      <c r="H131" s="144" t="s">
        <v>148</v>
      </c>
      <c r="I131" s="144" t="s">
        <v>149</v>
      </c>
      <c r="J131" s="145" t="s">
        <v>131</v>
      </c>
      <c r="K131" s="146" t="s">
        <v>150</v>
      </c>
      <c r="L131" s="142"/>
      <c r="M131" s="64" t="s">
        <v>1</v>
      </c>
      <c r="N131" s="65" t="s">
        <v>35</v>
      </c>
      <c r="O131" s="65" t="s">
        <v>151</v>
      </c>
      <c r="P131" s="65" t="s">
        <v>152</v>
      </c>
      <c r="Q131" s="65" t="s">
        <v>153</v>
      </c>
      <c r="R131" s="65" t="s">
        <v>154</v>
      </c>
      <c r="S131" s="65" t="s">
        <v>155</v>
      </c>
      <c r="T131" s="66" t="s">
        <v>156</v>
      </c>
    </row>
    <row r="132" spans="2:65" s="1" customFormat="1" ht="22.75" customHeight="1" x14ac:dyDescent="0.35">
      <c r="B132" s="34"/>
      <c r="C132" s="69" t="s">
        <v>128</v>
      </c>
      <c r="J132" s="147">
        <f>BK132</f>
        <v>0</v>
      </c>
      <c r="L132" s="34"/>
      <c r="M132" s="67"/>
      <c r="N132" s="58"/>
      <c r="O132" s="58"/>
      <c r="P132" s="148">
        <f>P133</f>
        <v>0</v>
      </c>
      <c r="Q132" s="58"/>
      <c r="R132" s="148">
        <f>R133</f>
        <v>0.331426</v>
      </c>
      <c r="S132" s="58"/>
      <c r="T132" s="149">
        <f>T133</f>
        <v>0</v>
      </c>
      <c r="AT132" s="17" t="s">
        <v>70</v>
      </c>
      <c r="AU132" s="17" t="s">
        <v>133</v>
      </c>
      <c r="BK132" s="150">
        <f>BK133</f>
        <v>0</v>
      </c>
    </row>
    <row r="133" spans="2:65" s="11" customFormat="1" ht="26" customHeight="1" x14ac:dyDescent="0.35">
      <c r="B133" s="151"/>
      <c r="D133" s="152" t="s">
        <v>70</v>
      </c>
      <c r="E133" s="153" t="s">
        <v>369</v>
      </c>
      <c r="F133" s="153" t="s">
        <v>370</v>
      </c>
      <c r="I133" s="154"/>
      <c r="J133" s="155">
        <f>BK133</f>
        <v>0</v>
      </c>
      <c r="L133" s="151"/>
      <c r="M133" s="156"/>
      <c r="P133" s="157">
        <f>P134</f>
        <v>0</v>
      </c>
      <c r="R133" s="157">
        <f>R134</f>
        <v>0.331426</v>
      </c>
      <c r="T133" s="158">
        <f>T134</f>
        <v>0</v>
      </c>
      <c r="AR133" s="152" t="s">
        <v>81</v>
      </c>
      <c r="AT133" s="159" t="s">
        <v>70</v>
      </c>
      <c r="AU133" s="159" t="s">
        <v>71</v>
      </c>
      <c r="AY133" s="152" t="s">
        <v>159</v>
      </c>
      <c r="BK133" s="160">
        <f>BK134</f>
        <v>0</v>
      </c>
    </row>
    <row r="134" spans="2:65" s="11" customFormat="1" ht="22.75" customHeight="1" x14ac:dyDescent="0.25">
      <c r="B134" s="151"/>
      <c r="D134" s="152" t="s">
        <v>70</v>
      </c>
      <c r="E134" s="161" t="s">
        <v>513</v>
      </c>
      <c r="F134" s="161" t="s">
        <v>514</v>
      </c>
      <c r="I134" s="154"/>
      <c r="J134" s="162">
        <f>BK134</f>
        <v>0</v>
      </c>
      <c r="L134" s="151"/>
      <c r="M134" s="156"/>
      <c r="P134" s="157">
        <f>SUM(P135:P139)</f>
        <v>0</v>
      </c>
      <c r="R134" s="157">
        <f>SUM(R135:R139)</f>
        <v>0.331426</v>
      </c>
      <c r="T134" s="158">
        <f>SUM(T135:T139)</f>
        <v>0</v>
      </c>
      <c r="AR134" s="152" t="s">
        <v>81</v>
      </c>
      <c r="AT134" s="159" t="s">
        <v>70</v>
      </c>
      <c r="AU134" s="159" t="s">
        <v>76</v>
      </c>
      <c r="AY134" s="152" t="s">
        <v>159</v>
      </c>
      <c r="BK134" s="160">
        <f>SUM(BK135:BK139)</f>
        <v>0</v>
      </c>
    </row>
    <row r="135" spans="2:65" s="1" customFormat="1" ht="37.75" customHeight="1" x14ac:dyDescent="0.2">
      <c r="B135" s="136"/>
      <c r="C135" s="163" t="s">
        <v>76</v>
      </c>
      <c r="D135" s="163" t="s">
        <v>161</v>
      </c>
      <c r="E135" s="164" t="s">
        <v>863</v>
      </c>
      <c r="F135" s="165" t="s">
        <v>864</v>
      </c>
      <c r="G135" s="166" t="s">
        <v>281</v>
      </c>
      <c r="H135" s="167">
        <v>35</v>
      </c>
      <c r="I135" s="168"/>
      <c r="J135" s="169">
        <f>ROUND(I135*H135,2)</f>
        <v>0</v>
      </c>
      <c r="K135" s="170"/>
      <c r="L135" s="34"/>
      <c r="M135" s="171" t="s">
        <v>1</v>
      </c>
      <c r="N135" s="135" t="s">
        <v>37</v>
      </c>
      <c r="P135" s="172">
        <f>O135*H135</f>
        <v>0</v>
      </c>
      <c r="Q135" s="172">
        <v>1.4300000000000001E-3</v>
      </c>
      <c r="R135" s="172">
        <f>Q135*H135</f>
        <v>5.0050000000000004E-2</v>
      </c>
      <c r="S135" s="172">
        <v>0</v>
      </c>
      <c r="T135" s="173">
        <f>S135*H135</f>
        <v>0</v>
      </c>
      <c r="AR135" s="174" t="s">
        <v>312</v>
      </c>
      <c r="AT135" s="174" t="s">
        <v>161</v>
      </c>
      <c r="AU135" s="174" t="s">
        <v>81</v>
      </c>
      <c r="AY135" s="17" t="s">
        <v>159</v>
      </c>
      <c r="BE135" s="102">
        <f>IF(N135="základná",J135,0)</f>
        <v>0</v>
      </c>
      <c r="BF135" s="102">
        <f>IF(N135="znížená",J135,0)</f>
        <v>0</v>
      </c>
      <c r="BG135" s="102">
        <f>IF(N135="zákl. prenesená",J135,0)</f>
        <v>0</v>
      </c>
      <c r="BH135" s="102">
        <f>IF(N135="zníž. prenesená",J135,0)</f>
        <v>0</v>
      </c>
      <c r="BI135" s="102">
        <f>IF(N135="nulová",J135,0)</f>
        <v>0</v>
      </c>
      <c r="BJ135" s="17" t="s">
        <v>81</v>
      </c>
      <c r="BK135" s="102">
        <f>ROUND(I135*H135,2)</f>
        <v>0</v>
      </c>
      <c r="BL135" s="17" t="s">
        <v>312</v>
      </c>
      <c r="BM135" s="174" t="s">
        <v>865</v>
      </c>
    </row>
    <row r="136" spans="2:65" s="1" customFormat="1" ht="21.75" customHeight="1" x14ac:dyDescent="0.2">
      <c r="B136" s="136"/>
      <c r="C136" s="206" t="s">
        <v>81</v>
      </c>
      <c r="D136" s="206" t="s">
        <v>387</v>
      </c>
      <c r="E136" s="207" t="s">
        <v>866</v>
      </c>
      <c r="F136" s="208" t="s">
        <v>867</v>
      </c>
      <c r="G136" s="209" t="s">
        <v>281</v>
      </c>
      <c r="H136" s="210">
        <v>37.799999999999997</v>
      </c>
      <c r="I136" s="211"/>
      <c r="J136" s="212">
        <f>ROUND(I136*H136,2)</f>
        <v>0</v>
      </c>
      <c r="K136" s="213"/>
      <c r="L136" s="214"/>
      <c r="M136" s="215" t="s">
        <v>1</v>
      </c>
      <c r="N136" s="216" t="s">
        <v>37</v>
      </c>
      <c r="P136" s="172">
        <f>O136*H136</f>
        <v>0</v>
      </c>
      <c r="Q136" s="172">
        <v>5.7999999999999996E-3</v>
      </c>
      <c r="R136" s="172">
        <f>Q136*H136</f>
        <v>0.21923999999999996</v>
      </c>
      <c r="S136" s="172">
        <v>0</v>
      </c>
      <c r="T136" s="173">
        <f>S136*H136</f>
        <v>0</v>
      </c>
      <c r="AR136" s="174" t="s">
        <v>390</v>
      </c>
      <c r="AT136" s="174" t="s">
        <v>387</v>
      </c>
      <c r="AU136" s="174" t="s">
        <v>81</v>
      </c>
      <c r="AY136" s="17" t="s">
        <v>159</v>
      </c>
      <c r="BE136" s="102">
        <f>IF(N136="základná",J136,0)</f>
        <v>0</v>
      </c>
      <c r="BF136" s="102">
        <f>IF(N136="znížená",J136,0)</f>
        <v>0</v>
      </c>
      <c r="BG136" s="102">
        <f>IF(N136="zákl. prenesená",J136,0)</f>
        <v>0</v>
      </c>
      <c r="BH136" s="102">
        <f>IF(N136="zníž. prenesená",J136,0)</f>
        <v>0</v>
      </c>
      <c r="BI136" s="102">
        <f>IF(N136="nulová",J136,0)</f>
        <v>0</v>
      </c>
      <c r="BJ136" s="17" t="s">
        <v>81</v>
      </c>
      <c r="BK136" s="102">
        <f>ROUND(I136*H136,2)</f>
        <v>0</v>
      </c>
      <c r="BL136" s="17" t="s">
        <v>312</v>
      </c>
      <c r="BM136" s="174" t="s">
        <v>868</v>
      </c>
    </row>
    <row r="137" spans="2:65" s="12" customFormat="1" x14ac:dyDescent="0.2">
      <c r="B137" s="175"/>
      <c r="D137" s="176" t="s">
        <v>167</v>
      </c>
      <c r="E137" s="177" t="s">
        <v>1</v>
      </c>
      <c r="F137" s="178" t="s">
        <v>869</v>
      </c>
      <c r="H137" s="179">
        <v>37.799999999999997</v>
      </c>
      <c r="I137" s="180"/>
      <c r="L137" s="175"/>
      <c r="M137" s="181"/>
      <c r="T137" s="182"/>
      <c r="AT137" s="177" t="s">
        <v>167</v>
      </c>
      <c r="AU137" s="177" t="s">
        <v>81</v>
      </c>
      <c r="AV137" s="12" t="s">
        <v>81</v>
      </c>
      <c r="AW137" s="12" t="s">
        <v>26</v>
      </c>
      <c r="AX137" s="12" t="s">
        <v>76</v>
      </c>
      <c r="AY137" s="177" t="s">
        <v>159</v>
      </c>
    </row>
    <row r="138" spans="2:65" s="1" customFormat="1" ht="62.75" customHeight="1" x14ac:dyDescent="0.2">
      <c r="B138" s="136"/>
      <c r="C138" s="163" t="s">
        <v>173</v>
      </c>
      <c r="D138" s="163" t="s">
        <v>161</v>
      </c>
      <c r="E138" s="164" t="s">
        <v>870</v>
      </c>
      <c r="F138" s="165" t="s">
        <v>871</v>
      </c>
      <c r="G138" s="166" t="s">
        <v>409</v>
      </c>
      <c r="H138" s="167">
        <v>1035.5999999999999</v>
      </c>
      <c r="I138" s="168"/>
      <c r="J138" s="169">
        <f>ROUND(I138*H138,2)</f>
        <v>0</v>
      </c>
      <c r="K138" s="170"/>
      <c r="L138" s="34"/>
      <c r="M138" s="171" t="s">
        <v>1</v>
      </c>
      <c r="N138" s="135" t="s">
        <v>37</v>
      </c>
      <c r="P138" s="172">
        <f>O138*H138</f>
        <v>0</v>
      </c>
      <c r="Q138" s="172">
        <v>6.0000000000000002E-5</v>
      </c>
      <c r="R138" s="172">
        <f>Q138*H138</f>
        <v>6.2135999999999997E-2</v>
      </c>
      <c r="S138" s="172">
        <v>0</v>
      </c>
      <c r="T138" s="173">
        <f>S138*H138</f>
        <v>0</v>
      </c>
      <c r="AR138" s="174" t="s">
        <v>312</v>
      </c>
      <c r="AT138" s="174" t="s">
        <v>161</v>
      </c>
      <c r="AU138" s="174" t="s">
        <v>81</v>
      </c>
      <c r="AY138" s="17" t="s">
        <v>159</v>
      </c>
      <c r="BE138" s="102">
        <f>IF(N138="základná",J138,0)</f>
        <v>0</v>
      </c>
      <c r="BF138" s="102">
        <f>IF(N138="znížená",J138,0)</f>
        <v>0</v>
      </c>
      <c r="BG138" s="102">
        <f>IF(N138="zákl. prenesená",J138,0)</f>
        <v>0</v>
      </c>
      <c r="BH138" s="102">
        <f>IF(N138="zníž. prenesená",J138,0)</f>
        <v>0</v>
      </c>
      <c r="BI138" s="102">
        <f>IF(N138="nulová",J138,0)</f>
        <v>0</v>
      </c>
      <c r="BJ138" s="17" t="s">
        <v>81</v>
      </c>
      <c r="BK138" s="102">
        <f>ROUND(I138*H138,2)</f>
        <v>0</v>
      </c>
      <c r="BL138" s="17" t="s">
        <v>312</v>
      </c>
      <c r="BM138" s="174" t="s">
        <v>872</v>
      </c>
    </row>
    <row r="139" spans="2:65" s="1" customFormat="1" ht="24.15" customHeight="1" x14ac:dyDescent="0.2">
      <c r="B139" s="136"/>
      <c r="C139" s="163" t="s">
        <v>165</v>
      </c>
      <c r="D139" s="163" t="s">
        <v>161</v>
      </c>
      <c r="E139" s="164" t="s">
        <v>571</v>
      </c>
      <c r="F139" s="165" t="s">
        <v>572</v>
      </c>
      <c r="G139" s="166" t="s">
        <v>429</v>
      </c>
      <c r="H139" s="219"/>
      <c r="I139" s="168"/>
      <c r="J139" s="169">
        <f>ROUND(I139*H139,2)</f>
        <v>0</v>
      </c>
      <c r="K139" s="170"/>
      <c r="L139" s="34"/>
      <c r="M139" s="220" t="s">
        <v>1</v>
      </c>
      <c r="N139" s="221" t="s">
        <v>37</v>
      </c>
      <c r="O139" s="222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AR139" s="174" t="s">
        <v>312</v>
      </c>
      <c r="AT139" s="174" t="s">
        <v>161</v>
      </c>
      <c r="AU139" s="174" t="s">
        <v>81</v>
      </c>
      <c r="AY139" s="17" t="s">
        <v>159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7" t="s">
        <v>81</v>
      </c>
      <c r="BK139" s="102">
        <f>ROUND(I139*H139,2)</f>
        <v>0</v>
      </c>
      <c r="BL139" s="17" t="s">
        <v>312</v>
      </c>
      <c r="BM139" s="174" t="s">
        <v>873</v>
      </c>
    </row>
    <row r="140" spans="2:65" s="12" customFormat="1" x14ac:dyDescent="0.2">
      <c r="B140" s="175"/>
      <c r="C140" s="284" t="s">
        <v>2229</v>
      </c>
      <c r="D140" s="284"/>
      <c r="E140" s="7"/>
      <c r="F140" s="7"/>
      <c r="G140" s="7"/>
      <c r="H140" s="7"/>
      <c r="I140" s="7"/>
      <c r="L140" s="175"/>
      <c r="AT140" s="177"/>
      <c r="AU140" s="177"/>
      <c r="AY140" s="177"/>
    </row>
    <row r="141" spans="2:65" s="12" customFormat="1" ht="23.4" customHeight="1" x14ac:dyDescent="0.2">
      <c r="B141" s="175"/>
      <c r="C141" s="284" t="s">
        <v>2230</v>
      </c>
      <c r="D141" s="284"/>
      <c r="E141" s="284"/>
      <c r="F141" s="284"/>
      <c r="G141" s="284"/>
      <c r="H141" s="284"/>
      <c r="I141" s="284"/>
      <c r="L141" s="175"/>
      <c r="AT141" s="177"/>
      <c r="AU141" s="177"/>
      <c r="AY141" s="177"/>
    </row>
    <row r="142" spans="2:65" s="12" customFormat="1" ht="33" customHeight="1" x14ac:dyDescent="0.2">
      <c r="B142" s="175"/>
      <c r="C142" s="284" t="s">
        <v>2231</v>
      </c>
      <c r="D142" s="284"/>
      <c r="E142" s="284"/>
      <c r="F142" s="284"/>
      <c r="G142" s="284"/>
      <c r="H142" s="284"/>
      <c r="I142" s="284"/>
      <c r="L142" s="175"/>
      <c r="AT142" s="177"/>
      <c r="AU142" s="177"/>
      <c r="AY142" s="177"/>
    </row>
    <row r="143" spans="2:65" s="12" customFormat="1" ht="22.25" customHeight="1" x14ac:dyDescent="0.2">
      <c r="B143" s="175"/>
      <c r="C143" s="284" t="s">
        <v>2232</v>
      </c>
      <c r="D143" s="284"/>
      <c r="E143" s="284"/>
      <c r="F143" s="284"/>
      <c r="G143" s="284"/>
      <c r="H143" s="284"/>
      <c r="I143" s="284"/>
      <c r="L143" s="175"/>
      <c r="AT143" s="177"/>
      <c r="AU143" s="177"/>
      <c r="AY143" s="177"/>
    </row>
    <row r="144" spans="2:65" s="12" customFormat="1" ht="38.4" customHeight="1" x14ac:dyDescent="0.2">
      <c r="B144" s="175"/>
      <c r="C144" s="284" t="s">
        <v>2233</v>
      </c>
      <c r="D144" s="284"/>
      <c r="E144" s="284"/>
      <c r="F144" s="284"/>
      <c r="G144" s="284"/>
      <c r="H144" s="284"/>
      <c r="I144" s="284"/>
      <c r="L144" s="175"/>
      <c r="AT144" s="177"/>
      <c r="AU144" s="177"/>
      <c r="AY144" s="177"/>
    </row>
    <row r="145" spans="2:51" s="12" customFormat="1" ht="28.25" customHeight="1" x14ac:dyDescent="0.2">
      <c r="B145" s="175"/>
      <c r="C145" s="284" t="s">
        <v>2234</v>
      </c>
      <c r="D145" s="284"/>
      <c r="E145" s="284"/>
      <c r="F145" s="284"/>
      <c r="G145" s="284"/>
      <c r="H145" s="284"/>
      <c r="I145" s="284"/>
      <c r="L145" s="175"/>
      <c r="AT145" s="177"/>
      <c r="AU145" s="177"/>
      <c r="AY145" s="177"/>
    </row>
    <row r="146" spans="2:51" s="12" customFormat="1" ht="33" customHeight="1" x14ac:dyDescent="0.2">
      <c r="B146" s="175"/>
      <c r="C146" s="284" t="s">
        <v>2235</v>
      </c>
      <c r="D146" s="284"/>
      <c r="E146" s="284"/>
      <c r="F146" s="284"/>
      <c r="G146" s="284"/>
      <c r="H146" s="284"/>
      <c r="I146" s="284"/>
      <c r="L146" s="175"/>
      <c r="AT146" s="177"/>
      <c r="AU146" s="177"/>
      <c r="AY146" s="177"/>
    </row>
    <row r="147" spans="2:51" s="1" customFormat="1" ht="6.9" customHeight="1" x14ac:dyDescent="0.2"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34"/>
    </row>
  </sheetData>
  <autoFilter ref="C131:K139"/>
  <mergeCells count="24">
    <mergeCell ref="C143:I143"/>
    <mergeCell ref="C144:I144"/>
    <mergeCell ref="C145:I145"/>
    <mergeCell ref="C146:I146"/>
    <mergeCell ref="E124:H124"/>
    <mergeCell ref="C141:I141"/>
    <mergeCell ref="C142:I142"/>
    <mergeCell ref="D106:F106"/>
    <mergeCell ref="D107:F107"/>
    <mergeCell ref="D108:F108"/>
    <mergeCell ref="E120:H120"/>
    <mergeCell ref="E122:H122"/>
    <mergeCell ref="E11:H11"/>
    <mergeCell ref="E20:H20"/>
    <mergeCell ref="E29:H29"/>
    <mergeCell ref="L2:V2"/>
    <mergeCell ref="C140:D140"/>
    <mergeCell ref="E85:H85"/>
    <mergeCell ref="E87:H87"/>
    <mergeCell ref="E89:H89"/>
    <mergeCell ref="D104:F104"/>
    <mergeCell ref="D105:F105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0"/>
  <sheetViews>
    <sheetView showGridLines="0" topLeftCell="A132" workbookViewId="0">
      <selection activeCell="A143" sqref="A143:XFD149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92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14</v>
      </c>
      <c r="L6" s="20"/>
    </row>
    <row r="7" spans="2:4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46" ht="12" customHeight="1" x14ac:dyDescent="0.2">
      <c r="B8" s="20"/>
      <c r="D8" s="27" t="s">
        <v>122</v>
      </c>
      <c r="L8" s="20"/>
    </row>
    <row r="9" spans="2:46" s="1" customFormat="1" ht="16.5" customHeight="1" x14ac:dyDescent="0.2">
      <c r="B9" s="34"/>
      <c r="E9" s="286" t="s">
        <v>91</v>
      </c>
      <c r="F9" s="282"/>
      <c r="G9" s="282"/>
      <c r="H9" s="282"/>
      <c r="L9" s="34"/>
    </row>
    <row r="10" spans="2:46" s="1" customFormat="1" ht="12" customHeight="1" x14ac:dyDescent="0.2">
      <c r="B10" s="34"/>
      <c r="D10" s="27" t="s">
        <v>123</v>
      </c>
      <c r="L10" s="34"/>
    </row>
    <row r="11" spans="2:46" s="1" customFormat="1" ht="16.5" customHeight="1" x14ac:dyDescent="0.2">
      <c r="B11" s="34"/>
      <c r="E11" s="266"/>
      <c r="F11" s="282"/>
      <c r="G11" s="282"/>
      <c r="H11" s="282"/>
      <c r="L11" s="34"/>
    </row>
    <row r="12" spans="2:46" s="1" customFormat="1" x14ac:dyDescent="0.2">
      <c r="B12" s="34"/>
      <c r="L12" s="34"/>
    </row>
    <row r="13" spans="2:4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46" s="1" customFormat="1" ht="10.75" customHeight="1" x14ac:dyDescent="0.2">
      <c r="B15" s="34"/>
      <c r="L15" s="34"/>
    </row>
    <row r="16" spans="2:4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J105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ROUND((SUM(BE105:BE112) + SUM(BE134:BE142)),  2)</f>
        <v>0</v>
      </c>
      <c r="G37" s="113"/>
      <c r="H37" s="113"/>
      <c r="I37" s="114">
        <v>0.2</v>
      </c>
      <c r="J37" s="112">
        <f>ROUND(((SUM(BE105:BE112) + SUM(BE134:BE142))*I37),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ROUND((SUM(BF105:BF112) + SUM(BF134:BF142)),  2)</f>
        <v>0</v>
      </c>
      <c r="G38" s="113"/>
      <c r="H38" s="113"/>
      <c r="I38" s="114">
        <v>0.2</v>
      </c>
      <c r="J38" s="112">
        <f>ROUND(((SUM(BF105:BF112) + SUM(BF134:BF142))*I38),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ROUND((SUM(BG105:BG112) + SUM(BG134:BG142)),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ROUND((SUM(BH105:BH112) + SUM(BH134:BH142)),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ROUND((SUM(BI105:BI112) + SUM(BI134:BI142)),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91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J134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134</v>
      </c>
      <c r="E99" s="128"/>
      <c r="F99" s="128"/>
      <c r="G99" s="128"/>
      <c r="H99" s="128"/>
      <c r="I99" s="128"/>
      <c r="J99" s="129">
        <f>J135</f>
        <v>0</v>
      </c>
      <c r="L99" s="126"/>
    </row>
    <row r="100" spans="2:65" s="9" customFormat="1" ht="20" customHeight="1" x14ac:dyDescent="0.2">
      <c r="B100" s="130"/>
      <c r="D100" s="131" t="s">
        <v>230</v>
      </c>
      <c r="E100" s="132"/>
      <c r="F100" s="132"/>
      <c r="G100" s="132"/>
      <c r="H100" s="132"/>
      <c r="I100" s="132"/>
      <c r="J100" s="133">
        <f>J136</f>
        <v>0</v>
      </c>
      <c r="L100" s="130"/>
    </row>
    <row r="101" spans="2:65" s="9" customFormat="1" ht="20" customHeight="1" x14ac:dyDescent="0.2">
      <c r="B101" s="130"/>
      <c r="D101" s="131" t="s">
        <v>234</v>
      </c>
      <c r="E101" s="132"/>
      <c r="F101" s="132"/>
      <c r="G101" s="132"/>
      <c r="H101" s="132"/>
      <c r="I101" s="132"/>
      <c r="J101" s="133">
        <f>J138</f>
        <v>0</v>
      </c>
      <c r="L101" s="130"/>
    </row>
    <row r="102" spans="2:65" s="9" customFormat="1" ht="20" customHeight="1" x14ac:dyDescent="0.2">
      <c r="B102" s="130"/>
      <c r="D102" s="131" t="s">
        <v>235</v>
      </c>
      <c r="E102" s="132"/>
      <c r="F102" s="132"/>
      <c r="G102" s="132"/>
      <c r="H102" s="132"/>
      <c r="I102" s="132"/>
      <c r="J102" s="133">
        <f>J141</f>
        <v>0</v>
      </c>
      <c r="L102" s="130"/>
    </row>
    <row r="103" spans="2:65" s="1" customFormat="1" ht="21.75" customHeight="1" x14ac:dyDescent="0.2">
      <c r="B103" s="34"/>
      <c r="L103" s="34"/>
    </row>
    <row r="104" spans="2:65" s="1" customFormat="1" ht="6.9" customHeight="1" x14ac:dyDescent="0.2">
      <c r="B104" s="34"/>
      <c r="L104" s="34"/>
    </row>
    <row r="105" spans="2:65" s="1" customFormat="1" ht="29.25" customHeight="1" x14ac:dyDescent="0.2">
      <c r="B105" s="34"/>
      <c r="C105" s="125" t="s">
        <v>136</v>
      </c>
      <c r="J105" s="134">
        <f>ROUND(J106 + J107 + J108 + J109 + J110 + J111,2)</f>
        <v>0</v>
      </c>
      <c r="L105" s="34"/>
      <c r="N105" s="135" t="s">
        <v>35</v>
      </c>
    </row>
    <row r="106" spans="2:65" s="1" customFormat="1" ht="18" customHeight="1" x14ac:dyDescent="0.2">
      <c r="B106" s="136"/>
      <c r="C106" s="137"/>
      <c r="D106" s="279" t="s">
        <v>137</v>
      </c>
      <c r="E106" s="285"/>
      <c r="F106" s="285"/>
      <c r="G106" s="137"/>
      <c r="H106" s="137"/>
      <c r="I106" s="137"/>
      <c r="J106" s="99">
        <v>0</v>
      </c>
      <c r="K106" s="137"/>
      <c r="L106" s="136"/>
      <c r="M106" s="137"/>
      <c r="N106" s="139" t="s">
        <v>37</v>
      </c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40" t="s">
        <v>138</v>
      </c>
      <c r="AZ106" s="137"/>
      <c r="BA106" s="137"/>
      <c r="BB106" s="137"/>
      <c r="BC106" s="137"/>
      <c r="BD106" s="137"/>
      <c r="BE106" s="141">
        <f t="shared" ref="BE106:BE111" si="0">IF(N106="základná",J106,0)</f>
        <v>0</v>
      </c>
      <c r="BF106" s="141">
        <f t="shared" ref="BF106:BF111" si="1">IF(N106="znížená",J106,0)</f>
        <v>0</v>
      </c>
      <c r="BG106" s="141">
        <f t="shared" ref="BG106:BG111" si="2">IF(N106="zákl. prenesená",J106,0)</f>
        <v>0</v>
      </c>
      <c r="BH106" s="141">
        <f t="shared" ref="BH106:BH111" si="3">IF(N106="zníž. prenesená",J106,0)</f>
        <v>0</v>
      </c>
      <c r="BI106" s="141">
        <f t="shared" ref="BI106:BI111" si="4">IF(N106="nulová",J106,0)</f>
        <v>0</v>
      </c>
      <c r="BJ106" s="140" t="s">
        <v>81</v>
      </c>
      <c r="BK106" s="137"/>
      <c r="BL106" s="137"/>
      <c r="BM106" s="137"/>
    </row>
    <row r="107" spans="2:65" s="1" customFormat="1" ht="18" customHeight="1" x14ac:dyDescent="0.2">
      <c r="B107" s="136"/>
      <c r="C107" s="137"/>
      <c r="D107" s="279" t="s">
        <v>139</v>
      </c>
      <c r="E107" s="285"/>
      <c r="F107" s="285"/>
      <c r="G107" s="137"/>
      <c r="H107" s="137"/>
      <c r="I107" s="137"/>
      <c r="J107" s="99">
        <v>0</v>
      </c>
      <c r="K107" s="137"/>
      <c r="L107" s="136"/>
      <c r="M107" s="137"/>
      <c r="N107" s="139" t="s">
        <v>37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40" t="s">
        <v>138</v>
      </c>
      <c r="AZ107" s="137"/>
      <c r="BA107" s="137"/>
      <c r="BB107" s="137"/>
      <c r="BC107" s="137"/>
      <c r="BD107" s="137"/>
      <c r="BE107" s="141">
        <f t="shared" si="0"/>
        <v>0</v>
      </c>
      <c r="BF107" s="141">
        <f t="shared" si="1"/>
        <v>0</v>
      </c>
      <c r="BG107" s="141">
        <f t="shared" si="2"/>
        <v>0</v>
      </c>
      <c r="BH107" s="141">
        <f t="shared" si="3"/>
        <v>0</v>
      </c>
      <c r="BI107" s="141">
        <f t="shared" si="4"/>
        <v>0</v>
      </c>
      <c r="BJ107" s="140" t="s">
        <v>81</v>
      </c>
      <c r="BK107" s="137"/>
      <c r="BL107" s="137"/>
      <c r="BM107" s="137"/>
    </row>
    <row r="108" spans="2:65" s="1" customFormat="1" ht="18" customHeight="1" x14ac:dyDescent="0.2">
      <c r="B108" s="136"/>
      <c r="C108" s="137"/>
      <c r="D108" s="279" t="s">
        <v>140</v>
      </c>
      <c r="E108" s="285"/>
      <c r="F108" s="285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138</v>
      </c>
      <c r="AZ108" s="137"/>
      <c r="BA108" s="137"/>
      <c r="BB108" s="137"/>
      <c r="BC108" s="137"/>
      <c r="BD108" s="137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81</v>
      </c>
      <c r="BK108" s="137"/>
      <c r="BL108" s="137"/>
      <c r="BM108" s="137"/>
    </row>
    <row r="109" spans="2:65" s="1" customFormat="1" ht="18" customHeight="1" x14ac:dyDescent="0.2">
      <c r="B109" s="136"/>
      <c r="C109" s="137"/>
      <c r="D109" s="279" t="s">
        <v>141</v>
      </c>
      <c r="E109" s="285"/>
      <c r="F109" s="285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138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81</v>
      </c>
      <c r="BK109" s="137"/>
      <c r="BL109" s="137"/>
      <c r="BM109" s="137"/>
    </row>
    <row r="110" spans="2:65" s="1" customFormat="1" ht="18" customHeight="1" x14ac:dyDescent="0.2">
      <c r="B110" s="136"/>
      <c r="C110" s="137"/>
      <c r="D110" s="279" t="s">
        <v>142</v>
      </c>
      <c r="E110" s="285"/>
      <c r="F110" s="285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138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81</v>
      </c>
      <c r="BK110" s="137"/>
      <c r="BL110" s="137"/>
      <c r="BM110" s="137"/>
    </row>
    <row r="111" spans="2:65" s="1" customFormat="1" ht="18" customHeight="1" x14ac:dyDescent="0.2">
      <c r="B111" s="136"/>
      <c r="C111" s="137"/>
      <c r="D111" s="138" t="s">
        <v>143</v>
      </c>
      <c r="E111" s="137"/>
      <c r="F111" s="137"/>
      <c r="G111" s="137"/>
      <c r="H111" s="137"/>
      <c r="I111" s="137"/>
      <c r="J111" s="99">
        <f>ROUND(J32*T111,2)</f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81</v>
      </c>
      <c r="BK111" s="137"/>
      <c r="BL111" s="137"/>
      <c r="BM111" s="137"/>
    </row>
    <row r="112" spans="2:65" s="1" customFormat="1" x14ac:dyDescent="0.2">
      <c r="B112" s="34"/>
      <c r="L112" s="34"/>
    </row>
    <row r="113" spans="2:12" s="1" customFormat="1" ht="29.25" customHeight="1" x14ac:dyDescent="0.2">
      <c r="B113" s="34"/>
      <c r="C113" s="105" t="s">
        <v>118</v>
      </c>
      <c r="D113" s="106"/>
      <c r="E113" s="106"/>
      <c r="F113" s="106"/>
      <c r="G113" s="106"/>
      <c r="H113" s="106"/>
      <c r="I113" s="106"/>
      <c r="J113" s="107">
        <f>ROUND(J98+J105,2)</f>
        <v>0</v>
      </c>
      <c r="K113" s="106"/>
      <c r="L113" s="34"/>
    </row>
    <row r="114" spans="2:12" s="1" customFormat="1" ht="6.9" customHeight="1" x14ac:dyDescent="0.2"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34"/>
    </row>
    <row r="118" spans="2:12" s="1" customFormat="1" ht="6.9" customHeight="1" x14ac:dyDescent="0.2"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34"/>
    </row>
    <row r="119" spans="2:12" s="1" customFormat="1" ht="24.9" customHeight="1" x14ac:dyDescent="0.2">
      <c r="B119" s="34"/>
      <c r="C119" s="21" t="s">
        <v>145</v>
      </c>
      <c r="L119" s="34"/>
    </row>
    <row r="120" spans="2:12" s="1" customFormat="1" ht="6.9" customHeight="1" x14ac:dyDescent="0.2">
      <c r="B120" s="34"/>
      <c r="L120" s="34"/>
    </row>
    <row r="121" spans="2:12" s="1" customFormat="1" ht="12" customHeight="1" x14ac:dyDescent="0.2">
      <c r="B121" s="34"/>
      <c r="C121" s="27" t="s">
        <v>14</v>
      </c>
      <c r="L121" s="34"/>
    </row>
    <row r="122" spans="2:12" s="1" customFormat="1" ht="16.5" customHeight="1" x14ac:dyDescent="0.2">
      <c r="B122" s="34"/>
      <c r="E122" s="286" t="str">
        <f>E7</f>
        <v>Športový areál ZŠ Plickova - 2.etapa</v>
      </c>
      <c r="F122" s="287"/>
      <c r="G122" s="287"/>
      <c r="H122" s="287"/>
      <c r="L122" s="34"/>
    </row>
    <row r="123" spans="2:12" ht="12" customHeight="1" x14ac:dyDescent="0.2">
      <c r="B123" s="20"/>
      <c r="C123" s="27" t="s">
        <v>122</v>
      </c>
      <c r="L123" s="20"/>
    </row>
    <row r="124" spans="2:12" s="1" customFormat="1" ht="16.5" customHeight="1" x14ac:dyDescent="0.2">
      <c r="B124" s="34"/>
      <c r="E124" s="286" t="s">
        <v>91</v>
      </c>
      <c r="F124" s="282"/>
      <c r="G124" s="282"/>
      <c r="H124" s="282"/>
      <c r="L124" s="34"/>
    </row>
    <row r="125" spans="2:12" s="1" customFormat="1" ht="12" customHeight="1" x14ac:dyDescent="0.2">
      <c r="B125" s="34"/>
      <c r="C125" s="27" t="s">
        <v>123</v>
      </c>
      <c r="L125" s="34"/>
    </row>
    <row r="126" spans="2:12" s="1" customFormat="1" ht="16.5" customHeight="1" x14ac:dyDescent="0.2">
      <c r="B126" s="34"/>
      <c r="E126" s="266">
        <f>E11</f>
        <v>0</v>
      </c>
      <c r="F126" s="282"/>
      <c r="G126" s="282"/>
      <c r="H126" s="282"/>
      <c r="L126" s="34"/>
    </row>
    <row r="127" spans="2:12" s="1" customFormat="1" ht="6.9" customHeight="1" x14ac:dyDescent="0.2">
      <c r="B127" s="34"/>
      <c r="L127" s="34"/>
    </row>
    <row r="128" spans="2:12" s="1" customFormat="1" ht="12" customHeight="1" x14ac:dyDescent="0.2">
      <c r="B128" s="34"/>
      <c r="C128" s="27" t="s">
        <v>17</v>
      </c>
      <c r="F128" s="25" t="str">
        <f>F14</f>
        <v>Bratislava-Rača</v>
      </c>
      <c r="I128" s="27" t="s">
        <v>19</v>
      </c>
      <c r="J128" s="57">
        <f>IF(J14="","",J14)</f>
        <v>45224</v>
      </c>
      <c r="L128" s="34"/>
    </row>
    <row r="129" spans="2:65" s="1" customFormat="1" ht="6.9" customHeight="1" x14ac:dyDescent="0.2">
      <c r="B129" s="34"/>
      <c r="L129" s="34"/>
    </row>
    <row r="130" spans="2:65" s="1" customFormat="1" ht="25.65" customHeight="1" x14ac:dyDescent="0.2">
      <c r="B130" s="34"/>
      <c r="C130" s="27" t="s">
        <v>20</v>
      </c>
      <c r="F130" s="25" t="str">
        <f>E17</f>
        <v>Mestská časť Bratislava-Rača</v>
      </c>
      <c r="I130" s="27" t="s">
        <v>25</v>
      </c>
      <c r="J130" s="30" t="str">
        <f>E23</f>
        <v>STECHO construction, s.r.o.</v>
      </c>
      <c r="L130" s="34"/>
    </row>
    <row r="131" spans="2:65" s="1" customFormat="1" ht="15.15" customHeight="1" x14ac:dyDescent="0.2">
      <c r="B131" s="34"/>
      <c r="C131" s="27" t="s">
        <v>23</v>
      </c>
      <c r="F131" s="25" t="str">
        <f>IF(E20="","",E20)</f>
        <v>Vyplň údaj</v>
      </c>
      <c r="I131" s="27" t="s">
        <v>27</v>
      </c>
      <c r="J131" s="30" t="str">
        <f>E26</f>
        <v>Rosoft,s.r.o.</v>
      </c>
      <c r="L131" s="34"/>
    </row>
    <row r="132" spans="2:65" s="1" customFormat="1" ht="10.4" customHeight="1" x14ac:dyDescent="0.2">
      <c r="B132" s="34"/>
      <c r="L132" s="34"/>
    </row>
    <row r="133" spans="2:65" s="10" customFormat="1" ht="29.25" customHeight="1" x14ac:dyDescent="0.2">
      <c r="B133" s="142"/>
      <c r="C133" s="143" t="s">
        <v>146</v>
      </c>
      <c r="D133" s="144" t="s">
        <v>56</v>
      </c>
      <c r="E133" s="144" t="s">
        <v>52</v>
      </c>
      <c r="F133" s="144" t="s">
        <v>53</v>
      </c>
      <c r="G133" s="144" t="s">
        <v>147</v>
      </c>
      <c r="H133" s="144" t="s">
        <v>148</v>
      </c>
      <c r="I133" s="144" t="s">
        <v>149</v>
      </c>
      <c r="J133" s="145" t="s">
        <v>131</v>
      </c>
      <c r="K133" s="146" t="s">
        <v>150</v>
      </c>
      <c r="L133" s="142"/>
      <c r="M133" s="64" t="s">
        <v>1</v>
      </c>
      <c r="N133" s="65" t="s">
        <v>35</v>
      </c>
      <c r="O133" s="65" t="s">
        <v>151</v>
      </c>
      <c r="P133" s="65" t="s">
        <v>152</v>
      </c>
      <c r="Q133" s="65" t="s">
        <v>153</v>
      </c>
      <c r="R133" s="65" t="s">
        <v>154</v>
      </c>
      <c r="S133" s="65" t="s">
        <v>155</v>
      </c>
      <c r="T133" s="66" t="s">
        <v>156</v>
      </c>
    </row>
    <row r="134" spans="2:65" s="1" customFormat="1" ht="22.75" customHeight="1" x14ac:dyDescent="0.35">
      <c r="B134" s="34"/>
      <c r="C134" s="69" t="s">
        <v>128</v>
      </c>
      <c r="J134" s="147">
        <f>BK134</f>
        <v>0</v>
      </c>
      <c r="L134" s="34"/>
      <c r="M134" s="67"/>
      <c r="N134" s="58"/>
      <c r="O134" s="58"/>
      <c r="P134" s="148">
        <f>P135</f>
        <v>0</v>
      </c>
      <c r="Q134" s="58"/>
      <c r="R134" s="148">
        <f>R135</f>
        <v>0.38651440000000004</v>
      </c>
      <c r="S134" s="58"/>
      <c r="T134" s="149">
        <f>T135</f>
        <v>0</v>
      </c>
      <c r="AT134" s="17" t="s">
        <v>70</v>
      </c>
      <c r="AU134" s="17" t="s">
        <v>133</v>
      </c>
      <c r="BK134" s="150">
        <f>BK135</f>
        <v>0</v>
      </c>
    </row>
    <row r="135" spans="2:65" s="11" customFormat="1" ht="26" customHeight="1" x14ac:dyDescent="0.35">
      <c r="B135" s="151"/>
      <c r="D135" s="152" t="s">
        <v>70</v>
      </c>
      <c r="E135" s="153" t="s">
        <v>157</v>
      </c>
      <c r="F135" s="153" t="s">
        <v>158</v>
      </c>
      <c r="I135" s="154"/>
      <c r="J135" s="155">
        <f>BK135</f>
        <v>0</v>
      </c>
      <c r="L135" s="151"/>
      <c r="M135" s="156"/>
      <c r="P135" s="157">
        <f>P136+P138+P141</f>
        <v>0</v>
      </c>
      <c r="R135" s="157">
        <f>R136+R138+R141</f>
        <v>0.38651440000000004</v>
      </c>
      <c r="T135" s="158">
        <f>T136+T138+T141</f>
        <v>0</v>
      </c>
      <c r="AR135" s="152" t="s">
        <v>76</v>
      </c>
      <c r="AT135" s="159" t="s">
        <v>70</v>
      </c>
      <c r="AU135" s="159" t="s">
        <v>71</v>
      </c>
      <c r="AY135" s="152" t="s">
        <v>159</v>
      </c>
      <c r="BK135" s="160">
        <f>BK136+BK138+BK141</f>
        <v>0</v>
      </c>
    </row>
    <row r="136" spans="2:65" s="11" customFormat="1" ht="22.75" customHeight="1" x14ac:dyDescent="0.25">
      <c r="B136" s="151"/>
      <c r="D136" s="152" t="s">
        <v>70</v>
      </c>
      <c r="E136" s="161" t="s">
        <v>81</v>
      </c>
      <c r="F136" s="161" t="s">
        <v>277</v>
      </c>
      <c r="I136" s="154"/>
      <c r="J136" s="162">
        <f>BK136</f>
        <v>0</v>
      </c>
      <c r="L136" s="151"/>
      <c r="M136" s="156"/>
      <c r="P136" s="157">
        <f>P137</f>
        <v>0</v>
      </c>
      <c r="R136" s="157">
        <f>R137</f>
        <v>0.38500000000000001</v>
      </c>
      <c r="T136" s="158">
        <f>T137</f>
        <v>0</v>
      </c>
      <c r="AR136" s="152" t="s">
        <v>76</v>
      </c>
      <c r="AT136" s="159" t="s">
        <v>70</v>
      </c>
      <c r="AU136" s="159" t="s">
        <v>76</v>
      </c>
      <c r="AY136" s="152" t="s">
        <v>159</v>
      </c>
      <c r="BK136" s="160">
        <f>BK137</f>
        <v>0</v>
      </c>
    </row>
    <row r="137" spans="2:65" s="1" customFormat="1" ht="49" customHeight="1" x14ac:dyDescent="0.2">
      <c r="B137" s="136"/>
      <c r="C137" s="163" t="s">
        <v>76</v>
      </c>
      <c r="D137" s="163" t="s">
        <v>161</v>
      </c>
      <c r="E137" s="164" t="s">
        <v>874</v>
      </c>
      <c r="F137" s="165" t="s">
        <v>875</v>
      </c>
      <c r="G137" s="166" t="s">
        <v>488</v>
      </c>
      <c r="H137" s="167">
        <v>1</v>
      </c>
      <c r="I137" s="168"/>
      <c r="J137" s="169">
        <f>ROUND(I137*H137,2)</f>
        <v>0</v>
      </c>
      <c r="K137" s="170"/>
      <c r="L137" s="34"/>
      <c r="M137" s="171" t="s">
        <v>1</v>
      </c>
      <c r="N137" s="135" t="s">
        <v>37</v>
      </c>
      <c r="P137" s="172">
        <f>O137*H137</f>
        <v>0</v>
      </c>
      <c r="Q137" s="172">
        <v>0.38500000000000001</v>
      </c>
      <c r="R137" s="172">
        <f>Q137*H137</f>
        <v>0.38500000000000001</v>
      </c>
      <c r="S137" s="172">
        <v>0</v>
      </c>
      <c r="T137" s="173">
        <f>S137*H137</f>
        <v>0</v>
      </c>
      <c r="AR137" s="174" t="s">
        <v>165</v>
      </c>
      <c r="AT137" s="174" t="s">
        <v>161</v>
      </c>
      <c r="AU137" s="174" t="s">
        <v>81</v>
      </c>
      <c r="AY137" s="17" t="s">
        <v>159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7" t="s">
        <v>81</v>
      </c>
      <c r="BK137" s="102">
        <f>ROUND(I137*H137,2)</f>
        <v>0</v>
      </c>
      <c r="BL137" s="17" t="s">
        <v>165</v>
      </c>
      <c r="BM137" s="174" t="s">
        <v>876</v>
      </c>
    </row>
    <row r="138" spans="2:65" s="11" customFormat="1" ht="22.75" customHeight="1" x14ac:dyDescent="0.25">
      <c r="B138" s="151"/>
      <c r="D138" s="152" t="s">
        <v>70</v>
      </c>
      <c r="E138" s="161" t="s">
        <v>202</v>
      </c>
      <c r="F138" s="161" t="s">
        <v>357</v>
      </c>
      <c r="I138" s="154"/>
      <c r="J138" s="162">
        <f>BK138</f>
        <v>0</v>
      </c>
      <c r="L138" s="151"/>
      <c r="M138" s="156"/>
      <c r="P138" s="157">
        <f>SUM(P139:P140)</f>
        <v>0</v>
      </c>
      <c r="R138" s="157">
        <f>SUM(R139:R140)</f>
        <v>1.5143999999999999E-3</v>
      </c>
      <c r="T138" s="158">
        <f>SUM(T139:T140)</f>
        <v>0</v>
      </c>
      <c r="AR138" s="152" t="s">
        <v>76</v>
      </c>
      <c r="AT138" s="159" t="s">
        <v>70</v>
      </c>
      <c r="AU138" s="159" t="s">
        <v>76</v>
      </c>
      <c r="AY138" s="152" t="s">
        <v>159</v>
      </c>
      <c r="BK138" s="160">
        <f>SUM(BK139:BK140)</f>
        <v>0</v>
      </c>
    </row>
    <row r="139" spans="2:65" s="1" customFormat="1" ht="24.15" customHeight="1" x14ac:dyDescent="0.2">
      <c r="B139" s="136"/>
      <c r="C139" s="163" t="s">
        <v>81</v>
      </c>
      <c r="D139" s="163" t="s">
        <v>161</v>
      </c>
      <c r="E139" s="164" t="s">
        <v>877</v>
      </c>
      <c r="F139" s="165" t="s">
        <v>878</v>
      </c>
      <c r="G139" s="166" t="s">
        <v>488</v>
      </c>
      <c r="H139" s="167">
        <v>1</v>
      </c>
      <c r="I139" s="168"/>
      <c r="J139" s="169">
        <f>ROUND(I139*H139,2)</f>
        <v>0</v>
      </c>
      <c r="K139" s="170"/>
      <c r="L139" s="34"/>
      <c r="M139" s="171" t="s">
        <v>1</v>
      </c>
      <c r="N139" s="135" t="s">
        <v>37</v>
      </c>
      <c r="P139" s="172">
        <f>O139*H139</f>
        <v>0</v>
      </c>
      <c r="Q139" s="172">
        <v>6.5439999999999997E-4</v>
      </c>
      <c r="R139" s="172">
        <f>Q139*H139</f>
        <v>6.5439999999999997E-4</v>
      </c>
      <c r="S139" s="172">
        <v>0</v>
      </c>
      <c r="T139" s="173">
        <f>S139*H139</f>
        <v>0</v>
      </c>
      <c r="AR139" s="174" t="s">
        <v>165</v>
      </c>
      <c r="AT139" s="174" t="s">
        <v>161</v>
      </c>
      <c r="AU139" s="174" t="s">
        <v>81</v>
      </c>
      <c r="AY139" s="17" t="s">
        <v>159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7" t="s">
        <v>81</v>
      </c>
      <c r="BK139" s="102">
        <f>ROUND(I139*H139,2)</f>
        <v>0</v>
      </c>
      <c r="BL139" s="17" t="s">
        <v>165</v>
      </c>
      <c r="BM139" s="174" t="s">
        <v>879</v>
      </c>
    </row>
    <row r="140" spans="2:65" s="1" customFormat="1" ht="55.5" customHeight="1" x14ac:dyDescent="0.2">
      <c r="B140" s="136"/>
      <c r="C140" s="206" t="s">
        <v>173</v>
      </c>
      <c r="D140" s="206" t="s">
        <v>387</v>
      </c>
      <c r="E140" s="207" t="s">
        <v>880</v>
      </c>
      <c r="F140" s="208" t="s">
        <v>881</v>
      </c>
      <c r="G140" s="209" t="s">
        <v>488</v>
      </c>
      <c r="H140" s="210">
        <v>1</v>
      </c>
      <c r="I140" s="211"/>
      <c r="J140" s="212">
        <f>ROUND(I140*H140,2)</f>
        <v>0</v>
      </c>
      <c r="K140" s="213"/>
      <c r="L140" s="214"/>
      <c r="M140" s="215" t="s">
        <v>1</v>
      </c>
      <c r="N140" s="216" t="s">
        <v>37</v>
      </c>
      <c r="P140" s="172">
        <f>O140*H140</f>
        <v>0</v>
      </c>
      <c r="Q140" s="172">
        <v>8.5999999999999998E-4</v>
      </c>
      <c r="R140" s="172">
        <f>Q140*H140</f>
        <v>8.5999999999999998E-4</v>
      </c>
      <c r="S140" s="172">
        <v>0</v>
      </c>
      <c r="T140" s="173">
        <f>S140*H140</f>
        <v>0</v>
      </c>
      <c r="AR140" s="174" t="s">
        <v>198</v>
      </c>
      <c r="AT140" s="174" t="s">
        <v>387</v>
      </c>
      <c r="AU140" s="174" t="s">
        <v>81</v>
      </c>
      <c r="AY140" s="17" t="s">
        <v>159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7" t="s">
        <v>81</v>
      </c>
      <c r="BK140" s="102">
        <f>ROUND(I140*H140,2)</f>
        <v>0</v>
      </c>
      <c r="BL140" s="17" t="s">
        <v>165</v>
      </c>
      <c r="BM140" s="174" t="s">
        <v>882</v>
      </c>
    </row>
    <row r="141" spans="2:65" s="11" customFormat="1" ht="22.75" customHeight="1" x14ac:dyDescent="0.25">
      <c r="B141" s="151"/>
      <c r="D141" s="152" t="s">
        <v>70</v>
      </c>
      <c r="E141" s="161" t="s">
        <v>363</v>
      </c>
      <c r="F141" s="161" t="s">
        <v>364</v>
      </c>
      <c r="I141" s="154"/>
      <c r="J141" s="162">
        <f>BK141</f>
        <v>0</v>
      </c>
      <c r="L141" s="151"/>
      <c r="M141" s="156"/>
      <c r="P141" s="157">
        <f>P142</f>
        <v>0</v>
      </c>
      <c r="R141" s="157">
        <f>R142</f>
        <v>0</v>
      </c>
      <c r="T141" s="158">
        <f>T142</f>
        <v>0</v>
      </c>
      <c r="AR141" s="152" t="s">
        <v>76</v>
      </c>
      <c r="AT141" s="159" t="s">
        <v>70</v>
      </c>
      <c r="AU141" s="159" t="s">
        <v>76</v>
      </c>
      <c r="AY141" s="152" t="s">
        <v>159</v>
      </c>
      <c r="BK141" s="160">
        <f>BK142</f>
        <v>0</v>
      </c>
    </row>
    <row r="142" spans="2:65" s="1" customFormat="1" ht="33" customHeight="1" x14ac:dyDescent="0.2">
      <c r="B142" s="136"/>
      <c r="C142" s="163" t="s">
        <v>165</v>
      </c>
      <c r="D142" s="163" t="s">
        <v>161</v>
      </c>
      <c r="E142" s="164" t="s">
        <v>883</v>
      </c>
      <c r="F142" s="165" t="s">
        <v>884</v>
      </c>
      <c r="G142" s="166" t="s">
        <v>205</v>
      </c>
      <c r="H142" s="167">
        <v>0.38700000000000001</v>
      </c>
      <c r="I142" s="168"/>
      <c r="J142" s="169">
        <f>ROUND(I142*H142,2)</f>
        <v>0</v>
      </c>
      <c r="K142" s="170"/>
      <c r="L142" s="34"/>
      <c r="M142" s="220" t="s">
        <v>1</v>
      </c>
      <c r="N142" s="221" t="s">
        <v>37</v>
      </c>
      <c r="O142" s="222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AR142" s="174" t="s">
        <v>165</v>
      </c>
      <c r="AT142" s="174" t="s">
        <v>161</v>
      </c>
      <c r="AU142" s="174" t="s">
        <v>81</v>
      </c>
      <c r="AY142" s="17" t="s">
        <v>159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81</v>
      </c>
      <c r="BK142" s="102">
        <f>ROUND(I142*H142,2)</f>
        <v>0</v>
      </c>
      <c r="BL142" s="17" t="s">
        <v>165</v>
      </c>
      <c r="BM142" s="174" t="s">
        <v>885</v>
      </c>
    </row>
    <row r="143" spans="2:65" s="12" customFormat="1" x14ac:dyDescent="0.2">
      <c r="B143" s="175"/>
      <c r="C143" s="284" t="s">
        <v>2229</v>
      </c>
      <c r="D143" s="284"/>
      <c r="E143" s="7"/>
      <c r="F143" s="7"/>
      <c r="G143" s="7"/>
      <c r="H143" s="7"/>
      <c r="I143" s="7"/>
      <c r="L143" s="175"/>
      <c r="AT143" s="177"/>
      <c r="AU143" s="177"/>
      <c r="AY143" s="177"/>
    </row>
    <row r="144" spans="2:65" s="12" customFormat="1" ht="23.4" customHeight="1" x14ac:dyDescent="0.2">
      <c r="B144" s="175"/>
      <c r="C144" s="284" t="s">
        <v>2230</v>
      </c>
      <c r="D144" s="284"/>
      <c r="E144" s="284"/>
      <c r="F144" s="284"/>
      <c r="G144" s="284"/>
      <c r="H144" s="284"/>
      <c r="I144" s="284"/>
      <c r="L144" s="175"/>
      <c r="AT144" s="177"/>
      <c r="AU144" s="177"/>
      <c r="AY144" s="177"/>
    </row>
    <row r="145" spans="2:51" s="12" customFormat="1" ht="33" customHeight="1" x14ac:dyDescent="0.2">
      <c r="B145" s="175"/>
      <c r="C145" s="284" t="s">
        <v>2231</v>
      </c>
      <c r="D145" s="284"/>
      <c r="E145" s="284"/>
      <c r="F145" s="284"/>
      <c r="G145" s="284"/>
      <c r="H145" s="284"/>
      <c r="I145" s="284"/>
      <c r="L145" s="175"/>
      <c r="AT145" s="177"/>
      <c r="AU145" s="177"/>
      <c r="AY145" s="177"/>
    </row>
    <row r="146" spans="2:51" s="12" customFormat="1" ht="22.25" customHeight="1" x14ac:dyDescent="0.2">
      <c r="B146" s="175"/>
      <c r="C146" s="284" t="s">
        <v>2232</v>
      </c>
      <c r="D146" s="284"/>
      <c r="E146" s="284"/>
      <c r="F146" s="284"/>
      <c r="G146" s="284"/>
      <c r="H146" s="284"/>
      <c r="I146" s="284"/>
      <c r="L146" s="175"/>
      <c r="AT146" s="177"/>
      <c r="AU146" s="177"/>
      <c r="AY146" s="177"/>
    </row>
    <row r="147" spans="2:51" s="12" customFormat="1" ht="38.4" customHeight="1" x14ac:dyDescent="0.2">
      <c r="B147" s="175"/>
      <c r="C147" s="284" t="s">
        <v>2233</v>
      </c>
      <c r="D147" s="284"/>
      <c r="E147" s="284"/>
      <c r="F147" s="284"/>
      <c r="G147" s="284"/>
      <c r="H147" s="284"/>
      <c r="I147" s="284"/>
      <c r="L147" s="175"/>
      <c r="AT147" s="177"/>
      <c r="AU147" s="177"/>
      <c r="AY147" s="177"/>
    </row>
    <row r="148" spans="2:51" s="12" customFormat="1" ht="28.25" customHeight="1" x14ac:dyDescent="0.2">
      <c r="B148" s="175"/>
      <c r="C148" s="284" t="s">
        <v>2234</v>
      </c>
      <c r="D148" s="284"/>
      <c r="E148" s="284"/>
      <c r="F148" s="284"/>
      <c r="G148" s="284"/>
      <c r="H148" s="284"/>
      <c r="I148" s="284"/>
      <c r="L148" s="175"/>
      <c r="AT148" s="177"/>
      <c r="AU148" s="177"/>
      <c r="AY148" s="177"/>
    </row>
    <row r="149" spans="2:51" s="12" customFormat="1" ht="33" customHeight="1" x14ac:dyDescent="0.2">
      <c r="B149" s="175"/>
      <c r="C149" s="284" t="s">
        <v>2235</v>
      </c>
      <c r="D149" s="284"/>
      <c r="E149" s="284"/>
      <c r="F149" s="284"/>
      <c r="G149" s="284"/>
      <c r="H149" s="284"/>
      <c r="I149" s="284"/>
      <c r="L149" s="175"/>
      <c r="AT149" s="177"/>
      <c r="AU149" s="177"/>
      <c r="AY149" s="177"/>
    </row>
    <row r="150" spans="2:51" s="1" customFormat="1" ht="6.9" customHeight="1" x14ac:dyDescent="0.2">
      <c r="B150" s="49"/>
      <c r="C150" s="50"/>
      <c r="D150" s="50"/>
      <c r="E150" s="50"/>
      <c r="F150" s="50"/>
      <c r="G150" s="50"/>
      <c r="H150" s="50"/>
      <c r="I150" s="50"/>
      <c r="J150" s="50"/>
      <c r="K150" s="50"/>
      <c r="L150" s="34"/>
    </row>
  </sheetData>
  <autoFilter ref="C133:K142"/>
  <mergeCells count="24">
    <mergeCell ref="C146:I146"/>
    <mergeCell ref="C147:I147"/>
    <mergeCell ref="C148:I148"/>
    <mergeCell ref="C149:I149"/>
    <mergeCell ref="E126:H126"/>
    <mergeCell ref="C144:I144"/>
    <mergeCell ref="C145:I145"/>
    <mergeCell ref="D108:F108"/>
    <mergeCell ref="D109:F109"/>
    <mergeCell ref="D110:F110"/>
    <mergeCell ref="E122:H122"/>
    <mergeCell ref="E124:H124"/>
    <mergeCell ref="E11:H11"/>
    <mergeCell ref="E20:H20"/>
    <mergeCell ref="E29:H29"/>
    <mergeCell ref="L2:V2"/>
    <mergeCell ref="C143:D143"/>
    <mergeCell ref="E85:H85"/>
    <mergeCell ref="E87:H87"/>
    <mergeCell ref="E89:H89"/>
    <mergeCell ref="D106:F106"/>
    <mergeCell ref="D107:F107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3"/>
  <sheetViews>
    <sheetView showGridLines="0" topLeftCell="A210" workbookViewId="0">
      <selection activeCell="A216" sqref="A216:XFD222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94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14</v>
      </c>
      <c r="L6" s="20"/>
    </row>
    <row r="7" spans="2:4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46" ht="12" customHeight="1" x14ac:dyDescent="0.2">
      <c r="B8" s="20"/>
      <c r="D8" s="27" t="s">
        <v>122</v>
      </c>
      <c r="L8" s="20"/>
    </row>
    <row r="9" spans="2:46" s="1" customFormat="1" ht="16.5" customHeight="1" x14ac:dyDescent="0.2">
      <c r="B9" s="34"/>
      <c r="E9" s="286" t="s">
        <v>93</v>
      </c>
      <c r="F9" s="282"/>
      <c r="G9" s="282"/>
      <c r="H9" s="282"/>
      <c r="L9" s="34"/>
    </row>
    <row r="10" spans="2:46" s="1" customFormat="1" ht="12" customHeight="1" x14ac:dyDescent="0.2">
      <c r="B10" s="34"/>
      <c r="D10" s="27" t="s">
        <v>123</v>
      </c>
      <c r="L10" s="34"/>
    </row>
    <row r="11" spans="2:46" s="1" customFormat="1" ht="16.5" customHeight="1" x14ac:dyDescent="0.2">
      <c r="B11" s="34"/>
      <c r="E11" s="266"/>
      <c r="F11" s="282"/>
      <c r="G11" s="282"/>
      <c r="H11" s="282"/>
      <c r="L11" s="34"/>
    </row>
    <row r="12" spans="2:46" s="1" customFormat="1" x14ac:dyDescent="0.2">
      <c r="B12" s="34"/>
      <c r="L12" s="34"/>
    </row>
    <row r="13" spans="2:4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46" s="1" customFormat="1" ht="10.75" customHeight="1" x14ac:dyDescent="0.2">
      <c r="B15" s="34"/>
      <c r="L15" s="34"/>
    </row>
    <row r="16" spans="2:4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J109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ROUND((SUM(BE109:BE116) + SUM(BE138:BE215)),  2)</f>
        <v>0</v>
      </c>
      <c r="G37" s="113"/>
      <c r="H37" s="113"/>
      <c r="I37" s="114">
        <v>0.2</v>
      </c>
      <c r="J37" s="112">
        <f>ROUND(((SUM(BE109:BE116) + SUM(BE138:BE215))*I37),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ROUND((SUM(BF109:BF116) + SUM(BF138:BF215)),  2)</f>
        <v>0</v>
      </c>
      <c r="G38" s="113"/>
      <c r="H38" s="113"/>
      <c r="I38" s="114">
        <v>0.2</v>
      </c>
      <c r="J38" s="112">
        <f>ROUND(((SUM(BF109:BF116) + SUM(BF138:BF215))*I38),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ROUND((SUM(BG109:BG116) + SUM(BG138:BG215)),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ROUND((SUM(BH109:BH116) + SUM(BH138:BH215)),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ROUND((SUM(BI109:BI116) + SUM(BI138:BI215)),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93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J138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236</v>
      </c>
      <c r="E99" s="128"/>
      <c r="F99" s="128"/>
      <c r="G99" s="128"/>
      <c r="H99" s="128"/>
      <c r="I99" s="128"/>
      <c r="J99" s="129">
        <f>J139</f>
        <v>0</v>
      </c>
      <c r="L99" s="126"/>
    </row>
    <row r="100" spans="2:65" s="9" customFormat="1" ht="20" customHeight="1" x14ac:dyDescent="0.2">
      <c r="B100" s="130"/>
      <c r="D100" s="131" t="s">
        <v>238</v>
      </c>
      <c r="E100" s="132"/>
      <c r="F100" s="132"/>
      <c r="G100" s="132"/>
      <c r="H100" s="132"/>
      <c r="I100" s="132"/>
      <c r="J100" s="133">
        <f>J140</f>
        <v>0</v>
      </c>
      <c r="L100" s="130"/>
    </row>
    <row r="101" spans="2:65" s="9" customFormat="1" ht="20" customHeight="1" x14ac:dyDescent="0.2">
      <c r="B101" s="130"/>
      <c r="D101" s="131" t="s">
        <v>886</v>
      </c>
      <c r="E101" s="132"/>
      <c r="F101" s="132"/>
      <c r="G101" s="132"/>
      <c r="H101" s="132"/>
      <c r="I101" s="132"/>
      <c r="J101" s="133">
        <f>J146</f>
        <v>0</v>
      </c>
      <c r="L101" s="130"/>
    </row>
    <row r="102" spans="2:65" s="9" customFormat="1" ht="20" customHeight="1" x14ac:dyDescent="0.2">
      <c r="B102" s="130"/>
      <c r="D102" s="131" t="s">
        <v>887</v>
      </c>
      <c r="E102" s="132"/>
      <c r="F102" s="132"/>
      <c r="G102" s="132"/>
      <c r="H102" s="132"/>
      <c r="I102" s="132"/>
      <c r="J102" s="133">
        <f>J158</f>
        <v>0</v>
      </c>
      <c r="L102" s="130"/>
    </row>
    <row r="103" spans="2:65" s="9" customFormat="1" ht="20" customHeight="1" x14ac:dyDescent="0.2">
      <c r="B103" s="130"/>
      <c r="D103" s="131" t="s">
        <v>888</v>
      </c>
      <c r="E103" s="132"/>
      <c r="F103" s="132"/>
      <c r="G103" s="132"/>
      <c r="H103" s="132"/>
      <c r="I103" s="132"/>
      <c r="J103" s="133">
        <f>J172</f>
        <v>0</v>
      </c>
      <c r="L103" s="130"/>
    </row>
    <row r="104" spans="2:65" s="9" customFormat="1" ht="20" customHeight="1" x14ac:dyDescent="0.2">
      <c r="B104" s="130"/>
      <c r="D104" s="131" t="s">
        <v>241</v>
      </c>
      <c r="E104" s="132"/>
      <c r="F104" s="132"/>
      <c r="G104" s="132"/>
      <c r="H104" s="132"/>
      <c r="I104" s="132"/>
      <c r="J104" s="133">
        <f>J201</f>
        <v>0</v>
      </c>
      <c r="L104" s="130"/>
    </row>
    <row r="105" spans="2:65" s="9" customFormat="1" ht="20" customHeight="1" x14ac:dyDescent="0.2">
      <c r="B105" s="130"/>
      <c r="D105" s="131" t="s">
        <v>889</v>
      </c>
      <c r="E105" s="132"/>
      <c r="F105" s="132"/>
      <c r="G105" s="132"/>
      <c r="H105" s="132"/>
      <c r="I105" s="132"/>
      <c r="J105" s="133">
        <f>J207</f>
        <v>0</v>
      </c>
      <c r="L105" s="130"/>
    </row>
    <row r="106" spans="2:65" s="9" customFormat="1" ht="20" customHeight="1" x14ac:dyDescent="0.2">
      <c r="B106" s="130"/>
      <c r="D106" s="131" t="s">
        <v>890</v>
      </c>
      <c r="E106" s="132"/>
      <c r="F106" s="132"/>
      <c r="G106" s="132"/>
      <c r="H106" s="132"/>
      <c r="I106" s="132"/>
      <c r="J106" s="133">
        <f>J209</f>
        <v>0</v>
      </c>
      <c r="L106" s="130"/>
    </row>
    <row r="107" spans="2:65" s="1" customFormat="1" ht="21.75" customHeight="1" x14ac:dyDescent="0.2">
      <c r="B107" s="34"/>
      <c r="L107" s="34"/>
    </row>
    <row r="108" spans="2:65" s="1" customFormat="1" ht="6.9" customHeight="1" x14ac:dyDescent="0.2">
      <c r="B108" s="34"/>
      <c r="L108" s="34"/>
    </row>
    <row r="109" spans="2:65" s="1" customFormat="1" ht="29.25" customHeight="1" x14ac:dyDescent="0.2">
      <c r="B109" s="34"/>
      <c r="C109" s="125" t="s">
        <v>136</v>
      </c>
      <c r="J109" s="134">
        <f>ROUND(J110 + J111 + J112 + J113 + J114 + J115,2)</f>
        <v>0</v>
      </c>
      <c r="L109" s="34"/>
      <c r="N109" s="135" t="s">
        <v>35</v>
      </c>
    </row>
    <row r="110" spans="2:65" s="1" customFormat="1" ht="18" customHeight="1" x14ac:dyDescent="0.2">
      <c r="B110" s="136"/>
      <c r="C110" s="137"/>
      <c r="D110" s="279" t="s">
        <v>137</v>
      </c>
      <c r="E110" s="285"/>
      <c r="F110" s="285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138</v>
      </c>
      <c r="AZ110" s="137"/>
      <c r="BA110" s="137"/>
      <c r="BB110" s="137"/>
      <c r="BC110" s="137"/>
      <c r="BD110" s="137"/>
      <c r="BE110" s="141">
        <f t="shared" ref="BE110:BE115" si="0">IF(N110="základná",J110,0)</f>
        <v>0</v>
      </c>
      <c r="BF110" s="141">
        <f t="shared" ref="BF110:BF115" si="1">IF(N110="znížená",J110,0)</f>
        <v>0</v>
      </c>
      <c r="BG110" s="141">
        <f t="shared" ref="BG110:BG115" si="2">IF(N110="zákl. prenesená",J110,0)</f>
        <v>0</v>
      </c>
      <c r="BH110" s="141">
        <f t="shared" ref="BH110:BH115" si="3">IF(N110="zníž. prenesená",J110,0)</f>
        <v>0</v>
      </c>
      <c r="BI110" s="141">
        <f t="shared" ref="BI110:BI115" si="4">IF(N110="nulová",J110,0)</f>
        <v>0</v>
      </c>
      <c r="BJ110" s="140" t="s">
        <v>81</v>
      </c>
      <c r="BK110" s="137"/>
      <c r="BL110" s="137"/>
      <c r="BM110" s="137"/>
    </row>
    <row r="111" spans="2:65" s="1" customFormat="1" ht="18" customHeight="1" x14ac:dyDescent="0.2">
      <c r="B111" s="136"/>
      <c r="C111" s="137"/>
      <c r="D111" s="279" t="s">
        <v>139</v>
      </c>
      <c r="E111" s="285"/>
      <c r="F111" s="285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138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81</v>
      </c>
      <c r="BK111" s="137"/>
      <c r="BL111" s="137"/>
      <c r="BM111" s="137"/>
    </row>
    <row r="112" spans="2:65" s="1" customFormat="1" ht="18" customHeight="1" x14ac:dyDescent="0.2">
      <c r="B112" s="136"/>
      <c r="C112" s="137"/>
      <c r="D112" s="279" t="s">
        <v>140</v>
      </c>
      <c r="E112" s="285"/>
      <c r="F112" s="285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138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81</v>
      </c>
      <c r="BK112" s="137"/>
      <c r="BL112" s="137"/>
      <c r="BM112" s="137"/>
    </row>
    <row r="113" spans="2:65" s="1" customFormat="1" ht="18" customHeight="1" x14ac:dyDescent="0.2">
      <c r="B113" s="136"/>
      <c r="C113" s="137"/>
      <c r="D113" s="279" t="s">
        <v>141</v>
      </c>
      <c r="E113" s="285"/>
      <c r="F113" s="285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138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81</v>
      </c>
      <c r="BK113" s="137"/>
      <c r="BL113" s="137"/>
      <c r="BM113" s="137"/>
    </row>
    <row r="114" spans="2:65" s="1" customFormat="1" ht="18" customHeight="1" x14ac:dyDescent="0.2">
      <c r="B114" s="136"/>
      <c r="C114" s="137"/>
      <c r="D114" s="279" t="s">
        <v>142</v>
      </c>
      <c r="E114" s="285"/>
      <c r="F114" s="285"/>
      <c r="G114" s="137"/>
      <c r="H114" s="137"/>
      <c r="I114" s="137"/>
      <c r="J114" s="99"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138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81</v>
      </c>
      <c r="BK114" s="137"/>
      <c r="BL114" s="137"/>
      <c r="BM114" s="137"/>
    </row>
    <row r="115" spans="2:65" s="1" customFormat="1" ht="18" customHeight="1" x14ac:dyDescent="0.2">
      <c r="B115" s="136"/>
      <c r="C115" s="137"/>
      <c r="D115" s="138" t="s">
        <v>143</v>
      </c>
      <c r="E115" s="137"/>
      <c r="F115" s="137"/>
      <c r="G115" s="137"/>
      <c r="H115" s="137"/>
      <c r="I115" s="137"/>
      <c r="J115" s="99">
        <f>ROUND(J32*T115,2)</f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144</v>
      </c>
      <c r="AZ115" s="137"/>
      <c r="BA115" s="137"/>
      <c r="BB115" s="137"/>
      <c r="BC115" s="137"/>
      <c r="BD115" s="137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81</v>
      </c>
      <c r="BK115" s="137"/>
      <c r="BL115" s="137"/>
      <c r="BM115" s="137"/>
    </row>
    <row r="116" spans="2:65" s="1" customFormat="1" x14ac:dyDescent="0.2">
      <c r="B116" s="34"/>
      <c r="L116" s="34"/>
    </row>
    <row r="117" spans="2:65" s="1" customFormat="1" ht="29.25" customHeight="1" x14ac:dyDescent="0.2">
      <c r="B117" s="34"/>
      <c r="C117" s="105" t="s">
        <v>118</v>
      </c>
      <c r="D117" s="106"/>
      <c r="E117" s="106"/>
      <c r="F117" s="106"/>
      <c r="G117" s="106"/>
      <c r="H117" s="106"/>
      <c r="I117" s="106"/>
      <c r="J117" s="107">
        <f>ROUND(J98+J109,2)</f>
        <v>0</v>
      </c>
      <c r="K117" s="106"/>
      <c r="L117" s="34"/>
    </row>
    <row r="118" spans="2:65" s="1" customFormat="1" ht="6.9" customHeight="1" x14ac:dyDescent="0.2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4"/>
    </row>
    <row r="122" spans="2:65" s="1" customFormat="1" ht="6.9" customHeight="1" x14ac:dyDescent="0.2"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34"/>
    </row>
    <row r="123" spans="2:65" s="1" customFormat="1" ht="24.9" customHeight="1" x14ac:dyDescent="0.2">
      <c r="B123" s="34"/>
      <c r="C123" s="21" t="s">
        <v>145</v>
      </c>
      <c r="L123" s="34"/>
    </row>
    <row r="124" spans="2:65" s="1" customFormat="1" ht="6.9" customHeight="1" x14ac:dyDescent="0.2">
      <c r="B124" s="34"/>
      <c r="L124" s="34"/>
    </row>
    <row r="125" spans="2:65" s="1" customFormat="1" ht="12" customHeight="1" x14ac:dyDescent="0.2">
      <c r="B125" s="34"/>
      <c r="C125" s="27" t="s">
        <v>14</v>
      </c>
      <c r="L125" s="34"/>
    </row>
    <row r="126" spans="2:65" s="1" customFormat="1" ht="16.5" customHeight="1" x14ac:dyDescent="0.2">
      <c r="B126" s="34"/>
      <c r="E126" s="286" t="str">
        <f>E7</f>
        <v>Športový areál ZŠ Plickova - 2.etapa</v>
      </c>
      <c r="F126" s="287"/>
      <c r="G126" s="287"/>
      <c r="H126" s="287"/>
      <c r="L126" s="34"/>
    </row>
    <row r="127" spans="2:65" ht="12" customHeight="1" x14ac:dyDescent="0.2">
      <c r="B127" s="20"/>
      <c r="C127" s="27" t="s">
        <v>122</v>
      </c>
      <c r="L127" s="20"/>
    </row>
    <row r="128" spans="2:65" s="1" customFormat="1" ht="16.5" customHeight="1" x14ac:dyDescent="0.2">
      <c r="B128" s="34"/>
      <c r="E128" s="286" t="s">
        <v>93</v>
      </c>
      <c r="F128" s="282"/>
      <c r="G128" s="282"/>
      <c r="H128" s="282"/>
      <c r="L128" s="34"/>
    </row>
    <row r="129" spans="2:65" s="1" customFormat="1" ht="12" customHeight="1" x14ac:dyDescent="0.2">
      <c r="B129" s="34"/>
      <c r="C129" s="27" t="s">
        <v>123</v>
      </c>
      <c r="L129" s="34"/>
    </row>
    <row r="130" spans="2:65" s="1" customFormat="1" ht="16.5" customHeight="1" x14ac:dyDescent="0.2">
      <c r="B130" s="34"/>
      <c r="E130" s="266">
        <f>E11</f>
        <v>0</v>
      </c>
      <c r="F130" s="282"/>
      <c r="G130" s="282"/>
      <c r="H130" s="282"/>
      <c r="L130" s="34"/>
    </row>
    <row r="131" spans="2:65" s="1" customFormat="1" ht="6.9" customHeight="1" x14ac:dyDescent="0.2">
      <c r="B131" s="34"/>
      <c r="L131" s="34"/>
    </row>
    <row r="132" spans="2:65" s="1" customFormat="1" ht="12" customHeight="1" x14ac:dyDescent="0.2">
      <c r="B132" s="34"/>
      <c r="C132" s="27" t="s">
        <v>17</v>
      </c>
      <c r="F132" s="25" t="str">
        <f>F14</f>
        <v>Bratislava-Rača</v>
      </c>
      <c r="I132" s="27" t="s">
        <v>19</v>
      </c>
      <c r="J132" s="57">
        <f>IF(J14="","",J14)</f>
        <v>45224</v>
      </c>
      <c r="L132" s="34"/>
    </row>
    <row r="133" spans="2:65" s="1" customFormat="1" ht="6.9" customHeight="1" x14ac:dyDescent="0.2">
      <c r="B133" s="34"/>
      <c r="L133" s="34"/>
    </row>
    <row r="134" spans="2:65" s="1" customFormat="1" ht="25.65" customHeight="1" x14ac:dyDescent="0.2">
      <c r="B134" s="34"/>
      <c r="C134" s="27" t="s">
        <v>20</v>
      </c>
      <c r="F134" s="25" t="str">
        <f>E17</f>
        <v>Mestská časť Bratislava-Rača</v>
      </c>
      <c r="I134" s="27" t="s">
        <v>25</v>
      </c>
      <c r="J134" s="30" t="str">
        <f>E23</f>
        <v>STECHO construction, s.r.o.</v>
      </c>
      <c r="L134" s="34"/>
    </row>
    <row r="135" spans="2:65" s="1" customFormat="1" ht="15.15" customHeight="1" x14ac:dyDescent="0.2">
      <c r="B135" s="34"/>
      <c r="C135" s="27" t="s">
        <v>23</v>
      </c>
      <c r="F135" s="25" t="str">
        <f>IF(E20="","",E20)</f>
        <v>Vyplň údaj</v>
      </c>
      <c r="I135" s="27" t="s">
        <v>27</v>
      </c>
      <c r="J135" s="30" t="str">
        <f>E26</f>
        <v>Rosoft,s.r.o.</v>
      </c>
      <c r="L135" s="34"/>
    </row>
    <row r="136" spans="2:65" s="1" customFormat="1" ht="10.4" customHeight="1" x14ac:dyDescent="0.2">
      <c r="B136" s="34"/>
      <c r="L136" s="34"/>
    </row>
    <row r="137" spans="2:65" s="10" customFormat="1" ht="29.25" customHeight="1" x14ac:dyDescent="0.2">
      <c r="B137" s="142"/>
      <c r="C137" s="143" t="s">
        <v>146</v>
      </c>
      <c r="D137" s="144" t="s">
        <v>56</v>
      </c>
      <c r="E137" s="144" t="s">
        <v>52</v>
      </c>
      <c r="F137" s="144" t="s">
        <v>53</v>
      </c>
      <c r="G137" s="144" t="s">
        <v>147</v>
      </c>
      <c r="H137" s="144" t="s">
        <v>148</v>
      </c>
      <c r="I137" s="144" t="s">
        <v>149</v>
      </c>
      <c r="J137" s="145" t="s">
        <v>131</v>
      </c>
      <c r="K137" s="146" t="s">
        <v>150</v>
      </c>
      <c r="L137" s="142"/>
      <c r="M137" s="64" t="s">
        <v>1</v>
      </c>
      <c r="N137" s="65" t="s">
        <v>35</v>
      </c>
      <c r="O137" s="65" t="s">
        <v>151</v>
      </c>
      <c r="P137" s="65" t="s">
        <v>152</v>
      </c>
      <c r="Q137" s="65" t="s">
        <v>153</v>
      </c>
      <c r="R137" s="65" t="s">
        <v>154</v>
      </c>
      <c r="S137" s="65" t="s">
        <v>155</v>
      </c>
      <c r="T137" s="66" t="s">
        <v>156</v>
      </c>
    </row>
    <row r="138" spans="2:65" s="1" customFormat="1" ht="22.75" customHeight="1" x14ac:dyDescent="0.35">
      <c r="B138" s="34"/>
      <c r="C138" s="69" t="s">
        <v>128</v>
      </c>
      <c r="J138" s="147">
        <f>BK138</f>
        <v>0</v>
      </c>
      <c r="L138" s="34"/>
      <c r="M138" s="67"/>
      <c r="N138" s="58"/>
      <c r="O138" s="58"/>
      <c r="P138" s="148">
        <f>P139</f>
        <v>0</v>
      </c>
      <c r="Q138" s="58"/>
      <c r="R138" s="148">
        <f>R139</f>
        <v>4.2242464E-2</v>
      </c>
      <c r="S138" s="58"/>
      <c r="T138" s="149">
        <f>T139</f>
        <v>0</v>
      </c>
      <c r="AT138" s="17" t="s">
        <v>70</v>
      </c>
      <c r="AU138" s="17" t="s">
        <v>133</v>
      </c>
      <c r="BK138" s="150">
        <f>BK139</f>
        <v>0</v>
      </c>
    </row>
    <row r="139" spans="2:65" s="11" customFormat="1" ht="26" customHeight="1" x14ac:dyDescent="0.35">
      <c r="B139" s="151"/>
      <c r="D139" s="152" t="s">
        <v>70</v>
      </c>
      <c r="E139" s="153" t="s">
        <v>369</v>
      </c>
      <c r="F139" s="153" t="s">
        <v>370</v>
      </c>
      <c r="I139" s="154"/>
      <c r="J139" s="155">
        <f>BK139</f>
        <v>0</v>
      </c>
      <c r="L139" s="151"/>
      <c r="M139" s="156"/>
      <c r="P139" s="157">
        <f>P140+P146+P158+P172+P201+P207+P209</f>
        <v>0</v>
      </c>
      <c r="R139" s="157">
        <f>R140+R146+R158+R172+R201+R207+R209</f>
        <v>4.2242464E-2</v>
      </c>
      <c r="T139" s="158">
        <f>T140+T146+T158+T172+T201+T207+T209</f>
        <v>0</v>
      </c>
      <c r="AR139" s="152" t="s">
        <v>81</v>
      </c>
      <c r="AT139" s="159" t="s">
        <v>70</v>
      </c>
      <c r="AU139" s="159" t="s">
        <v>71</v>
      </c>
      <c r="AY139" s="152" t="s">
        <v>159</v>
      </c>
      <c r="BK139" s="160">
        <f>BK140+BK146+BK158+BK172+BK201+BK207+BK209</f>
        <v>0</v>
      </c>
    </row>
    <row r="140" spans="2:65" s="11" customFormat="1" ht="22.75" customHeight="1" x14ac:dyDescent="0.25">
      <c r="B140" s="151"/>
      <c r="D140" s="152" t="s">
        <v>70</v>
      </c>
      <c r="E140" s="161" t="s">
        <v>431</v>
      </c>
      <c r="F140" s="161" t="s">
        <v>432</v>
      </c>
      <c r="I140" s="154"/>
      <c r="J140" s="162">
        <f>BK140</f>
        <v>0</v>
      </c>
      <c r="L140" s="151"/>
      <c r="M140" s="156"/>
      <c r="P140" s="157">
        <f>SUM(P141:P145)</f>
        <v>0</v>
      </c>
      <c r="R140" s="157">
        <f>SUM(R141:R145)</f>
        <v>5.6999999999999998E-4</v>
      </c>
      <c r="T140" s="158">
        <f>SUM(T141:T145)</f>
        <v>0</v>
      </c>
      <c r="AR140" s="152" t="s">
        <v>81</v>
      </c>
      <c r="AT140" s="159" t="s">
        <v>70</v>
      </c>
      <c r="AU140" s="159" t="s">
        <v>76</v>
      </c>
      <c r="AY140" s="152" t="s">
        <v>159</v>
      </c>
      <c r="BK140" s="160">
        <f>SUM(BK141:BK145)</f>
        <v>0</v>
      </c>
    </row>
    <row r="141" spans="2:65" s="1" customFormat="1" ht="24.15" customHeight="1" x14ac:dyDescent="0.2">
      <c r="B141" s="136"/>
      <c r="C141" s="163" t="s">
        <v>76</v>
      </c>
      <c r="D141" s="163" t="s">
        <v>161</v>
      </c>
      <c r="E141" s="164" t="s">
        <v>891</v>
      </c>
      <c r="F141" s="165" t="s">
        <v>892</v>
      </c>
      <c r="G141" s="166" t="s">
        <v>493</v>
      </c>
      <c r="H141" s="167">
        <v>5</v>
      </c>
      <c r="I141" s="168"/>
      <c r="J141" s="169">
        <f>ROUND(I141*H141,2)</f>
        <v>0</v>
      </c>
      <c r="K141" s="170"/>
      <c r="L141" s="34"/>
      <c r="M141" s="171" t="s">
        <v>1</v>
      </c>
      <c r="N141" s="135" t="s">
        <v>37</v>
      </c>
      <c r="P141" s="172">
        <f>O141*H141</f>
        <v>0</v>
      </c>
      <c r="Q141" s="172">
        <v>2.0000000000000002E-5</v>
      </c>
      <c r="R141" s="172">
        <f>Q141*H141</f>
        <v>1E-4</v>
      </c>
      <c r="S141" s="172">
        <v>0</v>
      </c>
      <c r="T141" s="173">
        <f>S141*H141</f>
        <v>0</v>
      </c>
      <c r="AR141" s="174" t="s">
        <v>312</v>
      </c>
      <c r="AT141" s="174" t="s">
        <v>161</v>
      </c>
      <c r="AU141" s="174" t="s">
        <v>81</v>
      </c>
      <c r="AY141" s="17" t="s">
        <v>159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81</v>
      </c>
      <c r="BK141" s="102">
        <f>ROUND(I141*H141,2)</f>
        <v>0</v>
      </c>
      <c r="BL141" s="17" t="s">
        <v>312</v>
      </c>
      <c r="BM141" s="174" t="s">
        <v>81</v>
      </c>
    </row>
    <row r="142" spans="2:65" s="1" customFormat="1" ht="33" customHeight="1" x14ac:dyDescent="0.2">
      <c r="B142" s="136"/>
      <c r="C142" s="206" t="s">
        <v>81</v>
      </c>
      <c r="D142" s="206" t="s">
        <v>387</v>
      </c>
      <c r="E142" s="207" t="s">
        <v>893</v>
      </c>
      <c r="F142" s="208" t="s">
        <v>894</v>
      </c>
      <c r="G142" s="209" t="s">
        <v>493</v>
      </c>
      <c r="H142" s="210">
        <v>4</v>
      </c>
      <c r="I142" s="211"/>
      <c r="J142" s="212">
        <f>ROUND(I142*H142,2)</f>
        <v>0</v>
      </c>
      <c r="K142" s="213"/>
      <c r="L142" s="214"/>
      <c r="M142" s="215" t="s">
        <v>1</v>
      </c>
      <c r="N142" s="216" t="s">
        <v>37</v>
      </c>
      <c r="P142" s="172">
        <f>O142*H142</f>
        <v>0</v>
      </c>
      <c r="Q142" s="172">
        <v>8.0000000000000007E-5</v>
      </c>
      <c r="R142" s="172">
        <f>Q142*H142</f>
        <v>3.2000000000000003E-4</v>
      </c>
      <c r="S142" s="172">
        <v>0</v>
      </c>
      <c r="T142" s="173">
        <f>S142*H142</f>
        <v>0</v>
      </c>
      <c r="AR142" s="174" t="s">
        <v>390</v>
      </c>
      <c r="AT142" s="174" t="s">
        <v>387</v>
      </c>
      <c r="AU142" s="174" t="s">
        <v>81</v>
      </c>
      <c r="AY142" s="17" t="s">
        <v>159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81</v>
      </c>
      <c r="BK142" s="102">
        <f>ROUND(I142*H142,2)</f>
        <v>0</v>
      </c>
      <c r="BL142" s="17" t="s">
        <v>312</v>
      </c>
      <c r="BM142" s="174" t="s">
        <v>165</v>
      </c>
    </row>
    <row r="143" spans="2:65" s="1" customFormat="1" ht="33" customHeight="1" x14ac:dyDescent="0.2">
      <c r="B143" s="136"/>
      <c r="C143" s="206" t="s">
        <v>173</v>
      </c>
      <c r="D143" s="206" t="s">
        <v>387</v>
      </c>
      <c r="E143" s="207" t="s">
        <v>895</v>
      </c>
      <c r="F143" s="208" t="s">
        <v>896</v>
      </c>
      <c r="G143" s="209" t="s">
        <v>493</v>
      </c>
      <c r="H143" s="210">
        <v>1</v>
      </c>
      <c r="I143" s="211"/>
      <c r="J143" s="212">
        <f>ROUND(I143*H143,2)</f>
        <v>0</v>
      </c>
      <c r="K143" s="213"/>
      <c r="L143" s="214"/>
      <c r="M143" s="215" t="s">
        <v>1</v>
      </c>
      <c r="N143" s="216" t="s">
        <v>37</v>
      </c>
      <c r="P143" s="172">
        <f>O143*H143</f>
        <v>0</v>
      </c>
      <c r="Q143" s="172">
        <v>1.4999999999999999E-4</v>
      </c>
      <c r="R143" s="172">
        <f>Q143*H143</f>
        <v>1.4999999999999999E-4</v>
      </c>
      <c r="S143" s="172">
        <v>0</v>
      </c>
      <c r="T143" s="173">
        <f>S143*H143</f>
        <v>0</v>
      </c>
      <c r="AR143" s="174" t="s">
        <v>390</v>
      </c>
      <c r="AT143" s="174" t="s">
        <v>387</v>
      </c>
      <c r="AU143" s="174" t="s">
        <v>81</v>
      </c>
      <c r="AY143" s="17" t="s">
        <v>159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7" t="s">
        <v>81</v>
      </c>
      <c r="BK143" s="102">
        <f>ROUND(I143*H143,2)</f>
        <v>0</v>
      </c>
      <c r="BL143" s="17" t="s">
        <v>312</v>
      </c>
      <c r="BM143" s="174" t="s">
        <v>189</v>
      </c>
    </row>
    <row r="144" spans="2:65" s="1" customFormat="1" ht="24.15" customHeight="1" x14ac:dyDescent="0.2">
      <c r="B144" s="136"/>
      <c r="C144" s="163" t="s">
        <v>165</v>
      </c>
      <c r="D144" s="163" t="s">
        <v>161</v>
      </c>
      <c r="E144" s="164" t="s">
        <v>480</v>
      </c>
      <c r="F144" s="165" t="s">
        <v>481</v>
      </c>
      <c r="G144" s="166" t="s">
        <v>429</v>
      </c>
      <c r="H144" s="219"/>
      <c r="I144" s="168"/>
      <c r="J144" s="169">
        <f>ROUND(I144*H144,2)</f>
        <v>0</v>
      </c>
      <c r="K144" s="170"/>
      <c r="L144" s="34"/>
      <c r="M144" s="171" t="s">
        <v>1</v>
      </c>
      <c r="N144" s="135" t="s">
        <v>37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AR144" s="174" t="s">
        <v>312</v>
      </c>
      <c r="AT144" s="174" t="s">
        <v>161</v>
      </c>
      <c r="AU144" s="174" t="s">
        <v>81</v>
      </c>
      <c r="AY144" s="17" t="s">
        <v>159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81</v>
      </c>
      <c r="BK144" s="102">
        <f>ROUND(I144*H144,2)</f>
        <v>0</v>
      </c>
      <c r="BL144" s="17" t="s">
        <v>312</v>
      </c>
      <c r="BM144" s="174" t="s">
        <v>198</v>
      </c>
    </row>
    <row r="145" spans="2:65" s="1" customFormat="1" ht="24.15" customHeight="1" x14ac:dyDescent="0.2">
      <c r="B145" s="136"/>
      <c r="C145" s="163" t="s">
        <v>184</v>
      </c>
      <c r="D145" s="163" t="s">
        <v>161</v>
      </c>
      <c r="E145" s="164" t="s">
        <v>897</v>
      </c>
      <c r="F145" s="165" t="s">
        <v>898</v>
      </c>
      <c r="G145" s="166" t="s">
        <v>429</v>
      </c>
      <c r="H145" s="219"/>
      <c r="I145" s="168"/>
      <c r="J145" s="169">
        <f>ROUND(I145*H145,2)</f>
        <v>0</v>
      </c>
      <c r="K145" s="170"/>
      <c r="L145" s="34"/>
      <c r="M145" s="171" t="s">
        <v>1</v>
      </c>
      <c r="N145" s="135" t="s">
        <v>37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AR145" s="174" t="s">
        <v>312</v>
      </c>
      <c r="AT145" s="174" t="s">
        <v>161</v>
      </c>
      <c r="AU145" s="174" t="s">
        <v>81</v>
      </c>
      <c r="AY145" s="17" t="s">
        <v>159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7" t="s">
        <v>81</v>
      </c>
      <c r="BK145" s="102">
        <f>ROUND(I145*H145,2)</f>
        <v>0</v>
      </c>
      <c r="BL145" s="17" t="s">
        <v>312</v>
      </c>
      <c r="BM145" s="174" t="s">
        <v>278</v>
      </c>
    </row>
    <row r="146" spans="2:65" s="11" customFormat="1" ht="22.75" customHeight="1" x14ac:dyDescent="0.25">
      <c r="B146" s="151"/>
      <c r="D146" s="152" t="s">
        <v>70</v>
      </c>
      <c r="E146" s="161" t="s">
        <v>899</v>
      </c>
      <c r="F146" s="161" t="s">
        <v>900</v>
      </c>
      <c r="I146" s="154"/>
      <c r="J146" s="162">
        <f>BK146</f>
        <v>0</v>
      </c>
      <c r="L146" s="151"/>
      <c r="M146" s="156"/>
      <c r="P146" s="157">
        <f>SUM(P147:P157)</f>
        <v>0</v>
      </c>
      <c r="R146" s="157">
        <f>SUM(R147:R157)</f>
        <v>3.2972700000000001E-2</v>
      </c>
      <c r="T146" s="158">
        <f>SUM(T147:T157)</f>
        <v>0</v>
      </c>
      <c r="AR146" s="152" t="s">
        <v>81</v>
      </c>
      <c r="AT146" s="159" t="s">
        <v>70</v>
      </c>
      <c r="AU146" s="159" t="s">
        <v>76</v>
      </c>
      <c r="AY146" s="152" t="s">
        <v>159</v>
      </c>
      <c r="BK146" s="160">
        <f>SUM(BK147:BK157)</f>
        <v>0</v>
      </c>
    </row>
    <row r="147" spans="2:65" s="1" customFormat="1" ht="21.75" customHeight="1" x14ac:dyDescent="0.2">
      <c r="B147" s="136"/>
      <c r="C147" s="163" t="s">
        <v>189</v>
      </c>
      <c r="D147" s="163" t="s">
        <v>161</v>
      </c>
      <c r="E147" s="164" t="s">
        <v>901</v>
      </c>
      <c r="F147" s="165" t="s">
        <v>902</v>
      </c>
      <c r="G147" s="166" t="s">
        <v>493</v>
      </c>
      <c r="H147" s="167">
        <v>3</v>
      </c>
      <c r="I147" s="168"/>
      <c r="J147" s="169">
        <f t="shared" ref="J147:J157" si="5">ROUND(I147*H147,2)</f>
        <v>0</v>
      </c>
      <c r="K147" s="170"/>
      <c r="L147" s="34"/>
      <c r="M147" s="171" t="s">
        <v>1</v>
      </c>
      <c r="N147" s="135" t="s">
        <v>37</v>
      </c>
      <c r="P147" s="172">
        <f t="shared" ref="P147:P157" si="6">O147*H147</f>
        <v>0</v>
      </c>
      <c r="Q147" s="172">
        <v>1.7671200000000001E-3</v>
      </c>
      <c r="R147" s="172">
        <f t="shared" ref="R147:R157" si="7">Q147*H147</f>
        <v>5.3013599999999998E-3</v>
      </c>
      <c r="S147" s="172">
        <v>0</v>
      </c>
      <c r="T147" s="173">
        <f t="shared" ref="T147:T157" si="8">S147*H147</f>
        <v>0</v>
      </c>
      <c r="AR147" s="174" t="s">
        <v>312</v>
      </c>
      <c r="AT147" s="174" t="s">
        <v>161</v>
      </c>
      <c r="AU147" s="174" t="s">
        <v>81</v>
      </c>
      <c r="AY147" s="17" t="s">
        <v>159</v>
      </c>
      <c r="BE147" s="102">
        <f t="shared" ref="BE147:BE157" si="9">IF(N147="základná",J147,0)</f>
        <v>0</v>
      </c>
      <c r="BF147" s="102">
        <f t="shared" ref="BF147:BF157" si="10">IF(N147="znížená",J147,0)</f>
        <v>0</v>
      </c>
      <c r="BG147" s="102">
        <f t="shared" ref="BG147:BG157" si="11">IF(N147="zákl. prenesená",J147,0)</f>
        <v>0</v>
      </c>
      <c r="BH147" s="102">
        <f t="shared" ref="BH147:BH157" si="12">IF(N147="zníž. prenesená",J147,0)</f>
        <v>0</v>
      </c>
      <c r="BI147" s="102">
        <f t="shared" ref="BI147:BI157" si="13">IF(N147="nulová",J147,0)</f>
        <v>0</v>
      </c>
      <c r="BJ147" s="17" t="s">
        <v>81</v>
      </c>
      <c r="BK147" s="102">
        <f t="shared" ref="BK147:BK157" si="14">ROUND(I147*H147,2)</f>
        <v>0</v>
      </c>
      <c r="BL147" s="17" t="s">
        <v>312</v>
      </c>
      <c r="BM147" s="174" t="s">
        <v>292</v>
      </c>
    </row>
    <row r="148" spans="2:65" s="1" customFormat="1" ht="21.75" customHeight="1" x14ac:dyDescent="0.2">
      <c r="B148" s="136"/>
      <c r="C148" s="163" t="s">
        <v>193</v>
      </c>
      <c r="D148" s="163" t="s">
        <v>161</v>
      </c>
      <c r="E148" s="164" t="s">
        <v>903</v>
      </c>
      <c r="F148" s="165" t="s">
        <v>904</v>
      </c>
      <c r="G148" s="166" t="s">
        <v>493</v>
      </c>
      <c r="H148" s="167">
        <v>13</v>
      </c>
      <c r="I148" s="168"/>
      <c r="J148" s="169">
        <f t="shared" si="5"/>
        <v>0</v>
      </c>
      <c r="K148" s="170"/>
      <c r="L148" s="34"/>
      <c r="M148" s="171" t="s">
        <v>1</v>
      </c>
      <c r="N148" s="135" t="s">
        <v>37</v>
      </c>
      <c r="P148" s="172">
        <f t="shared" si="6"/>
        <v>0</v>
      </c>
      <c r="Q148" s="172">
        <v>1.89566E-3</v>
      </c>
      <c r="R148" s="172">
        <f t="shared" si="7"/>
        <v>2.4643579999999998E-2</v>
      </c>
      <c r="S148" s="172">
        <v>0</v>
      </c>
      <c r="T148" s="173">
        <f t="shared" si="8"/>
        <v>0</v>
      </c>
      <c r="AR148" s="174" t="s">
        <v>312</v>
      </c>
      <c r="AT148" s="174" t="s">
        <v>161</v>
      </c>
      <c r="AU148" s="174" t="s">
        <v>81</v>
      </c>
      <c r="AY148" s="17" t="s">
        <v>159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81</v>
      </c>
      <c r="BK148" s="102">
        <f t="shared" si="14"/>
        <v>0</v>
      </c>
      <c r="BL148" s="17" t="s">
        <v>312</v>
      </c>
      <c r="BM148" s="174" t="s">
        <v>302</v>
      </c>
    </row>
    <row r="149" spans="2:65" s="1" customFormat="1" ht="16.5" customHeight="1" x14ac:dyDescent="0.2">
      <c r="B149" s="136"/>
      <c r="C149" s="163" t="s">
        <v>198</v>
      </c>
      <c r="D149" s="163" t="s">
        <v>161</v>
      </c>
      <c r="E149" s="164" t="s">
        <v>905</v>
      </c>
      <c r="F149" s="165" t="s">
        <v>906</v>
      </c>
      <c r="G149" s="166" t="s">
        <v>493</v>
      </c>
      <c r="H149" s="167">
        <v>1</v>
      </c>
      <c r="I149" s="168"/>
      <c r="J149" s="169">
        <f t="shared" si="5"/>
        <v>0</v>
      </c>
      <c r="K149" s="170"/>
      <c r="L149" s="34"/>
      <c r="M149" s="171" t="s">
        <v>1</v>
      </c>
      <c r="N149" s="135" t="s">
        <v>37</v>
      </c>
      <c r="P149" s="172">
        <f t="shared" si="6"/>
        <v>0</v>
      </c>
      <c r="Q149" s="172">
        <v>8.1150000000000005E-4</v>
      </c>
      <c r="R149" s="172">
        <f t="shared" si="7"/>
        <v>8.1150000000000005E-4</v>
      </c>
      <c r="S149" s="172">
        <v>0</v>
      </c>
      <c r="T149" s="173">
        <f t="shared" si="8"/>
        <v>0</v>
      </c>
      <c r="AR149" s="174" t="s">
        <v>312</v>
      </c>
      <c r="AT149" s="174" t="s">
        <v>161</v>
      </c>
      <c r="AU149" s="174" t="s">
        <v>81</v>
      </c>
      <c r="AY149" s="17" t="s">
        <v>159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81</v>
      </c>
      <c r="BK149" s="102">
        <f t="shared" si="14"/>
        <v>0</v>
      </c>
      <c r="BL149" s="17" t="s">
        <v>312</v>
      </c>
      <c r="BM149" s="174" t="s">
        <v>312</v>
      </c>
    </row>
    <row r="150" spans="2:65" s="1" customFormat="1" ht="16.5" customHeight="1" x14ac:dyDescent="0.2">
      <c r="B150" s="136"/>
      <c r="C150" s="163" t="s">
        <v>202</v>
      </c>
      <c r="D150" s="163" t="s">
        <v>161</v>
      </c>
      <c r="E150" s="164" t="s">
        <v>907</v>
      </c>
      <c r="F150" s="165" t="s">
        <v>908</v>
      </c>
      <c r="G150" s="166" t="s">
        <v>493</v>
      </c>
      <c r="H150" s="167">
        <v>1.5</v>
      </c>
      <c r="I150" s="168"/>
      <c r="J150" s="169">
        <f t="shared" si="5"/>
        <v>0</v>
      </c>
      <c r="K150" s="170"/>
      <c r="L150" s="34"/>
      <c r="M150" s="171" t="s">
        <v>1</v>
      </c>
      <c r="N150" s="135" t="s">
        <v>37</v>
      </c>
      <c r="P150" s="172">
        <f t="shared" si="6"/>
        <v>0</v>
      </c>
      <c r="Q150" s="172">
        <v>1.47084E-3</v>
      </c>
      <c r="R150" s="172">
        <f t="shared" si="7"/>
        <v>2.2062599999999998E-3</v>
      </c>
      <c r="S150" s="172">
        <v>0</v>
      </c>
      <c r="T150" s="173">
        <f t="shared" si="8"/>
        <v>0</v>
      </c>
      <c r="AR150" s="174" t="s">
        <v>312</v>
      </c>
      <c r="AT150" s="174" t="s">
        <v>161</v>
      </c>
      <c r="AU150" s="174" t="s">
        <v>81</v>
      </c>
      <c r="AY150" s="17" t="s">
        <v>159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81</v>
      </c>
      <c r="BK150" s="102">
        <f t="shared" si="14"/>
        <v>0</v>
      </c>
      <c r="BL150" s="17" t="s">
        <v>312</v>
      </c>
      <c r="BM150" s="174" t="s">
        <v>323</v>
      </c>
    </row>
    <row r="151" spans="2:65" s="1" customFormat="1" ht="24.15" customHeight="1" x14ac:dyDescent="0.2">
      <c r="B151" s="136"/>
      <c r="C151" s="163" t="s">
        <v>278</v>
      </c>
      <c r="D151" s="163" t="s">
        <v>161</v>
      </c>
      <c r="E151" s="164" t="s">
        <v>909</v>
      </c>
      <c r="F151" s="165" t="s">
        <v>910</v>
      </c>
      <c r="G151" s="166" t="s">
        <v>488</v>
      </c>
      <c r="H151" s="167">
        <v>1</v>
      </c>
      <c r="I151" s="168"/>
      <c r="J151" s="169">
        <f t="shared" si="5"/>
        <v>0</v>
      </c>
      <c r="K151" s="170"/>
      <c r="L151" s="34"/>
      <c r="M151" s="171" t="s">
        <v>1</v>
      </c>
      <c r="N151" s="135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312</v>
      </c>
      <c r="AT151" s="174" t="s">
        <v>161</v>
      </c>
      <c r="AU151" s="174" t="s">
        <v>81</v>
      </c>
      <c r="AY151" s="17" t="s">
        <v>159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81</v>
      </c>
      <c r="BK151" s="102">
        <f t="shared" si="14"/>
        <v>0</v>
      </c>
      <c r="BL151" s="17" t="s">
        <v>312</v>
      </c>
      <c r="BM151" s="174" t="s">
        <v>7</v>
      </c>
    </row>
    <row r="152" spans="2:65" s="1" customFormat="1" ht="24.15" customHeight="1" x14ac:dyDescent="0.2">
      <c r="B152" s="136"/>
      <c r="C152" s="163" t="s">
        <v>285</v>
      </c>
      <c r="D152" s="163" t="s">
        <v>161</v>
      </c>
      <c r="E152" s="164" t="s">
        <v>911</v>
      </c>
      <c r="F152" s="165" t="s">
        <v>912</v>
      </c>
      <c r="G152" s="166" t="s">
        <v>488</v>
      </c>
      <c r="H152" s="167">
        <v>1</v>
      </c>
      <c r="I152" s="168"/>
      <c r="J152" s="169">
        <f t="shared" si="5"/>
        <v>0</v>
      </c>
      <c r="K152" s="170"/>
      <c r="L152" s="34"/>
      <c r="M152" s="171" t="s">
        <v>1</v>
      </c>
      <c r="N152" s="135" t="s">
        <v>37</v>
      </c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AR152" s="174" t="s">
        <v>312</v>
      </c>
      <c r="AT152" s="174" t="s">
        <v>161</v>
      </c>
      <c r="AU152" s="174" t="s">
        <v>81</v>
      </c>
      <c r="AY152" s="17" t="s">
        <v>159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81</v>
      </c>
      <c r="BK152" s="102">
        <f t="shared" si="14"/>
        <v>0</v>
      </c>
      <c r="BL152" s="17" t="s">
        <v>312</v>
      </c>
      <c r="BM152" s="174" t="s">
        <v>346</v>
      </c>
    </row>
    <row r="153" spans="2:65" s="1" customFormat="1" ht="24.15" customHeight="1" x14ac:dyDescent="0.2">
      <c r="B153" s="136"/>
      <c r="C153" s="163" t="s">
        <v>292</v>
      </c>
      <c r="D153" s="163" t="s">
        <v>161</v>
      </c>
      <c r="E153" s="164" t="s">
        <v>913</v>
      </c>
      <c r="F153" s="165" t="s">
        <v>914</v>
      </c>
      <c r="G153" s="166" t="s">
        <v>488</v>
      </c>
      <c r="H153" s="167">
        <v>1</v>
      </c>
      <c r="I153" s="168"/>
      <c r="J153" s="169">
        <f t="shared" si="5"/>
        <v>0</v>
      </c>
      <c r="K153" s="170"/>
      <c r="L153" s="34"/>
      <c r="M153" s="171" t="s">
        <v>1</v>
      </c>
      <c r="N153" s="135" t="s">
        <v>37</v>
      </c>
      <c r="P153" s="172">
        <f t="shared" si="6"/>
        <v>0</v>
      </c>
      <c r="Q153" s="172">
        <v>1.0000000000000001E-5</v>
      </c>
      <c r="R153" s="172">
        <f t="shared" si="7"/>
        <v>1.0000000000000001E-5</v>
      </c>
      <c r="S153" s="172">
        <v>0</v>
      </c>
      <c r="T153" s="173">
        <f t="shared" si="8"/>
        <v>0</v>
      </c>
      <c r="AR153" s="174" t="s">
        <v>312</v>
      </c>
      <c r="AT153" s="174" t="s">
        <v>161</v>
      </c>
      <c r="AU153" s="174" t="s">
        <v>81</v>
      </c>
      <c r="AY153" s="17" t="s">
        <v>159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81</v>
      </c>
      <c r="BK153" s="102">
        <f t="shared" si="14"/>
        <v>0</v>
      </c>
      <c r="BL153" s="17" t="s">
        <v>312</v>
      </c>
      <c r="BM153" s="174" t="s">
        <v>358</v>
      </c>
    </row>
    <row r="154" spans="2:65" s="1" customFormat="1" ht="37.75" customHeight="1" x14ac:dyDescent="0.2">
      <c r="B154" s="136"/>
      <c r="C154" s="206" t="s">
        <v>298</v>
      </c>
      <c r="D154" s="206" t="s">
        <v>387</v>
      </c>
      <c r="E154" s="207" t="s">
        <v>915</v>
      </c>
      <c r="F154" s="208" t="s">
        <v>916</v>
      </c>
      <c r="G154" s="209" t="s">
        <v>488</v>
      </c>
      <c r="H154" s="210">
        <v>1</v>
      </c>
      <c r="I154" s="211"/>
      <c r="J154" s="212">
        <f t="shared" si="5"/>
        <v>0</v>
      </c>
      <c r="K154" s="213"/>
      <c r="L154" s="214"/>
      <c r="M154" s="215" t="s">
        <v>1</v>
      </c>
      <c r="N154" s="216" t="s">
        <v>37</v>
      </c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AR154" s="174" t="s">
        <v>390</v>
      </c>
      <c r="AT154" s="174" t="s">
        <v>387</v>
      </c>
      <c r="AU154" s="174" t="s">
        <v>81</v>
      </c>
      <c r="AY154" s="17" t="s">
        <v>159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81</v>
      </c>
      <c r="BK154" s="102">
        <f t="shared" si="14"/>
        <v>0</v>
      </c>
      <c r="BL154" s="17" t="s">
        <v>312</v>
      </c>
      <c r="BM154" s="174" t="s">
        <v>373</v>
      </c>
    </row>
    <row r="155" spans="2:65" s="1" customFormat="1" ht="24.15" customHeight="1" x14ac:dyDescent="0.2">
      <c r="B155" s="136"/>
      <c r="C155" s="163" t="s">
        <v>302</v>
      </c>
      <c r="D155" s="163" t="s">
        <v>161</v>
      </c>
      <c r="E155" s="164" t="s">
        <v>917</v>
      </c>
      <c r="F155" s="165" t="s">
        <v>918</v>
      </c>
      <c r="G155" s="166" t="s">
        <v>493</v>
      </c>
      <c r="H155" s="167">
        <v>10.5</v>
      </c>
      <c r="I155" s="168"/>
      <c r="J155" s="169">
        <f t="shared" si="5"/>
        <v>0</v>
      </c>
      <c r="K155" s="170"/>
      <c r="L155" s="34"/>
      <c r="M155" s="171" t="s">
        <v>1</v>
      </c>
      <c r="N155" s="135" t="s">
        <v>37</v>
      </c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AR155" s="174" t="s">
        <v>312</v>
      </c>
      <c r="AT155" s="174" t="s">
        <v>161</v>
      </c>
      <c r="AU155" s="174" t="s">
        <v>81</v>
      </c>
      <c r="AY155" s="17" t="s">
        <v>159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7" t="s">
        <v>81</v>
      </c>
      <c r="BK155" s="102">
        <f t="shared" si="14"/>
        <v>0</v>
      </c>
      <c r="BL155" s="17" t="s">
        <v>312</v>
      </c>
      <c r="BM155" s="174" t="s">
        <v>386</v>
      </c>
    </row>
    <row r="156" spans="2:65" s="1" customFormat="1" ht="24.15" customHeight="1" x14ac:dyDescent="0.2">
      <c r="B156" s="136"/>
      <c r="C156" s="163" t="s">
        <v>307</v>
      </c>
      <c r="D156" s="163" t="s">
        <v>161</v>
      </c>
      <c r="E156" s="164" t="s">
        <v>919</v>
      </c>
      <c r="F156" s="165" t="s">
        <v>920</v>
      </c>
      <c r="G156" s="166" t="s">
        <v>429</v>
      </c>
      <c r="H156" s="219"/>
      <c r="I156" s="168"/>
      <c r="J156" s="169">
        <f t="shared" si="5"/>
        <v>0</v>
      </c>
      <c r="K156" s="170"/>
      <c r="L156" s="34"/>
      <c r="M156" s="171" t="s">
        <v>1</v>
      </c>
      <c r="N156" s="135" t="s">
        <v>37</v>
      </c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AR156" s="174" t="s">
        <v>312</v>
      </c>
      <c r="AT156" s="174" t="s">
        <v>161</v>
      </c>
      <c r="AU156" s="174" t="s">
        <v>81</v>
      </c>
      <c r="AY156" s="17" t="s">
        <v>159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7" t="s">
        <v>81</v>
      </c>
      <c r="BK156" s="102">
        <f t="shared" si="14"/>
        <v>0</v>
      </c>
      <c r="BL156" s="17" t="s">
        <v>312</v>
      </c>
      <c r="BM156" s="174" t="s">
        <v>398</v>
      </c>
    </row>
    <row r="157" spans="2:65" s="1" customFormat="1" ht="24.15" customHeight="1" x14ac:dyDescent="0.2">
      <c r="B157" s="136"/>
      <c r="C157" s="163" t="s">
        <v>312</v>
      </c>
      <c r="D157" s="163" t="s">
        <v>161</v>
      </c>
      <c r="E157" s="164" t="s">
        <v>921</v>
      </c>
      <c r="F157" s="165" t="s">
        <v>922</v>
      </c>
      <c r="G157" s="166" t="s">
        <v>429</v>
      </c>
      <c r="H157" s="219"/>
      <c r="I157" s="168"/>
      <c r="J157" s="169">
        <f t="shared" si="5"/>
        <v>0</v>
      </c>
      <c r="K157" s="170"/>
      <c r="L157" s="34"/>
      <c r="M157" s="171" t="s">
        <v>1</v>
      </c>
      <c r="N157" s="135" t="s">
        <v>37</v>
      </c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AR157" s="174" t="s">
        <v>312</v>
      </c>
      <c r="AT157" s="174" t="s">
        <v>161</v>
      </c>
      <c r="AU157" s="174" t="s">
        <v>81</v>
      </c>
      <c r="AY157" s="17" t="s">
        <v>159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7" t="s">
        <v>81</v>
      </c>
      <c r="BK157" s="102">
        <f t="shared" si="14"/>
        <v>0</v>
      </c>
      <c r="BL157" s="17" t="s">
        <v>312</v>
      </c>
      <c r="BM157" s="174" t="s">
        <v>390</v>
      </c>
    </row>
    <row r="158" spans="2:65" s="11" customFormat="1" ht="22.75" customHeight="1" x14ac:dyDescent="0.25">
      <c r="B158" s="151"/>
      <c r="D158" s="152" t="s">
        <v>70</v>
      </c>
      <c r="E158" s="161" t="s">
        <v>923</v>
      </c>
      <c r="F158" s="161" t="s">
        <v>924</v>
      </c>
      <c r="I158" s="154"/>
      <c r="J158" s="162">
        <f>BK158</f>
        <v>0</v>
      </c>
      <c r="L158" s="151"/>
      <c r="M158" s="156"/>
      <c r="P158" s="157">
        <f>SUM(P159:P171)</f>
        <v>0</v>
      </c>
      <c r="R158" s="157">
        <f>SUM(R159:R171)</f>
        <v>4.7277639999999998E-3</v>
      </c>
      <c r="T158" s="158">
        <f>SUM(T159:T171)</f>
        <v>0</v>
      </c>
      <c r="AR158" s="152" t="s">
        <v>81</v>
      </c>
      <c r="AT158" s="159" t="s">
        <v>70</v>
      </c>
      <c r="AU158" s="159" t="s">
        <v>76</v>
      </c>
      <c r="AY158" s="152" t="s">
        <v>159</v>
      </c>
      <c r="BK158" s="160">
        <f>SUM(BK159:BK171)</f>
        <v>0</v>
      </c>
    </row>
    <row r="159" spans="2:65" s="1" customFormat="1" ht="24.15" customHeight="1" x14ac:dyDescent="0.2">
      <c r="B159" s="136"/>
      <c r="C159" s="163" t="s">
        <v>317</v>
      </c>
      <c r="D159" s="163" t="s">
        <v>161</v>
      </c>
      <c r="E159" s="164" t="s">
        <v>925</v>
      </c>
      <c r="F159" s="165" t="s">
        <v>926</v>
      </c>
      <c r="G159" s="166" t="s">
        <v>493</v>
      </c>
      <c r="H159" s="167">
        <v>4</v>
      </c>
      <c r="I159" s="168"/>
      <c r="J159" s="169">
        <f t="shared" ref="J159:J171" si="15">ROUND(I159*H159,2)</f>
        <v>0</v>
      </c>
      <c r="K159" s="170"/>
      <c r="L159" s="34"/>
      <c r="M159" s="171" t="s">
        <v>1</v>
      </c>
      <c r="N159" s="135" t="s">
        <v>37</v>
      </c>
      <c r="P159" s="172">
        <f t="shared" ref="P159:P171" si="16">O159*H159</f>
        <v>0</v>
      </c>
      <c r="Q159" s="172">
        <v>4.3110000000000002E-4</v>
      </c>
      <c r="R159" s="172">
        <f t="shared" ref="R159:R171" si="17">Q159*H159</f>
        <v>1.7244000000000001E-3</v>
      </c>
      <c r="S159" s="172">
        <v>0</v>
      </c>
      <c r="T159" s="173">
        <f t="shared" ref="T159:T171" si="18">S159*H159</f>
        <v>0</v>
      </c>
      <c r="AR159" s="174" t="s">
        <v>312</v>
      </c>
      <c r="AT159" s="174" t="s">
        <v>161</v>
      </c>
      <c r="AU159" s="174" t="s">
        <v>81</v>
      </c>
      <c r="AY159" s="17" t="s">
        <v>159</v>
      </c>
      <c r="BE159" s="102">
        <f t="shared" ref="BE159:BE171" si="19">IF(N159="základná",J159,0)</f>
        <v>0</v>
      </c>
      <c r="BF159" s="102">
        <f t="shared" ref="BF159:BF171" si="20">IF(N159="znížená",J159,0)</f>
        <v>0</v>
      </c>
      <c r="BG159" s="102">
        <f t="shared" ref="BG159:BG171" si="21">IF(N159="zákl. prenesená",J159,0)</f>
        <v>0</v>
      </c>
      <c r="BH159" s="102">
        <f t="shared" ref="BH159:BH171" si="22">IF(N159="zníž. prenesená",J159,0)</f>
        <v>0</v>
      </c>
      <c r="BI159" s="102">
        <f t="shared" ref="BI159:BI171" si="23">IF(N159="nulová",J159,0)</f>
        <v>0</v>
      </c>
      <c r="BJ159" s="17" t="s">
        <v>81</v>
      </c>
      <c r="BK159" s="102">
        <f t="shared" ref="BK159:BK171" si="24">ROUND(I159*H159,2)</f>
        <v>0</v>
      </c>
      <c r="BL159" s="17" t="s">
        <v>312</v>
      </c>
      <c r="BM159" s="174" t="s">
        <v>418</v>
      </c>
    </row>
    <row r="160" spans="2:65" s="1" customFormat="1" ht="24.15" customHeight="1" x14ac:dyDescent="0.2">
      <c r="B160" s="136"/>
      <c r="C160" s="163" t="s">
        <v>323</v>
      </c>
      <c r="D160" s="163" t="s">
        <v>161</v>
      </c>
      <c r="E160" s="164" t="s">
        <v>927</v>
      </c>
      <c r="F160" s="165" t="s">
        <v>928</v>
      </c>
      <c r="G160" s="166" t="s">
        <v>493</v>
      </c>
      <c r="H160" s="167">
        <v>1</v>
      </c>
      <c r="I160" s="168"/>
      <c r="J160" s="169">
        <f t="shared" si="15"/>
        <v>0</v>
      </c>
      <c r="K160" s="170"/>
      <c r="L160" s="34"/>
      <c r="M160" s="171" t="s">
        <v>1</v>
      </c>
      <c r="N160" s="135" t="s">
        <v>37</v>
      </c>
      <c r="P160" s="172">
        <f t="shared" si="16"/>
        <v>0</v>
      </c>
      <c r="Q160" s="172">
        <v>5.5957000000000001E-4</v>
      </c>
      <c r="R160" s="172">
        <f t="shared" si="17"/>
        <v>5.5957000000000001E-4</v>
      </c>
      <c r="S160" s="172">
        <v>0</v>
      </c>
      <c r="T160" s="173">
        <f t="shared" si="18"/>
        <v>0</v>
      </c>
      <c r="AR160" s="174" t="s">
        <v>312</v>
      </c>
      <c r="AT160" s="174" t="s">
        <v>161</v>
      </c>
      <c r="AU160" s="174" t="s">
        <v>81</v>
      </c>
      <c r="AY160" s="17" t="s">
        <v>159</v>
      </c>
      <c r="BE160" s="102">
        <f t="shared" si="19"/>
        <v>0</v>
      </c>
      <c r="BF160" s="102">
        <f t="shared" si="20"/>
        <v>0</v>
      </c>
      <c r="BG160" s="102">
        <f t="shared" si="21"/>
        <v>0</v>
      </c>
      <c r="BH160" s="102">
        <f t="shared" si="22"/>
        <v>0</v>
      </c>
      <c r="BI160" s="102">
        <f t="shared" si="23"/>
        <v>0</v>
      </c>
      <c r="BJ160" s="17" t="s">
        <v>81</v>
      </c>
      <c r="BK160" s="102">
        <f t="shared" si="24"/>
        <v>0</v>
      </c>
      <c r="BL160" s="17" t="s">
        <v>312</v>
      </c>
      <c r="BM160" s="174" t="s">
        <v>178</v>
      </c>
    </row>
    <row r="161" spans="2:65" s="1" customFormat="1" ht="16.5" customHeight="1" x14ac:dyDescent="0.2">
      <c r="B161" s="136"/>
      <c r="C161" s="163" t="s">
        <v>329</v>
      </c>
      <c r="D161" s="163" t="s">
        <v>161</v>
      </c>
      <c r="E161" s="164" t="s">
        <v>929</v>
      </c>
      <c r="F161" s="165" t="s">
        <v>930</v>
      </c>
      <c r="G161" s="166" t="s">
        <v>488</v>
      </c>
      <c r="H161" s="167">
        <v>3</v>
      </c>
      <c r="I161" s="168"/>
      <c r="J161" s="169">
        <f t="shared" si="15"/>
        <v>0</v>
      </c>
      <c r="K161" s="170"/>
      <c r="L161" s="34"/>
      <c r="M161" s="171" t="s">
        <v>1</v>
      </c>
      <c r="N161" s="135" t="s">
        <v>37</v>
      </c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AR161" s="174" t="s">
        <v>312</v>
      </c>
      <c r="AT161" s="174" t="s">
        <v>161</v>
      </c>
      <c r="AU161" s="174" t="s">
        <v>81</v>
      </c>
      <c r="AY161" s="17" t="s">
        <v>159</v>
      </c>
      <c r="BE161" s="102">
        <f t="shared" si="19"/>
        <v>0</v>
      </c>
      <c r="BF161" s="102">
        <f t="shared" si="20"/>
        <v>0</v>
      </c>
      <c r="BG161" s="102">
        <f t="shared" si="21"/>
        <v>0</v>
      </c>
      <c r="BH161" s="102">
        <f t="shared" si="22"/>
        <v>0</v>
      </c>
      <c r="BI161" s="102">
        <f t="shared" si="23"/>
        <v>0</v>
      </c>
      <c r="BJ161" s="17" t="s">
        <v>81</v>
      </c>
      <c r="BK161" s="102">
        <f t="shared" si="24"/>
        <v>0</v>
      </c>
      <c r="BL161" s="17" t="s">
        <v>312</v>
      </c>
      <c r="BM161" s="174" t="s">
        <v>437</v>
      </c>
    </row>
    <row r="162" spans="2:65" s="1" customFormat="1" ht="16.5" customHeight="1" x14ac:dyDescent="0.2">
      <c r="B162" s="136"/>
      <c r="C162" s="163" t="s">
        <v>7</v>
      </c>
      <c r="D162" s="163" t="s">
        <v>161</v>
      </c>
      <c r="E162" s="164" t="s">
        <v>931</v>
      </c>
      <c r="F162" s="165" t="s">
        <v>932</v>
      </c>
      <c r="G162" s="166" t="s">
        <v>488</v>
      </c>
      <c r="H162" s="167">
        <v>1</v>
      </c>
      <c r="I162" s="168"/>
      <c r="J162" s="169">
        <f t="shared" si="15"/>
        <v>0</v>
      </c>
      <c r="K162" s="170"/>
      <c r="L162" s="34"/>
      <c r="M162" s="171" t="s">
        <v>1</v>
      </c>
      <c r="N162" s="135" t="s">
        <v>37</v>
      </c>
      <c r="P162" s="172">
        <f t="shared" si="16"/>
        <v>0</v>
      </c>
      <c r="Q162" s="172">
        <v>2.5469999999999998E-5</v>
      </c>
      <c r="R162" s="172">
        <f t="shared" si="17"/>
        <v>2.5469999999999998E-5</v>
      </c>
      <c r="S162" s="172">
        <v>0</v>
      </c>
      <c r="T162" s="173">
        <f t="shared" si="18"/>
        <v>0</v>
      </c>
      <c r="AR162" s="174" t="s">
        <v>312</v>
      </c>
      <c r="AT162" s="174" t="s">
        <v>161</v>
      </c>
      <c r="AU162" s="174" t="s">
        <v>81</v>
      </c>
      <c r="AY162" s="17" t="s">
        <v>159</v>
      </c>
      <c r="BE162" s="102">
        <f t="shared" si="19"/>
        <v>0</v>
      </c>
      <c r="BF162" s="102">
        <f t="shared" si="20"/>
        <v>0</v>
      </c>
      <c r="BG162" s="102">
        <f t="shared" si="21"/>
        <v>0</v>
      </c>
      <c r="BH162" s="102">
        <f t="shared" si="22"/>
        <v>0</v>
      </c>
      <c r="BI162" s="102">
        <f t="shared" si="23"/>
        <v>0</v>
      </c>
      <c r="BJ162" s="17" t="s">
        <v>81</v>
      </c>
      <c r="BK162" s="102">
        <f t="shared" si="24"/>
        <v>0</v>
      </c>
      <c r="BL162" s="17" t="s">
        <v>312</v>
      </c>
      <c r="BM162" s="174" t="s">
        <v>448</v>
      </c>
    </row>
    <row r="163" spans="2:65" s="1" customFormat="1" ht="24.15" customHeight="1" x14ac:dyDescent="0.2">
      <c r="B163" s="136"/>
      <c r="C163" s="163" t="s">
        <v>339</v>
      </c>
      <c r="D163" s="163" t="s">
        <v>161</v>
      </c>
      <c r="E163" s="164" t="s">
        <v>933</v>
      </c>
      <c r="F163" s="165" t="s">
        <v>934</v>
      </c>
      <c r="G163" s="166" t="s">
        <v>488</v>
      </c>
      <c r="H163" s="167">
        <v>3</v>
      </c>
      <c r="I163" s="168"/>
      <c r="J163" s="169">
        <f t="shared" si="15"/>
        <v>0</v>
      </c>
      <c r="K163" s="170"/>
      <c r="L163" s="34"/>
      <c r="M163" s="171" t="s">
        <v>1</v>
      </c>
      <c r="N163" s="135" t="s">
        <v>37</v>
      </c>
      <c r="P163" s="172">
        <f t="shared" si="16"/>
        <v>0</v>
      </c>
      <c r="Q163" s="172">
        <v>3.7039999999999998E-5</v>
      </c>
      <c r="R163" s="172">
        <f t="shared" si="17"/>
        <v>1.1111999999999999E-4</v>
      </c>
      <c r="S163" s="172">
        <v>0</v>
      </c>
      <c r="T163" s="173">
        <f t="shared" si="18"/>
        <v>0</v>
      </c>
      <c r="AR163" s="174" t="s">
        <v>312</v>
      </c>
      <c r="AT163" s="174" t="s">
        <v>161</v>
      </c>
      <c r="AU163" s="174" t="s">
        <v>81</v>
      </c>
      <c r="AY163" s="17" t="s">
        <v>159</v>
      </c>
      <c r="BE163" s="102">
        <f t="shared" si="19"/>
        <v>0</v>
      </c>
      <c r="BF163" s="102">
        <f t="shared" si="20"/>
        <v>0</v>
      </c>
      <c r="BG163" s="102">
        <f t="shared" si="21"/>
        <v>0</v>
      </c>
      <c r="BH163" s="102">
        <f t="shared" si="22"/>
        <v>0</v>
      </c>
      <c r="BI163" s="102">
        <f t="shared" si="23"/>
        <v>0</v>
      </c>
      <c r="BJ163" s="17" t="s">
        <v>81</v>
      </c>
      <c r="BK163" s="102">
        <f t="shared" si="24"/>
        <v>0</v>
      </c>
      <c r="BL163" s="17" t="s">
        <v>312</v>
      </c>
      <c r="BM163" s="174" t="s">
        <v>460</v>
      </c>
    </row>
    <row r="164" spans="2:65" s="1" customFormat="1" ht="33" customHeight="1" x14ac:dyDescent="0.2">
      <c r="B164" s="136"/>
      <c r="C164" s="206" t="s">
        <v>346</v>
      </c>
      <c r="D164" s="206" t="s">
        <v>387</v>
      </c>
      <c r="E164" s="207" t="s">
        <v>935</v>
      </c>
      <c r="F164" s="208" t="s">
        <v>936</v>
      </c>
      <c r="G164" s="209" t="s">
        <v>488</v>
      </c>
      <c r="H164" s="210">
        <v>3</v>
      </c>
      <c r="I164" s="211"/>
      <c r="J164" s="212">
        <f t="shared" si="15"/>
        <v>0</v>
      </c>
      <c r="K164" s="213"/>
      <c r="L164" s="214"/>
      <c r="M164" s="215" t="s">
        <v>1</v>
      </c>
      <c r="N164" s="216" t="s">
        <v>37</v>
      </c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AR164" s="174" t="s">
        <v>390</v>
      </c>
      <c r="AT164" s="174" t="s">
        <v>387</v>
      </c>
      <c r="AU164" s="174" t="s">
        <v>81</v>
      </c>
      <c r="AY164" s="17" t="s">
        <v>159</v>
      </c>
      <c r="BE164" s="102">
        <f t="shared" si="19"/>
        <v>0</v>
      </c>
      <c r="BF164" s="102">
        <f t="shared" si="20"/>
        <v>0</v>
      </c>
      <c r="BG164" s="102">
        <f t="shared" si="21"/>
        <v>0</v>
      </c>
      <c r="BH164" s="102">
        <f t="shared" si="22"/>
        <v>0</v>
      </c>
      <c r="BI164" s="102">
        <f t="shared" si="23"/>
        <v>0</v>
      </c>
      <c r="BJ164" s="17" t="s">
        <v>81</v>
      </c>
      <c r="BK164" s="102">
        <f t="shared" si="24"/>
        <v>0</v>
      </c>
      <c r="BL164" s="17" t="s">
        <v>312</v>
      </c>
      <c r="BM164" s="174" t="s">
        <v>474</v>
      </c>
    </row>
    <row r="165" spans="2:65" s="1" customFormat="1" ht="24.15" customHeight="1" x14ac:dyDescent="0.2">
      <c r="B165" s="136"/>
      <c r="C165" s="163" t="s">
        <v>353</v>
      </c>
      <c r="D165" s="163" t="s">
        <v>161</v>
      </c>
      <c r="E165" s="164" t="s">
        <v>937</v>
      </c>
      <c r="F165" s="165" t="s">
        <v>938</v>
      </c>
      <c r="G165" s="166" t="s">
        <v>488</v>
      </c>
      <c r="H165" s="167">
        <v>1</v>
      </c>
      <c r="I165" s="168"/>
      <c r="J165" s="169">
        <f t="shared" si="15"/>
        <v>0</v>
      </c>
      <c r="K165" s="170"/>
      <c r="L165" s="34"/>
      <c r="M165" s="171" t="s">
        <v>1</v>
      </c>
      <c r="N165" s="135" t="s">
        <v>37</v>
      </c>
      <c r="P165" s="172">
        <f t="shared" si="16"/>
        <v>0</v>
      </c>
      <c r="Q165" s="172">
        <v>4.5484E-5</v>
      </c>
      <c r="R165" s="172">
        <f t="shared" si="17"/>
        <v>4.5484E-5</v>
      </c>
      <c r="S165" s="172">
        <v>0</v>
      </c>
      <c r="T165" s="173">
        <f t="shared" si="18"/>
        <v>0</v>
      </c>
      <c r="AR165" s="174" t="s">
        <v>312</v>
      </c>
      <c r="AT165" s="174" t="s">
        <v>161</v>
      </c>
      <c r="AU165" s="174" t="s">
        <v>81</v>
      </c>
      <c r="AY165" s="17" t="s">
        <v>159</v>
      </c>
      <c r="BE165" s="102">
        <f t="shared" si="19"/>
        <v>0</v>
      </c>
      <c r="BF165" s="102">
        <f t="shared" si="20"/>
        <v>0</v>
      </c>
      <c r="BG165" s="102">
        <f t="shared" si="21"/>
        <v>0</v>
      </c>
      <c r="BH165" s="102">
        <f t="shared" si="22"/>
        <v>0</v>
      </c>
      <c r="BI165" s="102">
        <f t="shared" si="23"/>
        <v>0</v>
      </c>
      <c r="BJ165" s="17" t="s">
        <v>81</v>
      </c>
      <c r="BK165" s="102">
        <f t="shared" si="24"/>
        <v>0</v>
      </c>
      <c r="BL165" s="17" t="s">
        <v>312</v>
      </c>
      <c r="BM165" s="174" t="s">
        <v>485</v>
      </c>
    </row>
    <row r="166" spans="2:65" s="1" customFormat="1" ht="16.5" customHeight="1" x14ac:dyDescent="0.2">
      <c r="B166" s="136"/>
      <c r="C166" s="206" t="s">
        <v>358</v>
      </c>
      <c r="D166" s="206" t="s">
        <v>387</v>
      </c>
      <c r="E166" s="207" t="s">
        <v>939</v>
      </c>
      <c r="F166" s="208" t="s">
        <v>940</v>
      </c>
      <c r="G166" s="209" t="s">
        <v>488</v>
      </c>
      <c r="H166" s="210">
        <v>1</v>
      </c>
      <c r="I166" s="211"/>
      <c r="J166" s="212">
        <f t="shared" si="15"/>
        <v>0</v>
      </c>
      <c r="K166" s="213"/>
      <c r="L166" s="214"/>
      <c r="M166" s="215" t="s">
        <v>1</v>
      </c>
      <c r="N166" s="216" t="s">
        <v>37</v>
      </c>
      <c r="P166" s="172">
        <f t="shared" si="16"/>
        <v>0</v>
      </c>
      <c r="Q166" s="172">
        <v>1E-4</v>
      </c>
      <c r="R166" s="172">
        <f t="shared" si="17"/>
        <v>1E-4</v>
      </c>
      <c r="S166" s="172">
        <v>0</v>
      </c>
      <c r="T166" s="173">
        <f t="shared" si="18"/>
        <v>0</v>
      </c>
      <c r="AR166" s="174" t="s">
        <v>390</v>
      </c>
      <c r="AT166" s="174" t="s">
        <v>387</v>
      </c>
      <c r="AU166" s="174" t="s">
        <v>81</v>
      </c>
      <c r="AY166" s="17" t="s">
        <v>159</v>
      </c>
      <c r="BE166" s="102">
        <f t="shared" si="19"/>
        <v>0</v>
      </c>
      <c r="BF166" s="102">
        <f t="shared" si="20"/>
        <v>0</v>
      </c>
      <c r="BG166" s="102">
        <f t="shared" si="21"/>
        <v>0</v>
      </c>
      <c r="BH166" s="102">
        <f t="shared" si="22"/>
        <v>0</v>
      </c>
      <c r="BI166" s="102">
        <f t="shared" si="23"/>
        <v>0</v>
      </c>
      <c r="BJ166" s="17" t="s">
        <v>81</v>
      </c>
      <c r="BK166" s="102">
        <f t="shared" si="24"/>
        <v>0</v>
      </c>
      <c r="BL166" s="17" t="s">
        <v>312</v>
      </c>
      <c r="BM166" s="174" t="s">
        <v>495</v>
      </c>
    </row>
    <row r="167" spans="2:65" s="1" customFormat="1" ht="24.15" customHeight="1" x14ac:dyDescent="0.2">
      <c r="B167" s="136"/>
      <c r="C167" s="163" t="s">
        <v>365</v>
      </c>
      <c r="D167" s="163" t="s">
        <v>161</v>
      </c>
      <c r="E167" s="164" t="s">
        <v>941</v>
      </c>
      <c r="F167" s="165" t="s">
        <v>942</v>
      </c>
      <c r="G167" s="166" t="s">
        <v>493</v>
      </c>
      <c r="H167" s="167">
        <v>11</v>
      </c>
      <c r="I167" s="168"/>
      <c r="J167" s="169">
        <f t="shared" si="15"/>
        <v>0</v>
      </c>
      <c r="K167" s="170"/>
      <c r="L167" s="34"/>
      <c r="M167" s="171" t="s">
        <v>1</v>
      </c>
      <c r="N167" s="135" t="s">
        <v>37</v>
      </c>
      <c r="P167" s="172">
        <f t="shared" si="16"/>
        <v>0</v>
      </c>
      <c r="Q167" s="172">
        <v>1.8652E-4</v>
      </c>
      <c r="R167" s="172">
        <f t="shared" si="17"/>
        <v>2.0517199999999999E-3</v>
      </c>
      <c r="S167" s="172">
        <v>0</v>
      </c>
      <c r="T167" s="173">
        <f t="shared" si="18"/>
        <v>0</v>
      </c>
      <c r="AR167" s="174" t="s">
        <v>312</v>
      </c>
      <c r="AT167" s="174" t="s">
        <v>161</v>
      </c>
      <c r="AU167" s="174" t="s">
        <v>81</v>
      </c>
      <c r="AY167" s="17" t="s">
        <v>159</v>
      </c>
      <c r="BE167" s="102">
        <f t="shared" si="19"/>
        <v>0</v>
      </c>
      <c r="BF167" s="102">
        <f t="shared" si="20"/>
        <v>0</v>
      </c>
      <c r="BG167" s="102">
        <f t="shared" si="21"/>
        <v>0</v>
      </c>
      <c r="BH167" s="102">
        <f t="shared" si="22"/>
        <v>0</v>
      </c>
      <c r="BI167" s="102">
        <f t="shared" si="23"/>
        <v>0</v>
      </c>
      <c r="BJ167" s="17" t="s">
        <v>81</v>
      </c>
      <c r="BK167" s="102">
        <f t="shared" si="24"/>
        <v>0</v>
      </c>
      <c r="BL167" s="17" t="s">
        <v>312</v>
      </c>
      <c r="BM167" s="174" t="s">
        <v>505</v>
      </c>
    </row>
    <row r="168" spans="2:65" s="1" customFormat="1" ht="24.15" customHeight="1" x14ac:dyDescent="0.2">
      <c r="B168" s="136"/>
      <c r="C168" s="163" t="s">
        <v>373</v>
      </c>
      <c r="D168" s="163" t="s">
        <v>161</v>
      </c>
      <c r="E168" s="164" t="s">
        <v>943</v>
      </c>
      <c r="F168" s="165" t="s">
        <v>944</v>
      </c>
      <c r="G168" s="166" t="s">
        <v>493</v>
      </c>
      <c r="H168" s="167">
        <v>11</v>
      </c>
      <c r="I168" s="168"/>
      <c r="J168" s="169">
        <f t="shared" si="15"/>
        <v>0</v>
      </c>
      <c r="K168" s="170"/>
      <c r="L168" s="34"/>
      <c r="M168" s="171" t="s">
        <v>1</v>
      </c>
      <c r="N168" s="135" t="s">
        <v>37</v>
      </c>
      <c r="P168" s="172">
        <f t="shared" si="16"/>
        <v>0</v>
      </c>
      <c r="Q168" s="172">
        <v>1.0000000000000001E-5</v>
      </c>
      <c r="R168" s="172">
        <f t="shared" si="17"/>
        <v>1.1E-4</v>
      </c>
      <c r="S168" s="172">
        <v>0</v>
      </c>
      <c r="T168" s="173">
        <f t="shared" si="18"/>
        <v>0</v>
      </c>
      <c r="AR168" s="174" t="s">
        <v>312</v>
      </c>
      <c r="AT168" s="174" t="s">
        <v>161</v>
      </c>
      <c r="AU168" s="174" t="s">
        <v>81</v>
      </c>
      <c r="AY168" s="17" t="s">
        <v>159</v>
      </c>
      <c r="BE168" s="102">
        <f t="shared" si="19"/>
        <v>0</v>
      </c>
      <c r="BF168" s="102">
        <f t="shared" si="20"/>
        <v>0</v>
      </c>
      <c r="BG168" s="102">
        <f t="shared" si="21"/>
        <v>0</v>
      </c>
      <c r="BH168" s="102">
        <f t="shared" si="22"/>
        <v>0</v>
      </c>
      <c r="BI168" s="102">
        <f t="shared" si="23"/>
        <v>0</v>
      </c>
      <c r="BJ168" s="17" t="s">
        <v>81</v>
      </c>
      <c r="BK168" s="102">
        <f t="shared" si="24"/>
        <v>0</v>
      </c>
      <c r="BL168" s="17" t="s">
        <v>312</v>
      </c>
      <c r="BM168" s="174" t="s">
        <v>515</v>
      </c>
    </row>
    <row r="169" spans="2:65" s="1" customFormat="1" ht="24.15" customHeight="1" x14ac:dyDescent="0.2">
      <c r="B169" s="136"/>
      <c r="C169" s="163" t="s">
        <v>379</v>
      </c>
      <c r="D169" s="163" t="s">
        <v>161</v>
      </c>
      <c r="E169" s="164" t="s">
        <v>945</v>
      </c>
      <c r="F169" s="165" t="s">
        <v>946</v>
      </c>
      <c r="G169" s="166" t="s">
        <v>488</v>
      </c>
      <c r="H169" s="167">
        <v>1</v>
      </c>
      <c r="I169" s="168"/>
      <c r="J169" s="169">
        <f t="shared" si="15"/>
        <v>0</v>
      </c>
      <c r="K169" s="170"/>
      <c r="L169" s="34"/>
      <c r="M169" s="171" t="s">
        <v>1</v>
      </c>
      <c r="N169" s="135" t="s">
        <v>37</v>
      </c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AR169" s="174" t="s">
        <v>312</v>
      </c>
      <c r="AT169" s="174" t="s">
        <v>161</v>
      </c>
      <c r="AU169" s="174" t="s">
        <v>81</v>
      </c>
      <c r="AY169" s="17" t="s">
        <v>159</v>
      </c>
      <c r="BE169" s="102">
        <f t="shared" si="19"/>
        <v>0</v>
      </c>
      <c r="BF169" s="102">
        <f t="shared" si="20"/>
        <v>0</v>
      </c>
      <c r="BG169" s="102">
        <f t="shared" si="21"/>
        <v>0</v>
      </c>
      <c r="BH169" s="102">
        <f t="shared" si="22"/>
        <v>0</v>
      </c>
      <c r="BI169" s="102">
        <f t="shared" si="23"/>
        <v>0</v>
      </c>
      <c r="BJ169" s="17" t="s">
        <v>81</v>
      </c>
      <c r="BK169" s="102">
        <f t="shared" si="24"/>
        <v>0</v>
      </c>
      <c r="BL169" s="17" t="s">
        <v>312</v>
      </c>
      <c r="BM169" s="174" t="s">
        <v>531</v>
      </c>
    </row>
    <row r="170" spans="2:65" s="1" customFormat="1" ht="24.15" customHeight="1" x14ac:dyDescent="0.2">
      <c r="B170" s="136"/>
      <c r="C170" s="163" t="s">
        <v>386</v>
      </c>
      <c r="D170" s="163" t="s">
        <v>161</v>
      </c>
      <c r="E170" s="164" t="s">
        <v>947</v>
      </c>
      <c r="F170" s="165" t="s">
        <v>948</v>
      </c>
      <c r="G170" s="166" t="s">
        <v>429</v>
      </c>
      <c r="H170" s="219"/>
      <c r="I170" s="168"/>
      <c r="J170" s="169">
        <f t="shared" si="15"/>
        <v>0</v>
      </c>
      <c r="K170" s="170"/>
      <c r="L170" s="34"/>
      <c r="M170" s="171" t="s">
        <v>1</v>
      </c>
      <c r="N170" s="135" t="s">
        <v>37</v>
      </c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AR170" s="174" t="s">
        <v>312</v>
      </c>
      <c r="AT170" s="174" t="s">
        <v>161</v>
      </c>
      <c r="AU170" s="174" t="s">
        <v>81</v>
      </c>
      <c r="AY170" s="17" t="s">
        <v>159</v>
      </c>
      <c r="BE170" s="102">
        <f t="shared" si="19"/>
        <v>0</v>
      </c>
      <c r="BF170" s="102">
        <f t="shared" si="20"/>
        <v>0</v>
      </c>
      <c r="BG170" s="102">
        <f t="shared" si="21"/>
        <v>0</v>
      </c>
      <c r="BH170" s="102">
        <f t="shared" si="22"/>
        <v>0</v>
      </c>
      <c r="BI170" s="102">
        <f t="shared" si="23"/>
        <v>0</v>
      </c>
      <c r="BJ170" s="17" t="s">
        <v>81</v>
      </c>
      <c r="BK170" s="102">
        <f t="shared" si="24"/>
        <v>0</v>
      </c>
      <c r="BL170" s="17" t="s">
        <v>312</v>
      </c>
      <c r="BM170" s="174" t="s">
        <v>542</v>
      </c>
    </row>
    <row r="171" spans="2:65" s="1" customFormat="1" ht="24.15" customHeight="1" x14ac:dyDescent="0.2">
      <c r="B171" s="136"/>
      <c r="C171" s="163" t="s">
        <v>393</v>
      </c>
      <c r="D171" s="163" t="s">
        <v>161</v>
      </c>
      <c r="E171" s="164" t="s">
        <v>949</v>
      </c>
      <c r="F171" s="165" t="s">
        <v>950</v>
      </c>
      <c r="G171" s="166" t="s">
        <v>429</v>
      </c>
      <c r="H171" s="219"/>
      <c r="I171" s="168"/>
      <c r="J171" s="169">
        <f t="shared" si="15"/>
        <v>0</v>
      </c>
      <c r="K171" s="170"/>
      <c r="L171" s="34"/>
      <c r="M171" s="171" t="s">
        <v>1</v>
      </c>
      <c r="N171" s="135" t="s">
        <v>37</v>
      </c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AR171" s="174" t="s">
        <v>312</v>
      </c>
      <c r="AT171" s="174" t="s">
        <v>161</v>
      </c>
      <c r="AU171" s="174" t="s">
        <v>81</v>
      </c>
      <c r="AY171" s="17" t="s">
        <v>159</v>
      </c>
      <c r="BE171" s="102">
        <f t="shared" si="19"/>
        <v>0</v>
      </c>
      <c r="BF171" s="102">
        <f t="shared" si="20"/>
        <v>0</v>
      </c>
      <c r="BG171" s="102">
        <f t="shared" si="21"/>
        <v>0</v>
      </c>
      <c r="BH171" s="102">
        <f t="shared" si="22"/>
        <v>0</v>
      </c>
      <c r="BI171" s="102">
        <f t="shared" si="23"/>
        <v>0</v>
      </c>
      <c r="BJ171" s="17" t="s">
        <v>81</v>
      </c>
      <c r="BK171" s="102">
        <f t="shared" si="24"/>
        <v>0</v>
      </c>
      <c r="BL171" s="17" t="s">
        <v>312</v>
      </c>
      <c r="BM171" s="174" t="s">
        <v>550</v>
      </c>
    </row>
    <row r="172" spans="2:65" s="11" customFormat="1" ht="22.75" customHeight="1" x14ac:dyDescent="0.25">
      <c r="B172" s="151"/>
      <c r="D172" s="152" t="s">
        <v>70</v>
      </c>
      <c r="E172" s="161" t="s">
        <v>951</v>
      </c>
      <c r="F172" s="161" t="s">
        <v>952</v>
      </c>
      <c r="I172" s="154"/>
      <c r="J172" s="162">
        <f>BK172</f>
        <v>0</v>
      </c>
      <c r="L172" s="151"/>
      <c r="M172" s="156"/>
      <c r="P172" s="157">
        <f>SUM(P173:P200)</f>
        <v>0</v>
      </c>
      <c r="R172" s="157">
        <f>SUM(R173:R200)</f>
        <v>2.9519999999999998E-3</v>
      </c>
      <c r="T172" s="158">
        <f>SUM(T173:T200)</f>
        <v>0</v>
      </c>
      <c r="AR172" s="152" t="s">
        <v>81</v>
      </c>
      <c r="AT172" s="159" t="s">
        <v>70</v>
      </c>
      <c r="AU172" s="159" t="s">
        <v>76</v>
      </c>
      <c r="AY172" s="152" t="s">
        <v>159</v>
      </c>
      <c r="BK172" s="160">
        <f>SUM(BK173:BK200)</f>
        <v>0</v>
      </c>
    </row>
    <row r="173" spans="2:65" s="1" customFormat="1" ht="24.15" customHeight="1" x14ac:dyDescent="0.2">
      <c r="B173" s="136"/>
      <c r="C173" s="163" t="s">
        <v>398</v>
      </c>
      <c r="D173" s="163" t="s">
        <v>161</v>
      </c>
      <c r="E173" s="164" t="s">
        <v>953</v>
      </c>
      <c r="F173" s="165" t="s">
        <v>954</v>
      </c>
      <c r="G173" s="166" t="s">
        <v>488</v>
      </c>
      <c r="H173" s="167">
        <v>1</v>
      </c>
      <c r="I173" s="168"/>
      <c r="J173" s="169">
        <f t="shared" ref="J173:J200" si="25">ROUND(I173*H173,2)</f>
        <v>0</v>
      </c>
      <c r="K173" s="170"/>
      <c r="L173" s="34"/>
      <c r="M173" s="171" t="s">
        <v>1</v>
      </c>
      <c r="N173" s="135" t="s">
        <v>37</v>
      </c>
      <c r="P173" s="172">
        <f t="shared" ref="P173:P200" si="26">O173*H173</f>
        <v>0</v>
      </c>
      <c r="Q173" s="172">
        <v>0</v>
      </c>
      <c r="R173" s="172">
        <f t="shared" ref="R173:R200" si="27">Q173*H173</f>
        <v>0</v>
      </c>
      <c r="S173" s="172">
        <v>0</v>
      </c>
      <c r="T173" s="173">
        <f t="shared" ref="T173:T200" si="28">S173*H173</f>
        <v>0</v>
      </c>
      <c r="AR173" s="174" t="s">
        <v>312</v>
      </c>
      <c r="AT173" s="174" t="s">
        <v>161</v>
      </c>
      <c r="AU173" s="174" t="s">
        <v>81</v>
      </c>
      <c r="AY173" s="17" t="s">
        <v>159</v>
      </c>
      <c r="BE173" s="102">
        <f t="shared" ref="BE173:BE200" si="29">IF(N173="základná",J173,0)</f>
        <v>0</v>
      </c>
      <c r="BF173" s="102">
        <f t="shared" ref="BF173:BF200" si="30">IF(N173="znížená",J173,0)</f>
        <v>0</v>
      </c>
      <c r="BG173" s="102">
        <f t="shared" ref="BG173:BG200" si="31">IF(N173="zákl. prenesená",J173,0)</f>
        <v>0</v>
      </c>
      <c r="BH173" s="102">
        <f t="shared" ref="BH173:BH200" si="32">IF(N173="zníž. prenesená",J173,0)</f>
        <v>0</v>
      </c>
      <c r="BI173" s="102">
        <f t="shared" ref="BI173:BI200" si="33">IF(N173="nulová",J173,0)</f>
        <v>0</v>
      </c>
      <c r="BJ173" s="17" t="s">
        <v>81</v>
      </c>
      <c r="BK173" s="102">
        <f t="shared" ref="BK173:BK200" si="34">ROUND(I173*H173,2)</f>
        <v>0</v>
      </c>
      <c r="BL173" s="17" t="s">
        <v>312</v>
      </c>
      <c r="BM173" s="174" t="s">
        <v>558</v>
      </c>
    </row>
    <row r="174" spans="2:65" s="1" customFormat="1" ht="44.25" customHeight="1" x14ac:dyDescent="0.2">
      <c r="B174" s="136"/>
      <c r="C174" s="206" t="s">
        <v>402</v>
      </c>
      <c r="D174" s="206" t="s">
        <v>387</v>
      </c>
      <c r="E174" s="207" t="s">
        <v>955</v>
      </c>
      <c r="F174" s="208" t="s">
        <v>956</v>
      </c>
      <c r="G174" s="209" t="s">
        <v>488</v>
      </c>
      <c r="H174" s="210">
        <v>1</v>
      </c>
      <c r="I174" s="211"/>
      <c r="J174" s="212">
        <f t="shared" si="25"/>
        <v>0</v>
      </c>
      <c r="K174" s="213"/>
      <c r="L174" s="214"/>
      <c r="M174" s="215" t="s">
        <v>1</v>
      </c>
      <c r="N174" s="216" t="s">
        <v>37</v>
      </c>
      <c r="P174" s="172">
        <f t="shared" si="26"/>
        <v>0</v>
      </c>
      <c r="Q174" s="172">
        <v>0</v>
      </c>
      <c r="R174" s="172">
        <f t="shared" si="27"/>
        <v>0</v>
      </c>
      <c r="S174" s="172">
        <v>0</v>
      </c>
      <c r="T174" s="173">
        <f t="shared" si="28"/>
        <v>0</v>
      </c>
      <c r="AR174" s="174" t="s">
        <v>390</v>
      </c>
      <c r="AT174" s="174" t="s">
        <v>387</v>
      </c>
      <c r="AU174" s="174" t="s">
        <v>81</v>
      </c>
      <c r="AY174" s="17" t="s">
        <v>159</v>
      </c>
      <c r="BE174" s="102">
        <f t="shared" si="29"/>
        <v>0</v>
      </c>
      <c r="BF174" s="102">
        <f t="shared" si="30"/>
        <v>0</v>
      </c>
      <c r="BG174" s="102">
        <f t="shared" si="31"/>
        <v>0</v>
      </c>
      <c r="BH174" s="102">
        <f t="shared" si="32"/>
        <v>0</v>
      </c>
      <c r="BI174" s="102">
        <f t="shared" si="33"/>
        <v>0</v>
      </c>
      <c r="BJ174" s="17" t="s">
        <v>81</v>
      </c>
      <c r="BK174" s="102">
        <f t="shared" si="34"/>
        <v>0</v>
      </c>
      <c r="BL174" s="17" t="s">
        <v>312</v>
      </c>
      <c r="BM174" s="174" t="s">
        <v>566</v>
      </c>
    </row>
    <row r="175" spans="2:65" s="1" customFormat="1" ht="21.75" customHeight="1" x14ac:dyDescent="0.2">
      <c r="B175" s="136"/>
      <c r="C175" s="206" t="s">
        <v>390</v>
      </c>
      <c r="D175" s="206" t="s">
        <v>387</v>
      </c>
      <c r="E175" s="207" t="s">
        <v>957</v>
      </c>
      <c r="F175" s="208" t="s">
        <v>958</v>
      </c>
      <c r="G175" s="209" t="s">
        <v>488</v>
      </c>
      <c r="H175" s="210">
        <v>1</v>
      </c>
      <c r="I175" s="211"/>
      <c r="J175" s="212">
        <f t="shared" si="25"/>
        <v>0</v>
      </c>
      <c r="K175" s="213"/>
      <c r="L175" s="214"/>
      <c r="M175" s="215" t="s">
        <v>1</v>
      </c>
      <c r="N175" s="216" t="s">
        <v>37</v>
      </c>
      <c r="P175" s="172">
        <f t="shared" si="26"/>
        <v>0</v>
      </c>
      <c r="Q175" s="172">
        <v>0</v>
      </c>
      <c r="R175" s="172">
        <f t="shared" si="27"/>
        <v>0</v>
      </c>
      <c r="S175" s="172">
        <v>0</v>
      </c>
      <c r="T175" s="173">
        <f t="shared" si="28"/>
        <v>0</v>
      </c>
      <c r="AR175" s="174" t="s">
        <v>390</v>
      </c>
      <c r="AT175" s="174" t="s">
        <v>387</v>
      </c>
      <c r="AU175" s="174" t="s">
        <v>81</v>
      </c>
      <c r="AY175" s="17" t="s">
        <v>159</v>
      </c>
      <c r="BE175" s="102">
        <f t="shared" si="29"/>
        <v>0</v>
      </c>
      <c r="BF175" s="102">
        <f t="shared" si="30"/>
        <v>0</v>
      </c>
      <c r="BG175" s="102">
        <f t="shared" si="31"/>
        <v>0</v>
      </c>
      <c r="BH175" s="102">
        <f t="shared" si="32"/>
        <v>0</v>
      </c>
      <c r="BI175" s="102">
        <f t="shared" si="33"/>
        <v>0</v>
      </c>
      <c r="BJ175" s="17" t="s">
        <v>81</v>
      </c>
      <c r="BK175" s="102">
        <f t="shared" si="34"/>
        <v>0</v>
      </c>
      <c r="BL175" s="17" t="s">
        <v>312</v>
      </c>
      <c r="BM175" s="174" t="s">
        <v>576</v>
      </c>
    </row>
    <row r="176" spans="2:65" s="1" customFormat="1" ht="24.15" customHeight="1" x14ac:dyDescent="0.2">
      <c r="B176" s="136"/>
      <c r="C176" s="163" t="s">
        <v>414</v>
      </c>
      <c r="D176" s="163" t="s">
        <v>161</v>
      </c>
      <c r="E176" s="164" t="s">
        <v>959</v>
      </c>
      <c r="F176" s="165" t="s">
        <v>960</v>
      </c>
      <c r="G176" s="166" t="s">
        <v>488</v>
      </c>
      <c r="H176" s="167">
        <v>1</v>
      </c>
      <c r="I176" s="168"/>
      <c r="J176" s="169">
        <f t="shared" si="25"/>
        <v>0</v>
      </c>
      <c r="K176" s="170"/>
      <c r="L176" s="34"/>
      <c r="M176" s="171" t="s">
        <v>1</v>
      </c>
      <c r="N176" s="135" t="s">
        <v>37</v>
      </c>
      <c r="P176" s="172">
        <f t="shared" si="26"/>
        <v>0</v>
      </c>
      <c r="Q176" s="172">
        <v>1.7000000000000001E-4</v>
      </c>
      <c r="R176" s="172">
        <f t="shared" si="27"/>
        <v>1.7000000000000001E-4</v>
      </c>
      <c r="S176" s="172">
        <v>0</v>
      </c>
      <c r="T176" s="173">
        <f t="shared" si="28"/>
        <v>0</v>
      </c>
      <c r="AR176" s="174" t="s">
        <v>312</v>
      </c>
      <c r="AT176" s="174" t="s">
        <v>161</v>
      </c>
      <c r="AU176" s="174" t="s">
        <v>81</v>
      </c>
      <c r="AY176" s="17" t="s">
        <v>159</v>
      </c>
      <c r="BE176" s="102">
        <f t="shared" si="29"/>
        <v>0</v>
      </c>
      <c r="BF176" s="102">
        <f t="shared" si="30"/>
        <v>0</v>
      </c>
      <c r="BG176" s="102">
        <f t="shared" si="31"/>
        <v>0</v>
      </c>
      <c r="BH176" s="102">
        <f t="shared" si="32"/>
        <v>0</v>
      </c>
      <c r="BI176" s="102">
        <f t="shared" si="33"/>
        <v>0</v>
      </c>
      <c r="BJ176" s="17" t="s">
        <v>81</v>
      </c>
      <c r="BK176" s="102">
        <f t="shared" si="34"/>
        <v>0</v>
      </c>
      <c r="BL176" s="17" t="s">
        <v>312</v>
      </c>
      <c r="BM176" s="174" t="s">
        <v>585</v>
      </c>
    </row>
    <row r="177" spans="2:65" s="1" customFormat="1" ht="24.15" customHeight="1" x14ac:dyDescent="0.2">
      <c r="B177" s="136"/>
      <c r="C177" s="206" t="s">
        <v>418</v>
      </c>
      <c r="D177" s="206" t="s">
        <v>387</v>
      </c>
      <c r="E177" s="207" t="s">
        <v>961</v>
      </c>
      <c r="F177" s="208" t="s">
        <v>962</v>
      </c>
      <c r="G177" s="209" t="s">
        <v>488</v>
      </c>
      <c r="H177" s="210">
        <v>1</v>
      </c>
      <c r="I177" s="211"/>
      <c r="J177" s="212">
        <f t="shared" si="25"/>
        <v>0</v>
      </c>
      <c r="K177" s="213"/>
      <c r="L177" s="214"/>
      <c r="M177" s="215" t="s">
        <v>1</v>
      </c>
      <c r="N177" s="216" t="s">
        <v>37</v>
      </c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AR177" s="174" t="s">
        <v>390</v>
      </c>
      <c r="AT177" s="174" t="s">
        <v>387</v>
      </c>
      <c r="AU177" s="174" t="s">
        <v>81</v>
      </c>
      <c r="AY177" s="17" t="s">
        <v>159</v>
      </c>
      <c r="BE177" s="102">
        <f t="shared" si="29"/>
        <v>0</v>
      </c>
      <c r="BF177" s="102">
        <f t="shared" si="30"/>
        <v>0</v>
      </c>
      <c r="BG177" s="102">
        <f t="shared" si="31"/>
        <v>0</v>
      </c>
      <c r="BH177" s="102">
        <f t="shared" si="32"/>
        <v>0</v>
      </c>
      <c r="BI177" s="102">
        <f t="shared" si="33"/>
        <v>0</v>
      </c>
      <c r="BJ177" s="17" t="s">
        <v>81</v>
      </c>
      <c r="BK177" s="102">
        <f t="shared" si="34"/>
        <v>0</v>
      </c>
      <c r="BL177" s="17" t="s">
        <v>312</v>
      </c>
      <c r="BM177" s="174" t="s">
        <v>595</v>
      </c>
    </row>
    <row r="178" spans="2:65" s="1" customFormat="1" ht="16.5" customHeight="1" x14ac:dyDescent="0.2">
      <c r="B178" s="136"/>
      <c r="C178" s="163" t="s">
        <v>422</v>
      </c>
      <c r="D178" s="163" t="s">
        <v>161</v>
      </c>
      <c r="E178" s="164" t="s">
        <v>963</v>
      </c>
      <c r="F178" s="165" t="s">
        <v>964</v>
      </c>
      <c r="G178" s="166" t="s">
        <v>488</v>
      </c>
      <c r="H178" s="167">
        <v>1</v>
      </c>
      <c r="I178" s="168"/>
      <c r="J178" s="169">
        <f t="shared" si="25"/>
        <v>0</v>
      </c>
      <c r="K178" s="170"/>
      <c r="L178" s="34"/>
      <c r="M178" s="171" t="s">
        <v>1</v>
      </c>
      <c r="N178" s="135" t="s">
        <v>37</v>
      </c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AR178" s="174" t="s">
        <v>312</v>
      </c>
      <c r="AT178" s="174" t="s">
        <v>161</v>
      </c>
      <c r="AU178" s="174" t="s">
        <v>81</v>
      </c>
      <c r="AY178" s="17" t="s">
        <v>159</v>
      </c>
      <c r="BE178" s="102">
        <f t="shared" si="29"/>
        <v>0</v>
      </c>
      <c r="BF178" s="102">
        <f t="shared" si="30"/>
        <v>0</v>
      </c>
      <c r="BG178" s="102">
        <f t="shared" si="31"/>
        <v>0</v>
      </c>
      <c r="BH178" s="102">
        <f t="shared" si="32"/>
        <v>0</v>
      </c>
      <c r="BI178" s="102">
        <f t="shared" si="33"/>
        <v>0</v>
      </c>
      <c r="BJ178" s="17" t="s">
        <v>81</v>
      </c>
      <c r="BK178" s="102">
        <f t="shared" si="34"/>
        <v>0</v>
      </c>
      <c r="BL178" s="17" t="s">
        <v>312</v>
      </c>
      <c r="BM178" s="174" t="s">
        <v>965</v>
      </c>
    </row>
    <row r="179" spans="2:65" s="1" customFormat="1" ht="33" customHeight="1" x14ac:dyDescent="0.2">
      <c r="B179" s="136"/>
      <c r="C179" s="206" t="s">
        <v>178</v>
      </c>
      <c r="D179" s="206" t="s">
        <v>387</v>
      </c>
      <c r="E179" s="207" t="s">
        <v>966</v>
      </c>
      <c r="F179" s="208" t="s">
        <v>967</v>
      </c>
      <c r="G179" s="209" t="s">
        <v>488</v>
      </c>
      <c r="H179" s="210">
        <v>1</v>
      </c>
      <c r="I179" s="211"/>
      <c r="J179" s="212">
        <f t="shared" si="25"/>
        <v>0</v>
      </c>
      <c r="K179" s="213"/>
      <c r="L179" s="214"/>
      <c r="M179" s="215" t="s">
        <v>1</v>
      </c>
      <c r="N179" s="216" t="s">
        <v>37</v>
      </c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AR179" s="174" t="s">
        <v>390</v>
      </c>
      <c r="AT179" s="174" t="s">
        <v>387</v>
      </c>
      <c r="AU179" s="174" t="s">
        <v>81</v>
      </c>
      <c r="AY179" s="17" t="s">
        <v>159</v>
      </c>
      <c r="BE179" s="102">
        <f t="shared" si="29"/>
        <v>0</v>
      </c>
      <c r="BF179" s="102">
        <f t="shared" si="30"/>
        <v>0</v>
      </c>
      <c r="BG179" s="102">
        <f t="shared" si="31"/>
        <v>0</v>
      </c>
      <c r="BH179" s="102">
        <f t="shared" si="32"/>
        <v>0</v>
      </c>
      <c r="BI179" s="102">
        <f t="shared" si="33"/>
        <v>0</v>
      </c>
      <c r="BJ179" s="17" t="s">
        <v>81</v>
      </c>
      <c r="BK179" s="102">
        <f t="shared" si="34"/>
        <v>0</v>
      </c>
      <c r="BL179" s="17" t="s">
        <v>312</v>
      </c>
      <c r="BM179" s="174" t="s">
        <v>968</v>
      </c>
    </row>
    <row r="180" spans="2:65" s="1" customFormat="1" ht="16.5" customHeight="1" x14ac:dyDescent="0.2">
      <c r="B180" s="136"/>
      <c r="C180" s="206" t="s">
        <v>433</v>
      </c>
      <c r="D180" s="206" t="s">
        <v>387</v>
      </c>
      <c r="E180" s="207" t="s">
        <v>969</v>
      </c>
      <c r="F180" s="208" t="s">
        <v>970</v>
      </c>
      <c r="G180" s="209" t="s">
        <v>488</v>
      </c>
      <c r="H180" s="210">
        <v>1</v>
      </c>
      <c r="I180" s="211"/>
      <c r="J180" s="212">
        <f t="shared" si="25"/>
        <v>0</v>
      </c>
      <c r="K180" s="213"/>
      <c r="L180" s="214"/>
      <c r="M180" s="215" t="s">
        <v>1</v>
      </c>
      <c r="N180" s="216" t="s">
        <v>37</v>
      </c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AR180" s="174" t="s">
        <v>390</v>
      </c>
      <c r="AT180" s="174" t="s">
        <v>387</v>
      </c>
      <c r="AU180" s="174" t="s">
        <v>81</v>
      </c>
      <c r="AY180" s="17" t="s">
        <v>159</v>
      </c>
      <c r="BE180" s="102">
        <f t="shared" si="29"/>
        <v>0</v>
      </c>
      <c r="BF180" s="102">
        <f t="shared" si="30"/>
        <v>0</v>
      </c>
      <c r="BG180" s="102">
        <f t="shared" si="31"/>
        <v>0</v>
      </c>
      <c r="BH180" s="102">
        <f t="shared" si="32"/>
        <v>0</v>
      </c>
      <c r="BI180" s="102">
        <f t="shared" si="33"/>
        <v>0</v>
      </c>
      <c r="BJ180" s="17" t="s">
        <v>81</v>
      </c>
      <c r="BK180" s="102">
        <f t="shared" si="34"/>
        <v>0</v>
      </c>
      <c r="BL180" s="17" t="s">
        <v>312</v>
      </c>
      <c r="BM180" s="174" t="s">
        <v>971</v>
      </c>
    </row>
    <row r="181" spans="2:65" s="1" customFormat="1" ht="16.5" customHeight="1" x14ac:dyDescent="0.2">
      <c r="B181" s="136"/>
      <c r="C181" s="163" t="s">
        <v>437</v>
      </c>
      <c r="D181" s="163" t="s">
        <v>161</v>
      </c>
      <c r="E181" s="164" t="s">
        <v>972</v>
      </c>
      <c r="F181" s="165" t="s">
        <v>973</v>
      </c>
      <c r="G181" s="166" t="s">
        <v>488</v>
      </c>
      <c r="H181" s="167">
        <v>2</v>
      </c>
      <c r="I181" s="168"/>
      <c r="J181" s="169">
        <f t="shared" si="25"/>
        <v>0</v>
      </c>
      <c r="K181" s="170"/>
      <c r="L181" s="34"/>
      <c r="M181" s="171" t="s">
        <v>1</v>
      </c>
      <c r="N181" s="135" t="s">
        <v>37</v>
      </c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AR181" s="174" t="s">
        <v>312</v>
      </c>
      <c r="AT181" s="174" t="s">
        <v>161</v>
      </c>
      <c r="AU181" s="174" t="s">
        <v>81</v>
      </c>
      <c r="AY181" s="17" t="s">
        <v>159</v>
      </c>
      <c r="BE181" s="102">
        <f t="shared" si="29"/>
        <v>0</v>
      </c>
      <c r="BF181" s="102">
        <f t="shared" si="30"/>
        <v>0</v>
      </c>
      <c r="BG181" s="102">
        <f t="shared" si="31"/>
        <v>0</v>
      </c>
      <c r="BH181" s="102">
        <f t="shared" si="32"/>
        <v>0</v>
      </c>
      <c r="BI181" s="102">
        <f t="shared" si="33"/>
        <v>0</v>
      </c>
      <c r="BJ181" s="17" t="s">
        <v>81</v>
      </c>
      <c r="BK181" s="102">
        <f t="shared" si="34"/>
        <v>0</v>
      </c>
      <c r="BL181" s="17" t="s">
        <v>312</v>
      </c>
      <c r="BM181" s="174" t="s">
        <v>974</v>
      </c>
    </row>
    <row r="182" spans="2:65" s="1" customFormat="1" ht="16.5" customHeight="1" x14ac:dyDescent="0.2">
      <c r="B182" s="136"/>
      <c r="C182" s="206" t="s">
        <v>442</v>
      </c>
      <c r="D182" s="206" t="s">
        <v>387</v>
      </c>
      <c r="E182" s="207" t="s">
        <v>975</v>
      </c>
      <c r="F182" s="208" t="s">
        <v>976</v>
      </c>
      <c r="G182" s="209" t="s">
        <v>488</v>
      </c>
      <c r="H182" s="210">
        <v>1</v>
      </c>
      <c r="I182" s="211"/>
      <c r="J182" s="212">
        <f t="shared" si="25"/>
        <v>0</v>
      </c>
      <c r="K182" s="213"/>
      <c r="L182" s="214"/>
      <c r="M182" s="215" t="s">
        <v>1</v>
      </c>
      <c r="N182" s="216" t="s">
        <v>37</v>
      </c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AR182" s="174" t="s">
        <v>390</v>
      </c>
      <c r="AT182" s="174" t="s">
        <v>387</v>
      </c>
      <c r="AU182" s="174" t="s">
        <v>81</v>
      </c>
      <c r="AY182" s="17" t="s">
        <v>159</v>
      </c>
      <c r="BE182" s="102">
        <f t="shared" si="29"/>
        <v>0</v>
      </c>
      <c r="BF182" s="102">
        <f t="shared" si="30"/>
        <v>0</v>
      </c>
      <c r="BG182" s="102">
        <f t="shared" si="31"/>
        <v>0</v>
      </c>
      <c r="BH182" s="102">
        <f t="shared" si="32"/>
        <v>0</v>
      </c>
      <c r="BI182" s="102">
        <f t="shared" si="33"/>
        <v>0</v>
      </c>
      <c r="BJ182" s="17" t="s">
        <v>81</v>
      </c>
      <c r="BK182" s="102">
        <f t="shared" si="34"/>
        <v>0</v>
      </c>
      <c r="BL182" s="17" t="s">
        <v>312</v>
      </c>
      <c r="BM182" s="174" t="s">
        <v>977</v>
      </c>
    </row>
    <row r="183" spans="2:65" s="1" customFormat="1" ht="24.15" customHeight="1" x14ac:dyDescent="0.2">
      <c r="B183" s="136"/>
      <c r="C183" s="163" t="s">
        <v>448</v>
      </c>
      <c r="D183" s="163" t="s">
        <v>161</v>
      </c>
      <c r="E183" s="164" t="s">
        <v>978</v>
      </c>
      <c r="F183" s="165" t="s">
        <v>979</v>
      </c>
      <c r="G183" s="166" t="s">
        <v>488</v>
      </c>
      <c r="H183" s="167">
        <v>1</v>
      </c>
      <c r="I183" s="168"/>
      <c r="J183" s="169">
        <f t="shared" si="25"/>
        <v>0</v>
      </c>
      <c r="K183" s="170"/>
      <c r="L183" s="34"/>
      <c r="M183" s="171" t="s">
        <v>1</v>
      </c>
      <c r="N183" s="135" t="s">
        <v>37</v>
      </c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AR183" s="174" t="s">
        <v>312</v>
      </c>
      <c r="AT183" s="174" t="s">
        <v>161</v>
      </c>
      <c r="AU183" s="174" t="s">
        <v>81</v>
      </c>
      <c r="AY183" s="17" t="s">
        <v>159</v>
      </c>
      <c r="BE183" s="102">
        <f t="shared" si="29"/>
        <v>0</v>
      </c>
      <c r="BF183" s="102">
        <f t="shared" si="30"/>
        <v>0</v>
      </c>
      <c r="BG183" s="102">
        <f t="shared" si="31"/>
        <v>0</v>
      </c>
      <c r="BH183" s="102">
        <f t="shared" si="32"/>
        <v>0</v>
      </c>
      <c r="BI183" s="102">
        <f t="shared" si="33"/>
        <v>0</v>
      </c>
      <c r="BJ183" s="17" t="s">
        <v>81</v>
      </c>
      <c r="BK183" s="102">
        <f t="shared" si="34"/>
        <v>0</v>
      </c>
      <c r="BL183" s="17" t="s">
        <v>312</v>
      </c>
      <c r="BM183" s="174" t="s">
        <v>980</v>
      </c>
    </row>
    <row r="184" spans="2:65" s="1" customFormat="1" ht="49" customHeight="1" x14ac:dyDescent="0.2">
      <c r="B184" s="136"/>
      <c r="C184" s="206" t="s">
        <v>453</v>
      </c>
      <c r="D184" s="206" t="s">
        <v>387</v>
      </c>
      <c r="E184" s="207" t="s">
        <v>981</v>
      </c>
      <c r="F184" s="208" t="s">
        <v>982</v>
      </c>
      <c r="G184" s="209" t="s">
        <v>488</v>
      </c>
      <c r="H184" s="210">
        <v>1</v>
      </c>
      <c r="I184" s="211"/>
      <c r="J184" s="212">
        <f t="shared" si="25"/>
        <v>0</v>
      </c>
      <c r="K184" s="213"/>
      <c r="L184" s="214"/>
      <c r="M184" s="215" t="s">
        <v>1</v>
      </c>
      <c r="N184" s="216" t="s">
        <v>37</v>
      </c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AR184" s="174" t="s">
        <v>390</v>
      </c>
      <c r="AT184" s="174" t="s">
        <v>387</v>
      </c>
      <c r="AU184" s="174" t="s">
        <v>81</v>
      </c>
      <c r="AY184" s="17" t="s">
        <v>159</v>
      </c>
      <c r="BE184" s="102">
        <f t="shared" si="29"/>
        <v>0</v>
      </c>
      <c r="BF184" s="102">
        <f t="shared" si="30"/>
        <v>0</v>
      </c>
      <c r="BG184" s="102">
        <f t="shared" si="31"/>
        <v>0</v>
      </c>
      <c r="BH184" s="102">
        <f t="shared" si="32"/>
        <v>0</v>
      </c>
      <c r="BI184" s="102">
        <f t="shared" si="33"/>
        <v>0</v>
      </c>
      <c r="BJ184" s="17" t="s">
        <v>81</v>
      </c>
      <c r="BK184" s="102">
        <f t="shared" si="34"/>
        <v>0</v>
      </c>
      <c r="BL184" s="17" t="s">
        <v>312</v>
      </c>
      <c r="BM184" s="174" t="s">
        <v>983</v>
      </c>
    </row>
    <row r="185" spans="2:65" s="1" customFormat="1" ht="24.15" customHeight="1" x14ac:dyDescent="0.2">
      <c r="B185" s="136"/>
      <c r="C185" s="163" t="s">
        <v>460</v>
      </c>
      <c r="D185" s="163" t="s">
        <v>161</v>
      </c>
      <c r="E185" s="164" t="s">
        <v>984</v>
      </c>
      <c r="F185" s="165" t="s">
        <v>985</v>
      </c>
      <c r="G185" s="166" t="s">
        <v>488</v>
      </c>
      <c r="H185" s="167">
        <v>1</v>
      </c>
      <c r="I185" s="168"/>
      <c r="J185" s="169">
        <f t="shared" si="25"/>
        <v>0</v>
      </c>
      <c r="K185" s="170"/>
      <c r="L185" s="34"/>
      <c r="M185" s="171" t="s">
        <v>1</v>
      </c>
      <c r="N185" s="135" t="s">
        <v>37</v>
      </c>
      <c r="P185" s="172">
        <f t="shared" si="26"/>
        <v>0</v>
      </c>
      <c r="Q185" s="172">
        <v>2.3019999999999998E-3</v>
      </c>
      <c r="R185" s="172">
        <f t="shared" si="27"/>
        <v>2.3019999999999998E-3</v>
      </c>
      <c r="S185" s="172">
        <v>0</v>
      </c>
      <c r="T185" s="173">
        <f t="shared" si="28"/>
        <v>0</v>
      </c>
      <c r="AR185" s="174" t="s">
        <v>312</v>
      </c>
      <c r="AT185" s="174" t="s">
        <v>161</v>
      </c>
      <c r="AU185" s="174" t="s">
        <v>81</v>
      </c>
      <c r="AY185" s="17" t="s">
        <v>159</v>
      </c>
      <c r="BE185" s="102">
        <f t="shared" si="29"/>
        <v>0</v>
      </c>
      <c r="BF185" s="102">
        <f t="shared" si="30"/>
        <v>0</v>
      </c>
      <c r="BG185" s="102">
        <f t="shared" si="31"/>
        <v>0</v>
      </c>
      <c r="BH185" s="102">
        <f t="shared" si="32"/>
        <v>0</v>
      </c>
      <c r="BI185" s="102">
        <f t="shared" si="33"/>
        <v>0</v>
      </c>
      <c r="BJ185" s="17" t="s">
        <v>81</v>
      </c>
      <c r="BK185" s="102">
        <f t="shared" si="34"/>
        <v>0</v>
      </c>
      <c r="BL185" s="17" t="s">
        <v>312</v>
      </c>
      <c r="BM185" s="174" t="s">
        <v>986</v>
      </c>
    </row>
    <row r="186" spans="2:65" s="1" customFormat="1" ht="16.5" customHeight="1" x14ac:dyDescent="0.2">
      <c r="B186" s="136"/>
      <c r="C186" s="206" t="s">
        <v>466</v>
      </c>
      <c r="D186" s="206" t="s">
        <v>387</v>
      </c>
      <c r="E186" s="207" t="s">
        <v>987</v>
      </c>
      <c r="F186" s="208" t="s">
        <v>988</v>
      </c>
      <c r="G186" s="209" t="s">
        <v>488</v>
      </c>
      <c r="H186" s="210">
        <v>1</v>
      </c>
      <c r="I186" s="211"/>
      <c r="J186" s="212">
        <f t="shared" si="25"/>
        <v>0</v>
      </c>
      <c r="K186" s="213"/>
      <c r="L186" s="214"/>
      <c r="M186" s="215" t="s">
        <v>1</v>
      </c>
      <c r="N186" s="216" t="s">
        <v>37</v>
      </c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AR186" s="174" t="s">
        <v>390</v>
      </c>
      <c r="AT186" s="174" t="s">
        <v>387</v>
      </c>
      <c r="AU186" s="174" t="s">
        <v>81</v>
      </c>
      <c r="AY186" s="17" t="s">
        <v>159</v>
      </c>
      <c r="BE186" s="102">
        <f t="shared" si="29"/>
        <v>0</v>
      </c>
      <c r="BF186" s="102">
        <f t="shared" si="30"/>
        <v>0</v>
      </c>
      <c r="BG186" s="102">
        <f t="shared" si="31"/>
        <v>0</v>
      </c>
      <c r="BH186" s="102">
        <f t="shared" si="32"/>
        <v>0</v>
      </c>
      <c r="BI186" s="102">
        <f t="shared" si="33"/>
        <v>0</v>
      </c>
      <c r="BJ186" s="17" t="s">
        <v>81</v>
      </c>
      <c r="BK186" s="102">
        <f t="shared" si="34"/>
        <v>0</v>
      </c>
      <c r="BL186" s="17" t="s">
        <v>312</v>
      </c>
      <c r="BM186" s="174" t="s">
        <v>989</v>
      </c>
    </row>
    <row r="187" spans="2:65" s="1" customFormat="1" ht="21.75" customHeight="1" x14ac:dyDescent="0.2">
      <c r="B187" s="136"/>
      <c r="C187" s="163" t="s">
        <v>474</v>
      </c>
      <c r="D187" s="163" t="s">
        <v>161</v>
      </c>
      <c r="E187" s="164" t="s">
        <v>990</v>
      </c>
      <c r="F187" s="165" t="s">
        <v>991</v>
      </c>
      <c r="G187" s="166" t="s">
        <v>488</v>
      </c>
      <c r="H187" s="167">
        <v>2</v>
      </c>
      <c r="I187" s="168"/>
      <c r="J187" s="169">
        <f t="shared" si="25"/>
        <v>0</v>
      </c>
      <c r="K187" s="170"/>
      <c r="L187" s="34"/>
      <c r="M187" s="171" t="s">
        <v>1</v>
      </c>
      <c r="N187" s="135" t="s">
        <v>37</v>
      </c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AR187" s="174" t="s">
        <v>312</v>
      </c>
      <c r="AT187" s="174" t="s">
        <v>161</v>
      </c>
      <c r="AU187" s="174" t="s">
        <v>81</v>
      </c>
      <c r="AY187" s="17" t="s">
        <v>159</v>
      </c>
      <c r="BE187" s="102">
        <f t="shared" si="29"/>
        <v>0</v>
      </c>
      <c r="BF187" s="102">
        <f t="shared" si="30"/>
        <v>0</v>
      </c>
      <c r="BG187" s="102">
        <f t="shared" si="31"/>
        <v>0</v>
      </c>
      <c r="BH187" s="102">
        <f t="shared" si="32"/>
        <v>0</v>
      </c>
      <c r="BI187" s="102">
        <f t="shared" si="33"/>
        <v>0</v>
      </c>
      <c r="BJ187" s="17" t="s">
        <v>81</v>
      </c>
      <c r="BK187" s="102">
        <f t="shared" si="34"/>
        <v>0</v>
      </c>
      <c r="BL187" s="17" t="s">
        <v>312</v>
      </c>
      <c r="BM187" s="174" t="s">
        <v>992</v>
      </c>
    </row>
    <row r="188" spans="2:65" s="1" customFormat="1" ht="21.75" customHeight="1" x14ac:dyDescent="0.2">
      <c r="B188" s="136"/>
      <c r="C188" s="206" t="s">
        <v>479</v>
      </c>
      <c r="D188" s="206" t="s">
        <v>387</v>
      </c>
      <c r="E188" s="207" t="s">
        <v>993</v>
      </c>
      <c r="F188" s="208" t="s">
        <v>994</v>
      </c>
      <c r="G188" s="209" t="s">
        <v>488</v>
      </c>
      <c r="H188" s="210">
        <v>1</v>
      </c>
      <c r="I188" s="211"/>
      <c r="J188" s="212">
        <f t="shared" si="25"/>
        <v>0</v>
      </c>
      <c r="K188" s="213"/>
      <c r="L188" s="214"/>
      <c r="M188" s="215" t="s">
        <v>1</v>
      </c>
      <c r="N188" s="216" t="s">
        <v>37</v>
      </c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AR188" s="174" t="s">
        <v>390</v>
      </c>
      <c r="AT188" s="174" t="s">
        <v>387</v>
      </c>
      <c r="AU188" s="174" t="s">
        <v>81</v>
      </c>
      <c r="AY188" s="17" t="s">
        <v>159</v>
      </c>
      <c r="BE188" s="102">
        <f t="shared" si="29"/>
        <v>0</v>
      </c>
      <c r="BF188" s="102">
        <f t="shared" si="30"/>
        <v>0</v>
      </c>
      <c r="BG188" s="102">
        <f t="shared" si="31"/>
        <v>0</v>
      </c>
      <c r="BH188" s="102">
        <f t="shared" si="32"/>
        <v>0</v>
      </c>
      <c r="BI188" s="102">
        <f t="shared" si="33"/>
        <v>0</v>
      </c>
      <c r="BJ188" s="17" t="s">
        <v>81</v>
      </c>
      <c r="BK188" s="102">
        <f t="shared" si="34"/>
        <v>0</v>
      </c>
      <c r="BL188" s="17" t="s">
        <v>312</v>
      </c>
      <c r="BM188" s="174" t="s">
        <v>995</v>
      </c>
    </row>
    <row r="189" spans="2:65" s="1" customFormat="1" ht="21.75" customHeight="1" x14ac:dyDescent="0.2">
      <c r="B189" s="136"/>
      <c r="C189" s="206" t="s">
        <v>485</v>
      </c>
      <c r="D189" s="206" t="s">
        <v>387</v>
      </c>
      <c r="E189" s="207" t="s">
        <v>996</v>
      </c>
      <c r="F189" s="208" t="s">
        <v>997</v>
      </c>
      <c r="G189" s="209" t="s">
        <v>488</v>
      </c>
      <c r="H189" s="210">
        <v>1</v>
      </c>
      <c r="I189" s="211"/>
      <c r="J189" s="212">
        <f t="shared" si="25"/>
        <v>0</v>
      </c>
      <c r="K189" s="213"/>
      <c r="L189" s="214"/>
      <c r="M189" s="215" t="s">
        <v>1</v>
      </c>
      <c r="N189" s="216" t="s">
        <v>37</v>
      </c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AR189" s="174" t="s">
        <v>390</v>
      </c>
      <c r="AT189" s="174" t="s">
        <v>387</v>
      </c>
      <c r="AU189" s="174" t="s">
        <v>81</v>
      </c>
      <c r="AY189" s="17" t="s">
        <v>159</v>
      </c>
      <c r="BE189" s="102">
        <f t="shared" si="29"/>
        <v>0</v>
      </c>
      <c r="BF189" s="102">
        <f t="shared" si="30"/>
        <v>0</v>
      </c>
      <c r="BG189" s="102">
        <f t="shared" si="31"/>
        <v>0</v>
      </c>
      <c r="BH189" s="102">
        <f t="shared" si="32"/>
        <v>0</v>
      </c>
      <c r="BI189" s="102">
        <f t="shared" si="33"/>
        <v>0</v>
      </c>
      <c r="BJ189" s="17" t="s">
        <v>81</v>
      </c>
      <c r="BK189" s="102">
        <f t="shared" si="34"/>
        <v>0</v>
      </c>
      <c r="BL189" s="17" t="s">
        <v>312</v>
      </c>
      <c r="BM189" s="174" t="s">
        <v>998</v>
      </c>
    </row>
    <row r="190" spans="2:65" s="1" customFormat="1" ht="24.15" customHeight="1" x14ac:dyDescent="0.2">
      <c r="B190" s="136"/>
      <c r="C190" s="163" t="s">
        <v>490</v>
      </c>
      <c r="D190" s="163" t="s">
        <v>161</v>
      </c>
      <c r="E190" s="164" t="s">
        <v>999</v>
      </c>
      <c r="F190" s="165" t="s">
        <v>1000</v>
      </c>
      <c r="G190" s="166" t="s">
        <v>488</v>
      </c>
      <c r="H190" s="167">
        <v>1</v>
      </c>
      <c r="I190" s="168"/>
      <c r="J190" s="169">
        <f t="shared" si="25"/>
        <v>0</v>
      </c>
      <c r="K190" s="170"/>
      <c r="L190" s="34"/>
      <c r="M190" s="171" t="s">
        <v>1</v>
      </c>
      <c r="N190" s="135" t="s">
        <v>37</v>
      </c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AR190" s="174" t="s">
        <v>312</v>
      </c>
      <c r="AT190" s="174" t="s">
        <v>161</v>
      </c>
      <c r="AU190" s="174" t="s">
        <v>81</v>
      </c>
      <c r="AY190" s="17" t="s">
        <v>159</v>
      </c>
      <c r="BE190" s="102">
        <f t="shared" si="29"/>
        <v>0</v>
      </c>
      <c r="BF190" s="102">
        <f t="shared" si="30"/>
        <v>0</v>
      </c>
      <c r="BG190" s="102">
        <f t="shared" si="31"/>
        <v>0</v>
      </c>
      <c r="BH190" s="102">
        <f t="shared" si="32"/>
        <v>0</v>
      </c>
      <c r="BI190" s="102">
        <f t="shared" si="33"/>
        <v>0</v>
      </c>
      <c r="BJ190" s="17" t="s">
        <v>81</v>
      </c>
      <c r="BK190" s="102">
        <f t="shared" si="34"/>
        <v>0</v>
      </c>
      <c r="BL190" s="17" t="s">
        <v>312</v>
      </c>
      <c r="BM190" s="174" t="s">
        <v>1001</v>
      </c>
    </row>
    <row r="191" spans="2:65" s="1" customFormat="1" ht="24.15" customHeight="1" x14ac:dyDescent="0.2">
      <c r="B191" s="136"/>
      <c r="C191" s="206" t="s">
        <v>495</v>
      </c>
      <c r="D191" s="206" t="s">
        <v>387</v>
      </c>
      <c r="E191" s="207" t="s">
        <v>1002</v>
      </c>
      <c r="F191" s="208" t="s">
        <v>1003</v>
      </c>
      <c r="G191" s="209" t="s">
        <v>488</v>
      </c>
      <c r="H191" s="210">
        <v>1</v>
      </c>
      <c r="I191" s="211"/>
      <c r="J191" s="212">
        <f t="shared" si="25"/>
        <v>0</v>
      </c>
      <c r="K191" s="213"/>
      <c r="L191" s="214"/>
      <c r="M191" s="215" t="s">
        <v>1</v>
      </c>
      <c r="N191" s="216" t="s">
        <v>37</v>
      </c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AR191" s="174" t="s">
        <v>390</v>
      </c>
      <c r="AT191" s="174" t="s">
        <v>387</v>
      </c>
      <c r="AU191" s="174" t="s">
        <v>81</v>
      </c>
      <c r="AY191" s="17" t="s">
        <v>159</v>
      </c>
      <c r="BE191" s="102">
        <f t="shared" si="29"/>
        <v>0</v>
      </c>
      <c r="BF191" s="102">
        <f t="shared" si="30"/>
        <v>0</v>
      </c>
      <c r="BG191" s="102">
        <f t="shared" si="31"/>
        <v>0</v>
      </c>
      <c r="BH191" s="102">
        <f t="shared" si="32"/>
        <v>0</v>
      </c>
      <c r="BI191" s="102">
        <f t="shared" si="33"/>
        <v>0</v>
      </c>
      <c r="BJ191" s="17" t="s">
        <v>81</v>
      </c>
      <c r="BK191" s="102">
        <f t="shared" si="34"/>
        <v>0</v>
      </c>
      <c r="BL191" s="17" t="s">
        <v>312</v>
      </c>
      <c r="BM191" s="174" t="s">
        <v>1004</v>
      </c>
    </row>
    <row r="192" spans="2:65" s="1" customFormat="1" ht="33" customHeight="1" x14ac:dyDescent="0.2">
      <c r="B192" s="136"/>
      <c r="C192" s="163" t="s">
        <v>501</v>
      </c>
      <c r="D192" s="163" t="s">
        <v>161</v>
      </c>
      <c r="E192" s="164" t="s">
        <v>1005</v>
      </c>
      <c r="F192" s="165" t="s">
        <v>1006</v>
      </c>
      <c r="G192" s="166" t="s">
        <v>488</v>
      </c>
      <c r="H192" s="167">
        <v>1</v>
      </c>
      <c r="I192" s="168"/>
      <c r="J192" s="169">
        <f t="shared" si="25"/>
        <v>0</v>
      </c>
      <c r="K192" s="170"/>
      <c r="L192" s="34"/>
      <c r="M192" s="171" t="s">
        <v>1</v>
      </c>
      <c r="N192" s="135" t="s">
        <v>37</v>
      </c>
      <c r="P192" s="172">
        <f t="shared" si="26"/>
        <v>0</v>
      </c>
      <c r="Q192" s="172">
        <v>1E-4</v>
      </c>
      <c r="R192" s="172">
        <f t="shared" si="27"/>
        <v>1E-4</v>
      </c>
      <c r="S192" s="172">
        <v>0</v>
      </c>
      <c r="T192" s="173">
        <f t="shared" si="28"/>
        <v>0</v>
      </c>
      <c r="AR192" s="174" t="s">
        <v>312</v>
      </c>
      <c r="AT192" s="174" t="s">
        <v>161</v>
      </c>
      <c r="AU192" s="174" t="s">
        <v>81</v>
      </c>
      <c r="AY192" s="17" t="s">
        <v>159</v>
      </c>
      <c r="BE192" s="102">
        <f t="shared" si="29"/>
        <v>0</v>
      </c>
      <c r="BF192" s="102">
        <f t="shared" si="30"/>
        <v>0</v>
      </c>
      <c r="BG192" s="102">
        <f t="shared" si="31"/>
        <v>0</v>
      </c>
      <c r="BH192" s="102">
        <f t="shared" si="32"/>
        <v>0</v>
      </c>
      <c r="BI192" s="102">
        <f t="shared" si="33"/>
        <v>0</v>
      </c>
      <c r="BJ192" s="17" t="s">
        <v>81</v>
      </c>
      <c r="BK192" s="102">
        <f t="shared" si="34"/>
        <v>0</v>
      </c>
      <c r="BL192" s="17" t="s">
        <v>312</v>
      </c>
      <c r="BM192" s="174" t="s">
        <v>1007</v>
      </c>
    </row>
    <row r="193" spans="2:65" s="1" customFormat="1" ht="24.15" customHeight="1" x14ac:dyDescent="0.2">
      <c r="B193" s="136"/>
      <c r="C193" s="206" t="s">
        <v>505</v>
      </c>
      <c r="D193" s="206" t="s">
        <v>387</v>
      </c>
      <c r="E193" s="207" t="s">
        <v>1008</v>
      </c>
      <c r="F193" s="208" t="s">
        <v>1009</v>
      </c>
      <c r="G193" s="209" t="s">
        <v>488</v>
      </c>
      <c r="H193" s="210">
        <v>1</v>
      </c>
      <c r="I193" s="211"/>
      <c r="J193" s="212">
        <f t="shared" si="25"/>
        <v>0</v>
      </c>
      <c r="K193" s="213"/>
      <c r="L193" s="214"/>
      <c r="M193" s="215" t="s">
        <v>1</v>
      </c>
      <c r="N193" s="216" t="s">
        <v>37</v>
      </c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AR193" s="174" t="s">
        <v>390</v>
      </c>
      <c r="AT193" s="174" t="s">
        <v>387</v>
      </c>
      <c r="AU193" s="174" t="s">
        <v>81</v>
      </c>
      <c r="AY193" s="17" t="s">
        <v>159</v>
      </c>
      <c r="BE193" s="102">
        <f t="shared" si="29"/>
        <v>0</v>
      </c>
      <c r="BF193" s="102">
        <f t="shared" si="30"/>
        <v>0</v>
      </c>
      <c r="BG193" s="102">
        <f t="shared" si="31"/>
        <v>0</v>
      </c>
      <c r="BH193" s="102">
        <f t="shared" si="32"/>
        <v>0</v>
      </c>
      <c r="BI193" s="102">
        <f t="shared" si="33"/>
        <v>0</v>
      </c>
      <c r="BJ193" s="17" t="s">
        <v>81</v>
      </c>
      <c r="BK193" s="102">
        <f t="shared" si="34"/>
        <v>0</v>
      </c>
      <c r="BL193" s="17" t="s">
        <v>312</v>
      </c>
      <c r="BM193" s="174" t="s">
        <v>1010</v>
      </c>
    </row>
    <row r="194" spans="2:65" s="1" customFormat="1" ht="16.5" customHeight="1" x14ac:dyDescent="0.2">
      <c r="B194" s="136"/>
      <c r="C194" s="163" t="s">
        <v>509</v>
      </c>
      <c r="D194" s="163" t="s">
        <v>161</v>
      </c>
      <c r="E194" s="164" t="s">
        <v>1011</v>
      </c>
      <c r="F194" s="165" t="s">
        <v>1012</v>
      </c>
      <c r="G194" s="166" t="s">
        <v>488</v>
      </c>
      <c r="H194" s="167">
        <v>2</v>
      </c>
      <c r="I194" s="168"/>
      <c r="J194" s="169">
        <f t="shared" si="25"/>
        <v>0</v>
      </c>
      <c r="K194" s="170"/>
      <c r="L194" s="34"/>
      <c r="M194" s="171" t="s">
        <v>1</v>
      </c>
      <c r="N194" s="135" t="s">
        <v>37</v>
      </c>
      <c r="P194" s="172">
        <f t="shared" si="26"/>
        <v>0</v>
      </c>
      <c r="Q194" s="172">
        <v>8.0000000000000007E-5</v>
      </c>
      <c r="R194" s="172">
        <f t="shared" si="27"/>
        <v>1.6000000000000001E-4</v>
      </c>
      <c r="S194" s="172">
        <v>0</v>
      </c>
      <c r="T194" s="173">
        <f t="shared" si="28"/>
        <v>0</v>
      </c>
      <c r="AR194" s="174" t="s">
        <v>312</v>
      </c>
      <c r="AT194" s="174" t="s">
        <v>161</v>
      </c>
      <c r="AU194" s="174" t="s">
        <v>81</v>
      </c>
      <c r="AY194" s="17" t="s">
        <v>159</v>
      </c>
      <c r="BE194" s="102">
        <f t="shared" si="29"/>
        <v>0</v>
      </c>
      <c r="BF194" s="102">
        <f t="shared" si="30"/>
        <v>0</v>
      </c>
      <c r="BG194" s="102">
        <f t="shared" si="31"/>
        <v>0</v>
      </c>
      <c r="BH194" s="102">
        <f t="shared" si="32"/>
        <v>0</v>
      </c>
      <c r="BI194" s="102">
        <f t="shared" si="33"/>
        <v>0</v>
      </c>
      <c r="BJ194" s="17" t="s">
        <v>81</v>
      </c>
      <c r="BK194" s="102">
        <f t="shared" si="34"/>
        <v>0</v>
      </c>
      <c r="BL194" s="17" t="s">
        <v>312</v>
      </c>
      <c r="BM194" s="174" t="s">
        <v>1013</v>
      </c>
    </row>
    <row r="195" spans="2:65" s="1" customFormat="1" ht="24.15" customHeight="1" x14ac:dyDescent="0.2">
      <c r="B195" s="136"/>
      <c r="C195" s="206" t="s">
        <v>515</v>
      </c>
      <c r="D195" s="206" t="s">
        <v>387</v>
      </c>
      <c r="E195" s="207" t="s">
        <v>1014</v>
      </c>
      <c r="F195" s="208" t="s">
        <v>1015</v>
      </c>
      <c r="G195" s="209" t="s">
        <v>488</v>
      </c>
      <c r="H195" s="210">
        <v>2</v>
      </c>
      <c r="I195" s="211"/>
      <c r="J195" s="212">
        <f t="shared" si="25"/>
        <v>0</v>
      </c>
      <c r="K195" s="213"/>
      <c r="L195" s="214"/>
      <c r="M195" s="215" t="s">
        <v>1</v>
      </c>
      <c r="N195" s="216" t="s">
        <v>37</v>
      </c>
      <c r="P195" s="172">
        <f t="shared" si="26"/>
        <v>0</v>
      </c>
      <c r="Q195" s="172">
        <v>1.1E-4</v>
      </c>
      <c r="R195" s="172">
        <f t="shared" si="27"/>
        <v>2.2000000000000001E-4</v>
      </c>
      <c r="S195" s="172">
        <v>0</v>
      </c>
      <c r="T195" s="173">
        <f t="shared" si="28"/>
        <v>0</v>
      </c>
      <c r="AR195" s="174" t="s">
        <v>390</v>
      </c>
      <c r="AT195" s="174" t="s">
        <v>387</v>
      </c>
      <c r="AU195" s="174" t="s">
        <v>81</v>
      </c>
      <c r="AY195" s="17" t="s">
        <v>159</v>
      </c>
      <c r="BE195" s="102">
        <f t="shared" si="29"/>
        <v>0</v>
      </c>
      <c r="BF195" s="102">
        <f t="shared" si="30"/>
        <v>0</v>
      </c>
      <c r="BG195" s="102">
        <f t="shared" si="31"/>
        <v>0</v>
      </c>
      <c r="BH195" s="102">
        <f t="shared" si="32"/>
        <v>0</v>
      </c>
      <c r="BI195" s="102">
        <f t="shared" si="33"/>
        <v>0</v>
      </c>
      <c r="BJ195" s="17" t="s">
        <v>81</v>
      </c>
      <c r="BK195" s="102">
        <f t="shared" si="34"/>
        <v>0</v>
      </c>
      <c r="BL195" s="17" t="s">
        <v>312</v>
      </c>
      <c r="BM195" s="174" t="s">
        <v>1016</v>
      </c>
    </row>
    <row r="196" spans="2:65" s="1" customFormat="1" ht="24.15" customHeight="1" x14ac:dyDescent="0.2">
      <c r="B196" s="136"/>
      <c r="C196" s="163" t="s">
        <v>519</v>
      </c>
      <c r="D196" s="163" t="s">
        <v>161</v>
      </c>
      <c r="E196" s="164" t="s">
        <v>1017</v>
      </c>
      <c r="F196" s="165" t="s">
        <v>1018</v>
      </c>
      <c r="G196" s="166" t="s">
        <v>488</v>
      </c>
      <c r="H196" s="167">
        <v>1</v>
      </c>
      <c r="I196" s="168"/>
      <c r="J196" s="169">
        <f t="shared" si="25"/>
        <v>0</v>
      </c>
      <c r="K196" s="170"/>
      <c r="L196" s="34"/>
      <c r="M196" s="171" t="s">
        <v>1</v>
      </c>
      <c r="N196" s="135" t="s">
        <v>37</v>
      </c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AR196" s="174" t="s">
        <v>312</v>
      </c>
      <c r="AT196" s="174" t="s">
        <v>161</v>
      </c>
      <c r="AU196" s="174" t="s">
        <v>81</v>
      </c>
      <c r="AY196" s="17" t="s">
        <v>159</v>
      </c>
      <c r="BE196" s="102">
        <f t="shared" si="29"/>
        <v>0</v>
      </c>
      <c r="BF196" s="102">
        <f t="shared" si="30"/>
        <v>0</v>
      </c>
      <c r="BG196" s="102">
        <f t="shared" si="31"/>
        <v>0</v>
      </c>
      <c r="BH196" s="102">
        <f t="shared" si="32"/>
        <v>0</v>
      </c>
      <c r="BI196" s="102">
        <f t="shared" si="33"/>
        <v>0</v>
      </c>
      <c r="BJ196" s="17" t="s">
        <v>81</v>
      </c>
      <c r="BK196" s="102">
        <f t="shared" si="34"/>
        <v>0</v>
      </c>
      <c r="BL196" s="17" t="s">
        <v>312</v>
      </c>
      <c r="BM196" s="174" t="s">
        <v>1019</v>
      </c>
    </row>
    <row r="197" spans="2:65" s="1" customFormat="1" ht="16.5" customHeight="1" x14ac:dyDescent="0.2">
      <c r="B197" s="136"/>
      <c r="C197" s="206" t="s">
        <v>531</v>
      </c>
      <c r="D197" s="206" t="s">
        <v>387</v>
      </c>
      <c r="E197" s="207" t="s">
        <v>1020</v>
      </c>
      <c r="F197" s="208" t="s">
        <v>1021</v>
      </c>
      <c r="G197" s="209" t="s">
        <v>488</v>
      </c>
      <c r="H197" s="210">
        <v>1</v>
      </c>
      <c r="I197" s="211"/>
      <c r="J197" s="212">
        <f t="shared" si="25"/>
        <v>0</v>
      </c>
      <c r="K197" s="213"/>
      <c r="L197" s="214"/>
      <c r="M197" s="215" t="s">
        <v>1</v>
      </c>
      <c r="N197" s="216" t="s">
        <v>37</v>
      </c>
      <c r="P197" s="172">
        <f t="shared" si="26"/>
        <v>0</v>
      </c>
      <c r="Q197" s="172">
        <v>0</v>
      </c>
      <c r="R197" s="172">
        <f t="shared" si="27"/>
        <v>0</v>
      </c>
      <c r="S197" s="172">
        <v>0</v>
      </c>
      <c r="T197" s="173">
        <f t="shared" si="28"/>
        <v>0</v>
      </c>
      <c r="AR197" s="174" t="s">
        <v>390</v>
      </c>
      <c r="AT197" s="174" t="s">
        <v>387</v>
      </c>
      <c r="AU197" s="174" t="s">
        <v>81</v>
      </c>
      <c r="AY197" s="17" t="s">
        <v>159</v>
      </c>
      <c r="BE197" s="102">
        <f t="shared" si="29"/>
        <v>0</v>
      </c>
      <c r="BF197" s="102">
        <f t="shared" si="30"/>
        <v>0</v>
      </c>
      <c r="BG197" s="102">
        <f t="shared" si="31"/>
        <v>0</v>
      </c>
      <c r="BH197" s="102">
        <f t="shared" si="32"/>
        <v>0</v>
      </c>
      <c r="BI197" s="102">
        <f t="shared" si="33"/>
        <v>0</v>
      </c>
      <c r="BJ197" s="17" t="s">
        <v>81</v>
      </c>
      <c r="BK197" s="102">
        <f t="shared" si="34"/>
        <v>0</v>
      </c>
      <c r="BL197" s="17" t="s">
        <v>312</v>
      </c>
      <c r="BM197" s="174" t="s">
        <v>1022</v>
      </c>
    </row>
    <row r="198" spans="2:65" s="1" customFormat="1" ht="16.5" customHeight="1" x14ac:dyDescent="0.2">
      <c r="B198" s="136"/>
      <c r="C198" s="206" t="s">
        <v>537</v>
      </c>
      <c r="D198" s="206" t="s">
        <v>387</v>
      </c>
      <c r="E198" s="207" t="s">
        <v>1023</v>
      </c>
      <c r="F198" s="208" t="s">
        <v>1024</v>
      </c>
      <c r="G198" s="209" t="s">
        <v>488</v>
      </c>
      <c r="H198" s="210">
        <v>1</v>
      </c>
      <c r="I198" s="211"/>
      <c r="J198" s="212">
        <f t="shared" si="25"/>
        <v>0</v>
      </c>
      <c r="K198" s="213"/>
      <c r="L198" s="214"/>
      <c r="M198" s="215" t="s">
        <v>1</v>
      </c>
      <c r="N198" s="216" t="s">
        <v>37</v>
      </c>
      <c r="P198" s="172">
        <f t="shared" si="26"/>
        <v>0</v>
      </c>
      <c r="Q198" s="172">
        <v>0</v>
      </c>
      <c r="R198" s="172">
        <f t="shared" si="27"/>
        <v>0</v>
      </c>
      <c r="S198" s="172">
        <v>0</v>
      </c>
      <c r="T198" s="173">
        <f t="shared" si="28"/>
        <v>0</v>
      </c>
      <c r="AR198" s="174" t="s">
        <v>390</v>
      </c>
      <c r="AT198" s="174" t="s">
        <v>387</v>
      </c>
      <c r="AU198" s="174" t="s">
        <v>81</v>
      </c>
      <c r="AY198" s="17" t="s">
        <v>159</v>
      </c>
      <c r="BE198" s="102">
        <f t="shared" si="29"/>
        <v>0</v>
      </c>
      <c r="BF198" s="102">
        <f t="shared" si="30"/>
        <v>0</v>
      </c>
      <c r="BG198" s="102">
        <f t="shared" si="31"/>
        <v>0</v>
      </c>
      <c r="BH198" s="102">
        <f t="shared" si="32"/>
        <v>0</v>
      </c>
      <c r="BI198" s="102">
        <f t="shared" si="33"/>
        <v>0</v>
      </c>
      <c r="BJ198" s="17" t="s">
        <v>81</v>
      </c>
      <c r="BK198" s="102">
        <f t="shared" si="34"/>
        <v>0</v>
      </c>
      <c r="BL198" s="17" t="s">
        <v>312</v>
      </c>
      <c r="BM198" s="174" t="s">
        <v>1025</v>
      </c>
    </row>
    <row r="199" spans="2:65" s="1" customFormat="1" ht="24.15" customHeight="1" x14ac:dyDescent="0.2">
      <c r="B199" s="136"/>
      <c r="C199" s="163" t="s">
        <v>542</v>
      </c>
      <c r="D199" s="163" t="s">
        <v>161</v>
      </c>
      <c r="E199" s="164" t="s">
        <v>1026</v>
      </c>
      <c r="F199" s="165" t="s">
        <v>1027</v>
      </c>
      <c r="G199" s="166" t="s">
        <v>429</v>
      </c>
      <c r="H199" s="219"/>
      <c r="I199" s="168"/>
      <c r="J199" s="169">
        <f t="shared" si="25"/>
        <v>0</v>
      </c>
      <c r="K199" s="170"/>
      <c r="L199" s="34"/>
      <c r="M199" s="171" t="s">
        <v>1</v>
      </c>
      <c r="N199" s="135" t="s">
        <v>37</v>
      </c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AR199" s="174" t="s">
        <v>312</v>
      </c>
      <c r="AT199" s="174" t="s">
        <v>161</v>
      </c>
      <c r="AU199" s="174" t="s">
        <v>81</v>
      </c>
      <c r="AY199" s="17" t="s">
        <v>159</v>
      </c>
      <c r="BE199" s="102">
        <f t="shared" si="29"/>
        <v>0</v>
      </c>
      <c r="BF199" s="102">
        <f t="shared" si="30"/>
        <v>0</v>
      </c>
      <c r="BG199" s="102">
        <f t="shared" si="31"/>
        <v>0</v>
      </c>
      <c r="BH199" s="102">
        <f t="shared" si="32"/>
        <v>0</v>
      </c>
      <c r="BI199" s="102">
        <f t="shared" si="33"/>
        <v>0</v>
      </c>
      <c r="BJ199" s="17" t="s">
        <v>81</v>
      </c>
      <c r="BK199" s="102">
        <f t="shared" si="34"/>
        <v>0</v>
      </c>
      <c r="BL199" s="17" t="s">
        <v>312</v>
      </c>
      <c r="BM199" s="174" t="s">
        <v>1028</v>
      </c>
    </row>
    <row r="200" spans="2:65" s="1" customFormat="1" ht="24.15" customHeight="1" x14ac:dyDescent="0.2">
      <c r="B200" s="136"/>
      <c r="C200" s="163" t="s">
        <v>546</v>
      </c>
      <c r="D200" s="163" t="s">
        <v>161</v>
      </c>
      <c r="E200" s="164" t="s">
        <v>1029</v>
      </c>
      <c r="F200" s="165" t="s">
        <v>1030</v>
      </c>
      <c r="G200" s="166" t="s">
        <v>429</v>
      </c>
      <c r="H200" s="219"/>
      <c r="I200" s="168"/>
      <c r="J200" s="169">
        <f t="shared" si="25"/>
        <v>0</v>
      </c>
      <c r="K200" s="170"/>
      <c r="L200" s="34"/>
      <c r="M200" s="171" t="s">
        <v>1</v>
      </c>
      <c r="N200" s="135" t="s">
        <v>37</v>
      </c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AR200" s="174" t="s">
        <v>312</v>
      </c>
      <c r="AT200" s="174" t="s">
        <v>161</v>
      </c>
      <c r="AU200" s="174" t="s">
        <v>81</v>
      </c>
      <c r="AY200" s="17" t="s">
        <v>159</v>
      </c>
      <c r="BE200" s="102">
        <f t="shared" si="29"/>
        <v>0</v>
      </c>
      <c r="BF200" s="102">
        <f t="shared" si="30"/>
        <v>0</v>
      </c>
      <c r="BG200" s="102">
        <f t="shared" si="31"/>
        <v>0</v>
      </c>
      <c r="BH200" s="102">
        <f t="shared" si="32"/>
        <v>0</v>
      </c>
      <c r="BI200" s="102">
        <f t="shared" si="33"/>
        <v>0</v>
      </c>
      <c r="BJ200" s="17" t="s">
        <v>81</v>
      </c>
      <c r="BK200" s="102">
        <f t="shared" si="34"/>
        <v>0</v>
      </c>
      <c r="BL200" s="17" t="s">
        <v>312</v>
      </c>
      <c r="BM200" s="174" t="s">
        <v>1031</v>
      </c>
    </row>
    <row r="201" spans="2:65" s="11" customFormat="1" ht="22.75" customHeight="1" x14ac:dyDescent="0.25">
      <c r="B201" s="151"/>
      <c r="D201" s="152" t="s">
        <v>70</v>
      </c>
      <c r="E201" s="161" t="s">
        <v>513</v>
      </c>
      <c r="F201" s="161" t="s">
        <v>514</v>
      </c>
      <c r="I201" s="154"/>
      <c r="J201" s="162">
        <f>BK201</f>
        <v>0</v>
      </c>
      <c r="L201" s="151"/>
      <c r="M201" s="156"/>
      <c r="P201" s="157">
        <f>SUM(P202:P206)</f>
        <v>0</v>
      </c>
      <c r="R201" s="157">
        <f>SUM(R202:R206)</f>
        <v>0</v>
      </c>
      <c r="T201" s="158">
        <f>SUM(T202:T206)</f>
        <v>0</v>
      </c>
      <c r="AR201" s="152" t="s">
        <v>81</v>
      </c>
      <c r="AT201" s="159" t="s">
        <v>70</v>
      </c>
      <c r="AU201" s="159" t="s">
        <v>76</v>
      </c>
      <c r="AY201" s="152" t="s">
        <v>159</v>
      </c>
      <c r="BK201" s="160">
        <f>SUM(BK202:BK206)</f>
        <v>0</v>
      </c>
    </row>
    <row r="202" spans="2:65" s="1" customFormat="1" ht="24.15" customHeight="1" x14ac:dyDescent="0.2">
      <c r="B202" s="136"/>
      <c r="C202" s="163" t="s">
        <v>550</v>
      </c>
      <c r="D202" s="163" t="s">
        <v>161</v>
      </c>
      <c r="E202" s="164" t="s">
        <v>1032</v>
      </c>
      <c r="F202" s="165" t="s">
        <v>1033</v>
      </c>
      <c r="G202" s="166" t="s">
        <v>1034</v>
      </c>
      <c r="H202" s="167">
        <v>1</v>
      </c>
      <c r="I202" s="168"/>
      <c r="J202" s="169">
        <f>ROUND(I202*H202,2)</f>
        <v>0</v>
      </c>
      <c r="K202" s="170"/>
      <c r="L202" s="34"/>
      <c r="M202" s="171" t="s">
        <v>1</v>
      </c>
      <c r="N202" s="135" t="s">
        <v>37</v>
      </c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AR202" s="174" t="s">
        <v>312</v>
      </c>
      <c r="AT202" s="174" t="s">
        <v>161</v>
      </c>
      <c r="AU202" s="174" t="s">
        <v>81</v>
      </c>
      <c r="AY202" s="17" t="s">
        <v>159</v>
      </c>
      <c r="BE202" s="102">
        <f>IF(N202="základná",J202,0)</f>
        <v>0</v>
      </c>
      <c r="BF202" s="102">
        <f>IF(N202="znížená",J202,0)</f>
        <v>0</v>
      </c>
      <c r="BG202" s="102">
        <f>IF(N202="zákl. prenesená",J202,0)</f>
        <v>0</v>
      </c>
      <c r="BH202" s="102">
        <f>IF(N202="zníž. prenesená",J202,0)</f>
        <v>0</v>
      </c>
      <c r="BI202" s="102">
        <f>IF(N202="nulová",J202,0)</f>
        <v>0</v>
      </c>
      <c r="BJ202" s="17" t="s">
        <v>81</v>
      </c>
      <c r="BK202" s="102">
        <f>ROUND(I202*H202,2)</f>
        <v>0</v>
      </c>
      <c r="BL202" s="17" t="s">
        <v>312</v>
      </c>
      <c r="BM202" s="174" t="s">
        <v>1035</v>
      </c>
    </row>
    <row r="203" spans="2:65" s="1" customFormat="1" ht="21.75" customHeight="1" x14ac:dyDescent="0.2">
      <c r="B203" s="136"/>
      <c r="C203" s="206" t="s">
        <v>554</v>
      </c>
      <c r="D203" s="206" t="s">
        <v>387</v>
      </c>
      <c r="E203" s="207" t="s">
        <v>1036</v>
      </c>
      <c r="F203" s="208" t="s">
        <v>1037</v>
      </c>
      <c r="G203" s="209" t="s">
        <v>1038</v>
      </c>
      <c r="H203" s="210">
        <v>1</v>
      </c>
      <c r="I203" s="211"/>
      <c r="J203" s="212">
        <f>ROUND(I203*H203,2)</f>
        <v>0</v>
      </c>
      <c r="K203" s="213"/>
      <c r="L203" s="214"/>
      <c r="M203" s="215" t="s">
        <v>1</v>
      </c>
      <c r="N203" s="216" t="s">
        <v>37</v>
      </c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AR203" s="174" t="s">
        <v>390</v>
      </c>
      <c r="AT203" s="174" t="s">
        <v>387</v>
      </c>
      <c r="AU203" s="174" t="s">
        <v>81</v>
      </c>
      <c r="AY203" s="17" t="s">
        <v>159</v>
      </c>
      <c r="BE203" s="102">
        <f>IF(N203="základná",J203,0)</f>
        <v>0</v>
      </c>
      <c r="BF203" s="102">
        <f>IF(N203="znížená",J203,0)</f>
        <v>0</v>
      </c>
      <c r="BG203" s="102">
        <f>IF(N203="zákl. prenesená",J203,0)</f>
        <v>0</v>
      </c>
      <c r="BH203" s="102">
        <f>IF(N203="zníž. prenesená",J203,0)</f>
        <v>0</v>
      </c>
      <c r="BI203" s="102">
        <f>IF(N203="nulová",J203,0)</f>
        <v>0</v>
      </c>
      <c r="BJ203" s="17" t="s">
        <v>81</v>
      </c>
      <c r="BK203" s="102">
        <f>ROUND(I203*H203,2)</f>
        <v>0</v>
      </c>
      <c r="BL203" s="17" t="s">
        <v>312</v>
      </c>
      <c r="BM203" s="174" t="s">
        <v>1039</v>
      </c>
    </row>
    <row r="204" spans="2:65" s="1" customFormat="1" ht="16.5" customHeight="1" x14ac:dyDescent="0.2">
      <c r="B204" s="136"/>
      <c r="C204" s="206" t="s">
        <v>558</v>
      </c>
      <c r="D204" s="206" t="s">
        <v>387</v>
      </c>
      <c r="E204" s="207" t="s">
        <v>1040</v>
      </c>
      <c r="F204" s="208" t="s">
        <v>1041</v>
      </c>
      <c r="G204" s="209" t="s">
        <v>1038</v>
      </c>
      <c r="H204" s="210">
        <v>1</v>
      </c>
      <c r="I204" s="211"/>
      <c r="J204" s="212">
        <f>ROUND(I204*H204,2)</f>
        <v>0</v>
      </c>
      <c r="K204" s="213"/>
      <c r="L204" s="214"/>
      <c r="M204" s="215" t="s">
        <v>1</v>
      </c>
      <c r="N204" s="216" t="s">
        <v>37</v>
      </c>
      <c r="P204" s="172">
        <f>O204*H204</f>
        <v>0</v>
      </c>
      <c r="Q204" s="172">
        <v>0</v>
      </c>
      <c r="R204" s="172">
        <f>Q204*H204</f>
        <v>0</v>
      </c>
      <c r="S204" s="172">
        <v>0</v>
      </c>
      <c r="T204" s="173">
        <f>S204*H204</f>
        <v>0</v>
      </c>
      <c r="AR204" s="174" t="s">
        <v>390</v>
      </c>
      <c r="AT204" s="174" t="s">
        <v>387</v>
      </c>
      <c r="AU204" s="174" t="s">
        <v>81</v>
      </c>
      <c r="AY204" s="17" t="s">
        <v>159</v>
      </c>
      <c r="BE204" s="102">
        <f>IF(N204="základná",J204,0)</f>
        <v>0</v>
      </c>
      <c r="BF204" s="102">
        <f>IF(N204="znížená",J204,0)</f>
        <v>0</v>
      </c>
      <c r="BG204" s="102">
        <f>IF(N204="zákl. prenesená",J204,0)</f>
        <v>0</v>
      </c>
      <c r="BH204" s="102">
        <f>IF(N204="zníž. prenesená",J204,0)</f>
        <v>0</v>
      </c>
      <c r="BI204" s="102">
        <f>IF(N204="nulová",J204,0)</f>
        <v>0</v>
      </c>
      <c r="BJ204" s="17" t="s">
        <v>81</v>
      </c>
      <c r="BK204" s="102">
        <f>ROUND(I204*H204,2)</f>
        <v>0</v>
      </c>
      <c r="BL204" s="17" t="s">
        <v>312</v>
      </c>
      <c r="BM204" s="174" t="s">
        <v>1042</v>
      </c>
    </row>
    <row r="205" spans="2:65" s="1" customFormat="1" ht="24.15" customHeight="1" x14ac:dyDescent="0.2">
      <c r="B205" s="136"/>
      <c r="C205" s="163" t="s">
        <v>562</v>
      </c>
      <c r="D205" s="163" t="s">
        <v>161</v>
      </c>
      <c r="E205" s="164" t="s">
        <v>571</v>
      </c>
      <c r="F205" s="165" t="s">
        <v>572</v>
      </c>
      <c r="G205" s="166" t="s">
        <v>429</v>
      </c>
      <c r="H205" s="219"/>
      <c r="I205" s="168"/>
      <c r="J205" s="169">
        <f>ROUND(I205*H205,2)</f>
        <v>0</v>
      </c>
      <c r="K205" s="170"/>
      <c r="L205" s="34"/>
      <c r="M205" s="171" t="s">
        <v>1</v>
      </c>
      <c r="N205" s="135" t="s">
        <v>37</v>
      </c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AR205" s="174" t="s">
        <v>312</v>
      </c>
      <c r="AT205" s="174" t="s">
        <v>161</v>
      </c>
      <c r="AU205" s="174" t="s">
        <v>81</v>
      </c>
      <c r="AY205" s="17" t="s">
        <v>159</v>
      </c>
      <c r="BE205" s="102">
        <f>IF(N205="základná",J205,0)</f>
        <v>0</v>
      </c>
      <c r="BF205" s="102">
        <f>IF(N205="znížená",J205,0)</f>
        <v>0</v>
      </c>
      <c r="BG205" s="102">
        <f>IF(N205="zákl. prenesená",J205,0)</f>
        <v>0</v>
      </c>
      <c r="BH205" s="102">
        <f>IF(N205="zníž. prenesená",J205,0)</f>
        <v>0</v>
      </c>
      <c r="BI205" s="102">
        <f>IF(N205="nulová",J205,0)</f>
        <v>0</v>
      </c>
      <c r="BJ205" s="17" t="s">
        <v>81</v>
      </c>
      <c r="BK205" s="102">
        <f>ROUND(I205*H205,2)</f>
        <v>0</v>
      </c>
      <c r="BL205" s="17" t="s">
        <v>312</v>
      </c>
      <c r="BM205" s="174" t="s">
        <v>1043</v>
      </c>
    </row>
    <row r="206" spans="2:65" s="1" customFormat="1" ht="24.15" customHeight="1" x14ac:dyDescent="0.2">
      <c r="B206" s="136"/>
      <c r="C206" s="163" t="s">
        <v>566</v>
      </c>
      <c r="D206" s="163" t="s">
        <v>161</v>
      </c>
      <c r="E206" s="164" t="s">
        <v>1044</v>
      </c>
      <c r="F206" s="165" t="s">
        <v>1045</v>
      </c>
      <c r="G206" s="166" t="s">
        <v>429</v>
      </c>
      <c r="H206" s="219"/>
      <c r="I206" s="168"/>
      <c r="J206" s="169">
        <f>ROUND(I206*H206,2)</f>
        <v>0</v>
      </c>
      <c r="K206" s="170"/>
      <c r="L206" s="34"/>
      <c r="M206" s="171" t="s">
        <v>1</v>
      </c>
      <c r="N206" s="135" t="s">
        <v>37</v>
      </c>
      <c r="P206" s="172">
        <f>O206*H206</f>
        <v>0</v>
      </c>
      <c r="Q206" s="172">
        <v>0</v>
      </c>
      <c r="R206" s="172">
        <f>Q206*H206</f>
        <v>0</v>
      </c>
      <c r="S206" s="172">
        <v>0</v>
      </c>
      <c r="T206" s="173">
        <f>S206*H206</f>
        <v>0</v>
      </c>
      <c r="AR206" s="174" t="s">
        <v>312</v>
      </c>
      <c r="AT206" s="174" t="s">
        <v>161</v>
      </c>
      <c r="AU206" s="174" t="s">
        <v>81</v>
      </c>
      <c r="AY206" s="17" t="s">
        <v>159</v>
      </c>
      <c r="BE206" s="102">
        <f>IF(N206="základná",J206,0)</f>
        <v>0</v>
      </c>
      <c r="BF206" s="102">
        <f>IF(N206="znížená",J206,0)</f>
        <v>0</v>
      </c>
      <c r="BG206" s="102">
        <f>IF(N206="zákl. prenesená",J206,0)</f>
        <v>0</v>
      </c>
      <c r="BH206" s="102">
        <f>IF(N206="zníž. prenesená",J206,0)</f>
        <v>0</v>
      </c>
      <c r="BI206" s="102">
        <f>IF(N206="nulová",J206,0)</f>
        <v>0</v>
      </c>
      <c r="BJ206" s="17" t="s">
        <v>81</v>
      </c>
      <c r="BK206" s="102">
        <f>ROUND(I206*H206,2)</f>
        <v>0</v>
      </c>
      <c r="BL206" s="17" t="s">
        <v>312</v>
      </c>
      <c r="BM206" s="174" t="s">
        <v>1046</v>
      </c>
    </row>
    <row r="207" spans="2:65" s="11" customFormat="1" ht="22.75" customHeight="1" x14ac:dyDescent="0.25">
      <c r="B207" s="151"/>
      <c r="D207" s="152" t="s">
        <v>70</v>
      </c>
      <c r="E207" s="161" t="s">
        <v>1047</v>
      </c>
      <c r="F207" s="161" t="s">
        <v>1048</v>
      </c>
      <c r="I207" s="154"/>
      <c r="J207" s="162">
        <f>BK207</f>
        <v>0</v>
      </c>
      <c r="L207" s="151"/>
      <c r="M207" s="156"/>
      <c r="P207" s="157">
        <f>P208</f>
        <v>0</v>
      </c>
      <c r="R207" s="157">
        <f>R208</f>
        <v>0</v>
      </c>
      <c r="T207" s="158">
        <f>T208</f>
        <v>0</v>
      </c>
      <c r="AR207" s="152" t="s">
        <v>165</v>
      </c>
      <c r="AT207" s="159" t="s">
        <v>70</v>
      </c>
      <c r="AU207" s="159" t="s">
        <v>76</v>
      </c>
      <c r="AY207" s="152" t="s">
        <v>159</v>
      </c>
      <c r="BK207" s="160">
        <f>BK208</f>
        <v>0</v>
      </c>
    </row>
    <row r="208" spans="2:65" s="1" customFormat="1" ht="33" customHeight="1" x14ac:dyDescent="0.2">
      <c r="B208" s="136"/>
      <c r="C208" s="163" t="s">
        <v>570</v>
      </c>
      <c r="D208" s="163" t="s">
        <v>161</v>
      </c>
      <c r="E208" s="164" t="s">
        <v>1049</v>
      </c>
      <c r="F208" s="165" t="s">
        <v>1050</v>
      </c>
      <c r="G208" s="166" t="s">
        <v>1051</v>
      </c>
      <c r="H208" s="167">
        <v>4</v>
      </c>
      <c r="I208" s="168"/>
      <c r="J208" s="169">
        <f>ROUND(I208*H208,2)</f>
        <v>0</v>
      </c>
      <c r="K208" s="170"/>
      <c r="L208" s="34"/>
      <c r="M208" s="171" t="s">
        <v>1</v>
      </c>
      <c r="N208" s="135" t="s">
        <v>37</v>
      </c>
      <c r="P208" s="172">
        <f>O208*H208</f>
        <v>0</v>
      </c>
      <c r="Q208" s="172">
        <v>0</v>
      </c>
      <c r="R208" s="172">
        <f>Q208*H208</f>
        <v>0</v>
      </c>
      <c r="S208" s="172">
        <v>0</v>
      </c>
      <c r="T208" s="173">
        <f>S208*H208</f>
        <v>0</v>
      </c>
      <c r="AR208" s="174" t="s">
        <v>1052</v>
      </c>
      <c r="AT208" s="174" t="s">
        <v>161</v>
      </c>
      <c r="AU208" s="174" t="s">
        <v>81</v>
      </c>
      <c r="AY208" s="17" t="s">
        <v>159</v>
      </c>
      <c r="BE208" s="102">
        <f>IF(N208="základná",J208,0)</f>
        <v>0</v>
      </c>
      <c r="BF208" s="102">
        <f>IF(N208="znížená",J208,0)</f>
        <v>0</v>
      </c>
      <c r="BG208" s="102">
        <f>IF(N208="zákl. prenesená",J208,0)</f>
        <v>0</v>
      </c>
      <c r="BH208" s="102">
        <f>IF(N208="zníž. prenesená",J208,0)</f>
        <v>0</v>
      </c>
      <c r="BI208" s="102">
        <f>IF(N208="nulová",J208,0)</f>
        <v>0</v>
      </c>
      <c r="BJ208" s="17" t="s">
        <v>81</v>
      </c>
      <c r="BK208" s="102">
        <f>ROUND(I208*H208,2)</f>
        <v>0</v>
      </c>
      <c r="BL208" s="17" t="s">
        <v>1052</v>
      </c>
      <c r="BM208" s="174" t="s">
        <v>1053</v>
      </c>
    </row>
    <row r="209" spans="2:65" s="11" customFormat="1" ht="22.75" customHeight="1" x14ac:dyDescent="0.25">
      <c r="B209" s="151"/>
      <c r="D209" s="152" t="s">
        <v>70</v>
      </c>
      <c r="E209" s="161" t="s">
        <v>1054</v>
      </c>
      <c r="F209" s="161" t="s">
        <v>1055</v>
      </c>
      <c r="I209" s="154"/>
      <c r="J209" s="162">
        <f>BK209</f>
        <v>0</v>
      </c>
      <c r="L209" s="151"/>
      <c r="M209" s="156"/>
      <c r="P209" s="157">
        <f>SUM(P210:P215)</f>
        <v>0</v>
      </c>
      <c r="R209" s="157">
        <f>SUM(R210:R215)</f>
        <v>1.0200000000000001E-3</v>
      </c>
      <c r="T209" s="158">
        <f>SUM(T210:T215)</f>
        <v>0</v>
      </c>
      <c r="AR209" s="152" t="s">
        <v>173</v>
      </c>
      <c r="AT209" s="159" t="s">
        <v>70</v>
      </c>
      <c r="AU209" s="159" t="s">
        <v>76</v>
      </c>
      <c r="AY209" s="152" t="s">
        <v>159</v>
      </c>
      <c r="BK209" s="160">
        <f>SUM(BK210:BK215)</f>
        <v>0</v>
      </c>
    </row>
    <row r="210" spans="2:65" s="1" customFormat="1" ht="16.5" customHeight="1" x14ac:dyDescent="0.2">
      <c r="B210" s="136"/>
      <c r="C210" s="163" t="s">
        <v>576</v>
      </c>
      <c r="D210" s="163" t="s">
        <v>161</v>
      </c>
      <c r="E210" s="164" t="s">
        <v>1056</v>
      </c>
      <c r="F210" s="165" t="s">
        <v>1057</v>
      </c>
      <c r="G210" s="166" t="s">
        <v>493</v>
      </c>
      <c r="H210" s="167">
        <v>6</v>
      </c>
      <c r="I210" s="168"/>
      <c r="J210" s="169">
        <f t="shared" ref="J210:J215" si="35">ROUND(I210*H210,2)</f>
        <v>0</v>
      </c>
      <c r="K210" s="170"/>
      <c r="L210" s="34"/>
      <c r="M210" s="171" t="s">
        <v>1</v>
      </c>
      <c r="N210" s="135" t="s">
        <v>37</v>
      </c>
      <c r="P210" s="172">
        <f t="shared" ref="P210:P215" si="36">O210*H210</f>
        <v>0</v>
      </c>
      <c r="Q210" s="172">
        <v>0</v>
      </c>
      <c r="R210" s="172">
        <f t="shared" ref="R210:R215" si="37">Q210*H210</f>
        <v>0</v>
      </c>
      <c r="S210" s="172">
        <v>0</v>
      </c>
      <c r="T210" s="173">
        <f t="shared" ref="T210:T215" si="38">S210*H210</f>
        <v>0</v>
      </c>
      <c r="AR210" s="174" t="s">
        <v>576</v>
      </c>
      <c r="AT210" s="174" t="s">
        <v>161</v>
      </c>
      <c r="AU210" s="174" t="s">
        <v>81</v>
      </c>
      <c r="AY210" s="17" t="s">
        <v>159</v>
      </c>
      <c r="BE210" s="102">
        <f t="shared" ref="BE210:BE215" si="39">IF(N210="základná",J210,0)</f>
        <v>0</v>
      </c>
      <c r="BF210" s="102">
        <f t="shared" ref="BF210:BF215" si="40">IF(N210="znížená",J210,0)</f>
        <v>0</v>
      </c>
      <c r="BG210" s="102">
        <f t="shared" ref="BG210:BG215" si="41">IF(N210="zákl. prenesená",J210,0)</f>
        <v>0</v>
      </c>
      <c r="BH210" s="102">
        <f t="shared" ref="BH210:BH215" si="42">IF(N210="zníž. prenesená",J210,0)</f>
        <v>0</v>
      </c>
      <c r="BI210" s="102">
        <f t="shared" ref="BI210:BI215" si="43">IF(N210="nulová",J210,0)</f>
        <v>0</v>
      </c>
      <c r="BJ210" s="17" t="s">
        <v>81</v>
      </c>
      <c r="BK210" s="102">
        <f t="shared" ref="BK210:BK215" si="44">ROUND(I210*H210,2)</f>
        <v>0</v>
      </c>
      <c r="BL210" s="17" t="s">
        <v>576</v>
      </c>
      <c r="BM210" s="174" t="s">
        <v>1058</v>
      </c>
    </row>
    <row r="211" spans="2:65" s="1" customFormat="1" ht="33" customHeight="1" x14ac:dyDescent="0.2">
      <c r="B211" s="136"/>
      <c r="C211" s="206" t="s">
        <v>580</v>
      </c>
      <c r="D211" s="206" t="s">
        <v>387</v>
      </c>
      <c r="E211" s="207" t="s">
        <v>1059</v>
      </c>
      <c r="F211" s="208" t="s">
        <v>1060</v>
      </c>
      <c r="G211" s="209" t="s">
        <v>493</v>
      </c>
      <c r="H211" s="210">
        <v>6</v>
      </c>
      <c r="I211" s="211"/>
      <c r="J211" s="212">
        <f t="shared" si="35"/>
        <v>0</v>
      </c>
      <c r="K211" s="213"/>
      <c r="L211" s="214"/>
      <c r="M211" s="215" t="s">
        <v>1</v>
      </c>
      <c r="N211" s="216" t="s">
        <v>37</v>
      </c>
      <c r="P211" s="172">
        <f t="shared" si="36"/>
        <v>0</v>
      </c>
      <c r="Q211" s="172">
        <v>1.7000000000000001E-4</v>
      </c>
      <c r="R211" s="172">
        <f t="shared" si="37"/>
        <v>1.0200000000000001E-3</v>
      </c>
      <c r="S211" s="172">
        <v>0</v>
      </c>
      <c r="T211" s="173">
        <f t="shared" si="38"/>
        <v>0</v>
      </c>
      <c r="AR211" s="174" t="s">
        <v>1061</v>
      </c>
      <c r="AT211" s="174" t="s">
        <v>387</v>
      </c>
      <c r="AU211" s="174" t="s">
        <v>81</v>
      </c>
      <c r="AY211" s="17" t="s">
        <v>159</v>
      </c>
      <c r="BE211" s="102">
        <f t="shared" si="39"/>
        <v>0</v>
      </c>
      <c r="BF211" s="102">
        <f t="shared" si="40"/>
        <v>0</v>
      </c>
      <c r="BG211" s="102">
        <f t="shared" si="41"/>
        <v>0</v>
      </c>
      <c r="BH211" s="102">
        <f t="shared" si="42"/>
        <v>0</v>
      </c>
      <c r="BI211" s="102">
        <f t="shared" si="43"/>
        <v>0</v>
      </c>
      <c r="BJ211" s="17" t="s">
        <v>81</v>
      </c>
      <c r="BK211" s="102">
        <f t="shared" si="44"/>
        <v>0</v>
      </c>
      <c r="BL211" s="17" t="s">
        <v>576</v>
      </c>
      <c r="BM211" s="174" t="s">
        <v>1062</v>
      </c>
    </row>
    <row r="212" spans="2:65" s="1" customFormat="1" ht="33" customHeight="1" x14ac:dyDescent="0.2">
      <c r="B212" s="136"/>
      <c r="C212" s="206" t="s">
        <v>585</v>
      </c>
      <c r="D212" s="206" t="s">
        <v>387</v>
      </c>
      <c r="E212" s="207" t="s">
        <v>1063</v>
      </c>
      <c r="F212" s="208" t="s">
        <v>1064</v>
      </c>
      <c r="G212" s="209" t="s">
        <v>493</v>
      </c>
      <c r="H212" s="210">
        <v>2</v>
      </c>
      <c r="I212" s="211"/>
      <c r="J212" s="212">
        <f t="shared" si="35"/>
        <v>0</v>
      </c>
      <c r="K212" s="213"/>
      <c r="L212" s="214"/>
      <c r="M212" s="215" t="s">
        <v>1</v>
      </c>
      <c r="N212" s="216" t="s">
        <v>37</v>
      </c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AR212" s="174" t="s">
        <v>1061</v>
      </c>
      <c r="AT212" s="174" t="s">
        <v>387</v>
      </c>
      <c r="AU212" s="174" t="s">
        <v>81</v>
      </c>
      <c r="AY212" s="17" t="s">
        <v>159</v>
      </c>
      <c r="BE212" s="102">
        <f t="shared" si="39"/>
        <v>0</v>
      </c>
      <c r="BF212" s="102">
        <f t="shared" si="40"/>
        <v>0</v>
      </c>
      <c r="BG212" s="102">
        <f t="shared" si="41"/>
        <v>0</v>
      </c>
      <c r="BH212" s="102">
        <f t="shared" si="42"/>
        <v>0</v>
      </c>
      <c r="BI212" s="102">
        <f t="shared" si="43"/>
        <v>0</v>
      </c>
      <c r="BJ212" s="17" t="s">
        <v>81</v>
      </c>
      <c r="BK212" s="102">
        <f t="shared" si="44"/>
        <v>0</v>
      </c>
      <c r="BL212" s="17" t="s">
        <v>576</v>
      </c>
      <c r="BM212" s="174" t="s">
        <v>1065</v>
      </c>
    </row>
    <row r="213" spans="2:65" s="1" customFormat="1" ht="24.15" customHeight="1" x14ac:dyDescent="0.2">
      <c r="B213" s="136"/>
      <c r="C213" s="163" t="s">
        <v>591</v>
      </c>
      <c r="D213" s="163" t="s">
        <v>161</v>
      </c>
      <c r="E213" s="164" t="s">
        <v>1066</v>
      </c>
      <c r="F213" s="165" t="s">
        <v>1067</v>
      </c>
      <c r="G213" s="166" t="s">
        <v>493</v>
      </c>
      <c r="H213" s="167">
        <v>1</v>
      </c>
      <c r="I213" s="168"/>
      <c r="J213" s="169">
        <f t="shared" si="35"/>
        <v>0</v>
      </c>
      <c r="K213" s="170"/>
      <c r="L213" s="34"/>
      <c r="M213" s="171" t="s">
        <v>1</v>
      </c>
      <c r="N213" s="135" t="s">
        <v>37</v>
      </c>
      <c r="P213" s="172">
        <f t="shared" si="36"/>
        <v>0</v>
      </c>
      <c r="Q213" s="172">
        <v>0</v>
      </c>
      <c r="R213" s="172">
        <f t="shared" si="37"/>
        <v>0</v>
      </c>
      <c r="S213" s="172">
        <v>0</v>
      </c>
      <c r="T213" s="173">
        <f t="shared" si="38"/>
        <v>0</v>
      </c>
      <c r="AR213" s="174" t="s">
        <v>576</v>
      </c>
      <c r="AT213" s="174" t="s">
        <v>161</v>
      </c>
      <c r="AU213" s="174" t="s">
        <v>81</v>
      </c>
      <c r="AY213" s="17" t="s">
        <v>159</v>
      </c>
      <c r="BE213" s="102">
        <f t="shared" si="39"/>
        <v>0</v>
      </c>
      <c r="BF213" s="102">
        <f t="shared" si="40"/>
        <v>0</v>
      </c>
      <c r="BG213" s="102">
        <f t="shared" si="41"/>
        <v>0</v>
      </c>
      <c r="BH213" s="102">
        <f t="shared" si="42"/>
        <v>0</v>
      </c>
      <c r="BI213" s="102">
        <f t="shared" si="43"/>
        <v>0</v>
      </c>
      <c r="BJ213" s="17" t="s">
        <v>81</v>
      </c>
      <c r="BK213" s="102">
        <f t="shared" si="44"/>
        <v>0</v>
      </c>
      <c r="BL213" s="17" t="s">
        <v>576</v>
      </c>
      <c r="BM213" s="174" t="s">
        <v>1068</v>
      </c>
    </row>
    <row r="214" spans="2:65" s="1" customFormat="1" ht="24.15" customHeight="1" x14ac:dyDescent="0.2">
      <c r="B214" s="136"/>
      <c r="C214" s="163" t="s">
        <v>595</v>
      </c>
      <c r="D214" s="163" t="s">
        <v>161</v>
      </c>
      <c r="E214" s="164" t="s">
        <v>1069</v>
      </c>
      <c r="F214" s="165" t="s">
        <v>1070</v>
      </c>
      <c r="G214" s="166" t="s">
        <v>488</v>
      </c>
      <c r="H214" s="167">
        <v>1</v>
      </c>
      <c r="I214" s="168"/>
      <c r="J214" s="169">
        <f t="shared" si="35"/>
        <v>0</v>
      </c>
      <c r="K214" s="170"/>
      <c r="L214" s="34"/>
      <c r="M214" s="171" t="s">
        <v>1</v>
      </c>
      <c r="N214" s="135" t="s">
        <v>37</v>
      </c>
      <c r="P214" s="172">
        <f t="shared" si="36"/>
        <v>0</v>
      </c>
      <c r="Q214" s="172">
        <v>0</v>
      </c>
      <c r="R214" s="172">
        <f t="shared" si="37"/>
        <v>0</v>
      </c>
      <c r="S214" s="172">
        <v>0</v>
      </c>
      <c r="T214" s="173">
        <f t="shared" si="38"/>
        <v>0</v>
      </c>
      <c r="AR214" s="174" t="s">
        <v>576</v>
      </c>
      <c r="AT214" s="174" t="s">
        <v>161</v>
      </c>
      <c r="AU214" s="174" t="s">
        <v>81</v>
      </c>
      <c r="AY214" s="17" t="s">
        <v>159</v>
      </c>
      <c r="BE214" s="102">
        <f t="shared" si="39"/>
        <v>0</v>
      </c>
      <c r="BF214" s="102">
        <f t="shared" si="40"/>
        <v>0</v>
      </c>
      <c r="BG214" s="102">
        <f t="shared" si="41"/>
        <v>0</v>
      </c>
      <c r="BH214" s="102">
        <f t="shared" si="42"/>
        <v>0</v>
      </c>
      <c r="BI214" s="102">
        <f t="shared" si="43"/>
        <v>0</v>
      </c>
      <c r="BJ214" s="17" t="s">
        <v>81</v>
      </c>
      <c r="BK214" s="102">
        <f t="shared" si="44"/>
        <v>0</v>
      </c>
      <c r="BL214" s="17" t="s">
        <v>576</v>
      </c>
      <c r="BM214" s="174" t="s">
        <v>1071</v>
      </c>
    </row>
    <row r="215" spans="2:65" s="1" customFormat="1" ht="24.15" customHeight="1" x14ac:dyDescent="0.2">
      <c r="B215" s="136"/>
      <c r="C215" s="206" t="s">
        <v>600</v>
      </c>
      <c r="D215" s="206" t="s">
        <v>387</v>
      </c>
      <c r="E215" s="207" t="s">
        <v>1072</v>
      </c>
      <c r="F215" s="208" t="s">
        <v>1073</v>
      </c>
      <c r="G215" s="209" t="s">
        <v>488</v>
      </c>
      <c r="H215" s="210">
        <v>1</v>
      </c>
      <c r="I215" s="211"/>
      <c r="J215" s="212">
        <f t="shared" si="35"/>
        <v>0</v>
      </c>
      <c r="K215" s="213"/>
      <c r="L215" s="214"/>
      <c r="M215" s="225" t="s">
        <v>1</v>
      </c>
      <c r="N215" s="226" t="s">
        <v>37</v>
      </c>
      <c r="O215" s="222"/>
      <c r="P215" s="223">
        <f t="shared" si="36"/>
        <v>0</v>
      </c>
      <c r="Q215" s="223">
        <v>0</v>
      </c>
      <c r="R215" s="223">
        <f t="shared" si="37"/>
        <v>0</v>
      </c>
      <c r="S215" s="223">
        <v>0</v>
      </c>
      <c r="T215" s="224">
        <f t="shared" si="38"/>
        <v>0</v>
      </c>
      <c r="AR215" s="174" t="s">
        <v>1061</v>
      </c>
      <c r="AT215" s="174" t="s">
        <v>387</v>
      </c>
      <c r="AU215" s="174" t="s">
        <v>81</v>
      </c>
      <c r="AY215" s="17" t="s">
        <v>159</v>
      </c>
      <c r="BE215" s="102">
        <f t="shared" si="39"/>
        <v>0</v>
      </c>
      <c r="BF215" s="102">
        <f t="shared" si="40"/>
        <v>0</v>
      </c>
      <c r="BG215" s="102">
        <f t="shared" si="41"/>
        <v>0</v>
      </c>
      <c r="BH215" s="102">
        <f t="shared" si="42"/>
        <v>0</v>
      </c>
      <c r="BI215" s="102">
        <f t="shared" si="43"/>
        <v>0</v>
      </c>
      <c r="BJ215" s="17" t="s">
        <v>81</v>
      </c>
      <c r="BK215" s="102">
        <f t="shared" si="44"/>
        <v>0</v>
      </c>
      <c r="BL215" s="17" t="s">
        <v>576</v>
      </c>
      <c r="BM215" s="174" t="s">
        <v>1074</v>
      </c>
    </row>
    <row r="216" spans="2:65" s="12" customFormat="1" x14ac:dyDescent="0.2">
      <c r="B216" s="175"/>
      <c r="C216" s="284" t="s">
        <v>2229</v>
      </c>
      <c r="D216" s="284"/>
      <c r="E216" s="7"/>
      <c r="F216" s="7"/>
      <c r="G216" s="7"/>
      <c r="H216" s="7"/>
      <c r="I216" s="7"/>
      <c r="L216" s="175"/>
      <c r="AT216" s="177"/>
      <c r="AU216" s="177"/>
      <c r="AY216" s="177"/>
    </row>
    <row r="217" spans="2:65" s="12" customFormat="1" ht="23.4" customHeight="1" x14ac:dyDescent="0.2">
      <c r="B217" s="175"/>
      <c r="C217" s="284" t="s">
        <v>2230</v>
      </c>
      <c r="D217" s="284"/>
      <c r="E217" s="284"/>
      <c r="F217" s="284"/>
      <c r="G217" s="284"/>
      <c r="H217" s="284"/>
      <c r="I217" s="284"/>
      <c r="L217" s="175"/>
      <c r="AT217" s="177"/>
      <c r="AU217" s="177"/>
      <c r="AY217" s="177"/>
    </row>
    <row r="218" spans="2:65" s="12" customFormat="1" ht="33" customHeight="1" x14ac:dyDescent="0.2">
      <c r="B218" s="175"/>
      <c r="C218" s="284" t="s">
        <v>2231</v>
      </c>
      <c r="D218" s="284"/>
      <c r="E218" s="284"/>
      <c r="F218" s="284"/>
      <c r="G218" s="284"/>
      <c r="H218" s="284"/>
      <c r="I218" s="284"/>
      <c r="L218" s="175"/>
      <c r="AT218" s="177"/>
      <c r="AU218" s="177"/>
      <c r="AY218" s="177"/>
    </row>
    <row r="219" spans="2:65" s="12" customFormat="1" ht="22.25" customHeight="1" x14ac:dyDescent="0.2">
      <c r="B219" s="175"/>
      <c r="C219" s="284" t="s">
        <v>2232</v>
      </c>
      <c r="D219" s="284"/>
      <c r="E219" s="284"/>
      <c r="F219" s="284"/>
      <c r="G219" s="284"/>
      <c r="H219" s="284"/>
      <c r="I219" s="284"/>
      <c r="L219" s="175"/>
      <c r="AT219" s="177"/>
      <c r="AU219" s="177"/>
      <c r="AY219" s="177"/>
    </row>
    <row r="220" spans="2:65" s="12" customFormat="1" ht="38.4" customHeight="1" x14ac:dyDescent="0.2">
      <c r="B220" s="175"/>
      <c r="C220" s="284" t="s">
        <v>2233</v>
      </c>
      <c r="D220" s="284"/>
      <c r="E220" s="284"/>
      <c r="F220" s="284"/>
      <c r="G220" s="284"/>
      <c r="H220" s="284"/>
      <c r="I220" s="284"/>
      <c r="L220" s="175"/>
      <c r="AT220" s="177"/>
      <c r="AU220" s="177"/>
      <c r="AY220" s="177"/>
    </row>
    <row r="221" spans="2:65" s="12" customFormat="1" ht="28.25" customHeight="1" x14ac:dyDescent="0.2">
      <c r="B221" s="175"/>
      <c r="C221" s="284" t="s">
        <v>2234</v>
      </c>
      <c r="D221" s="284"/>
      <c r="E221" s="284"/>
      <c r="F221" s="284"/>
      <c r="G221" s="284"/>
      <c r="H221" s="284"/>
      <c r="I221" s="284"/>
      <c r="L221" s="175"/>
      <c r="AT221" s="177"/>
      <c r="AU221" s="177"/>
      <c r="AY221" s="177"/>
    </row>
    <row r="222" spans="2:65" s="12" customFormat="1" ht="33" customHeight="1" x14ac:dyDescent="0.2">
      <c r="B222" s="175"/>
      <c r="C222" s="284" t="s">
        <v>2235</v>
      </c>
      <c r="D222" s="284"/>
      <c r="E222" s="284"/>
      <c r="F222" s="284"/>
      <c r="G222" s="284"/>
      <c r="H222" s="284"/>
      <c r="I222" s="284"/>
      <c r="L222" s="175"/>
      <c r="AT222" s="177"/>
      <c r="AU222" s="177"/>
      <c r="AY222" s="177"/>
    </row>
    <row r="223" spans="2:65" s="1" customFormat="1" ht="6.9" customHeight="1" x14ac:dyDescent="0.2"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34"/>
    </row>
  </sheetData>
  <autoFilter ref="C137:K215"/>
  <mergeCells count="24">
    <mergeCell ref="C219:I219"/>
    <mergeCell ref="C220:I220"/>
    <mergeCell ref="C221:I221"/>
    <mergeCell ref="C222:I222"/>
    <mergeCell ref="E130:H130"/>
    <mergeCell ref="C217:I217"/>
    <mergeCell ref="C218:I218"/>
    <mergeCell ref="D112:F112"/>
    <mergeCell ref="D113:F113"/>
    <mergeCell ref="D114:F114"/>
    <mergeCell ref="E126:H126"/>
    <mergeCell ref="E128:H128"/>
    <mergeCell ref="E11:H11"/>
    <mergeCell ref="E20:H20"/>
    <mergeCell ref="E29:H29"/>
    <mergeCell ref="L2:V2"/>
    <mergeCell ref="C216:D216"/>
    <mergeCell ref="E85:H85"/>
    <mergeCell ref="E87:H87"/>
    <mergeCell ref="E89:H89"/>
    <mergeCell ref="D110:F110"/>
    <mergeCell ref="D111:F111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5"/>
  <sheetViews>
    <sheetView showGridLines="0" topLeftCell="A174" workbookViewId="0">
      <selection activeCell="A188" sqref="A188:XFD19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96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121</v>
      </c>
      <c r="L4" s="20"/>
      <c r="M4" s="109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14</v>
      </c>
      <c r="L6" s="20"/>
    </row>
    <row r="7" spans="2:46" ht="16.5" customHeight="1" x14ac:dyDescent="0.2">
      <c r="B7" s="20"/>
      <c r="E7" s="286" t="str">
        <f>'Rekapitulácia stavby'!K6</f>
        <v>Športový areál ZŠ Plickova - 2.etapa</v>
      </c>
      <c r="F7" s="287"/>
      <c r="G7" s="287"/>
      <c r="H7" s="287"/>
      <c r="L7" s="20"/>
    </row>
    <row r="8" spans="2:46" ht="12" customHeight="1" x14ac:dyDescent="0.2">
      <c r="B8" s="20"/>
      <c r="D8" s="27" t="s">
        <v>122</v>
      </c>
      <c r="L8" s="20"/>
    </row>
    <row r="9" spans="2:46" s="1" customFormat="1" ht="16.5" customHeight="1" x14ac:dyDescent="0.2">
      <c r="B9" s="34"/>
      <c r="E9" s="286" t="s">
        <v>95</v>
      </c>
      <c r="F9" s="282"/>
      <c r="G9" s="282"/>
      <c r="H9" s="282"/>
      <c r="L9" s="34"/>
    </row>
    <row r="10" spans="2:46" s="1" customFormat="1" ht="12" customHeight="1" x14ac:dyDescent="0.2">
      <c r="B10" s="34"/>
      <c r="D10" s="27" t="s">
        <v>123</v>
      </c>
      <c r="L10" s="34"/>
    </row>
    <row r="11" spans="2:46" s="1" customFormat="1" ht="16.5" customHeight="1" x14ac:dyDescent="0.2">
      <c r="B11" s="34"/>
      <c r="E11" s="266"/>
      <c r="F11" s="282"/>
      <c r="G11" s="282"/>
      <c r="H11" s="282"/>
      <c r="L11" s="34"/>
    </row>
    <row r="12" spans="2:46" s="1" customFormat="1" x14ac:dyDescent="0.2">
      <c r="B12" s="34"/>
      <c r="L12" s="34"/>
    </row>
    <row r="13" spans="2:46" s="1" customFormat="1" ht="12" customHeight="1" x14ac:dyDescent="0.2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 x14ac:dyDescent="0.2">
      <c r="B14" s="34"/>
      <c r="D14" s="27" t="s">
        <v>17</v>
      </c>
      <c r="F14" s="25" t="s">
        <v>124</v>
      </c>
      <c r="I14" s="27" t="s">
        <v>19</v>
      </c>
      <c r="J14" s="57">
        <f>'Rekapitulácia stavby'!AN8</f>
        <v>45224</v>
      </c>
      <c r="L14" s="34"/>
    </row>
    <row r="15" spans="2:46" s="1" customFormat="1" ht="10.75" customHeight="1" x14ac:dyDescent="0.2">
      <c r="B15" s="34"/>
      <c r="L15" s="34"/>
    </row>
    <row r="16" spans="2:46" s="1" customFormat="1" ht="12" customHeight="1" x14ac:dyDescent="0.2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 x14ac:dyDescent="0.2">
      <c r="B17" s="34"/>
      <c r="E17" s="25" t="s">
        <v>125</v>
      </c>
      <c r="I17" s="27" t="s">
        <v>22</v>
      </c>
      <c r="J17" s="25" t="s">
        <v>1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 x14ac:dyDescent="0.2">
      <c r="B20" s="34"/>
      <c r="E20" s="283" t="str">
        <f>'Rekapitulácia stavby'!E14</f>
        <v>Vyplň údaj</v>
      </c>
      <c r="F20" s="241"/>
      <c r="G20" s="241"/>
      <c r="H20" s="241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 x14ac:dyDescent="0.2">
      <c r="B23" s="34"/>
      <c r="E23" s="25" t="s">
        <v>126</v>
      </c>
      <c r="I23" s="27" t="s">
        <v>22</v>
      </c>
      <c r="J23" s="25" t="s">
        <v>1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 x14ac:dyDescent="0.2">
      <c r="B26" s="34"/>
      <c r="E26" s="25" t="s">
        <v>127</v>
      </c>
      <c r="I26" s="27" t="s">
        <v>22</v>
      </c>
      <c r="J26" s="25" t="s">
        <v>1</v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7" t="s">
        <v>28</v>
      </c>
      <c r="L28" s="34"/>
    </row>
    <row r="29" spans="2:12" s="7" customFormat="1" ht="16.5" customHeight="1" x14ac:dyDescent="0.2">
      <c r="B29" s="110"/>
      <c r="E29" s="246" t="s">
        <v>1</v>
      </c>
      <c r="F29" s="246"/>
      <c r="G29" s="246"/>
      <c r="H29" s="246"/>
      <c r="L29" s="110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 x14ac:dyDescent="0.2">
      <c r="B32" s="34"/>
      <c r="D32" s="25" t="s">
        <v>128</v>
      </c>
      <c r="J32" s="33">
        <f>J98</f>
        <v>0</v>
      </c>
      <c r="L32" s="34"/>
    </row>
    <row r="33" spans="2:12" s="1" customFormat="1" ht="14.4" customHeight="1" x14ac:dyDescent="0.2">
      <c r="B33" s="34"/>
      <c r="D33" s="32" t="s">
        <v>113</v>
      </c>
      <c r="J33" s="33">
        <f>J108</f>
        <v>0</v>
      </c>
      <c r="L33" s="34"/>
    </row>
    <row r="34" spans="2:12" s="1" customFormat="1" ht="25.4" customHeight="1" x14ac:dyDescent="0.2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 x14ac:dyDescent="0.2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 x14ac:dyDescent="0.2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 x14ac:dyDescent="0.2">
      <c r="B37" s="34"/>
      <c r="D37" s="60" t="s">
        <v>35</v>
      </c>
      <c r="E37" s="39" t="s">
        <v>36</v>
      </c>
      <c r="F37" s="112">
        <f>ROUND((SUM(BE108:BE115) + SUM(BE137:BE187)),  2)</f>
        <v>0</v>
      </c>
      <c r="G37" s="113"/>
      <c r="H37" s="113"/>
      <c r="I37" s="114">
        <v>0.2</v>
      </c>
      <c r="J37" s="112">
        <f>ROUND(((SUM(BE108:BE115) + SUM(BE137:BE187))*I37),  2)</f>
        <v>0</v>
      </c>
      <c r="L37" s="34"/>
    </row>
    <row r="38" spans="2:12" s="1" customFormat="1" ht="14.4" customHeight="1" x14ac:dyDescent="0.2">
      <c r="B38" s="34"/>
      <c r="E38" s="39" t="s">
        <v>37</v>
      </c>
      <c r="F38" s="112">
        <f>ROUND((SUM(BF108:BF115) + SUM(BF137:BF187)),  2)</f>
        <v>0</v>
      </c>
      <c r="G38" s="113"/>
      <c r="H38" s="113"/>
      <c r="I38" s="114">
        <v>0.2</v>
      </c>
      <c r="J38" s="112">
        <f>ROUND(((SUM(BF108:BF115) + SUM(BF137:BF187))*I38),  2)</f>
        <v>0</v>
      </c>
      <c r="L38" s="34"/>
    </row>
    <row r="39" spans="2:12" s="1" customFormat="1" ht="14.4" hidden="1" customHeight="1" x14ac:dyDescent="0.2">
      <c r="B39" s="34"/>
      <c r="E39" s="27" t="s">
        <v>38</v>
      </c>
      <c r="F39" s="91">
        <f>ROUND((SUM(BG108:BG115) + SUM(BG137:BG187)),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 x14ac:dyDescent="0.2">
      <c r="B40" s="34"/>
      <c r="E40" s="27" t="s">
        <v>39</v>
      </c>
      <c r="F40" s="91">
        <f>ROUND((SUM(BH108:BH115) + SUM(BH137:BH187)),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 x14ac:dyDescent="0.2">
      <c r="B41" s="34"/>
      <c r="E41" s="39" t="s">
        <v>40</v>
      </c>
      <c r="F41" s="112">
        <f>ROUND((SUM(BI108:BI115) + SUM(BI137:BI187)),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 x14ac:dyDescent="0.2">
      <c r="B42" s="34"/>
      <c r="L42" s="34"/>
    </row>
    <row r="43" spans="2:12" s="1" customFormat="1" ht="25.4" customHeight="1" x14ac:dyDescent="0.2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 x14ac:dyDescent="0.2">
      <c r="B44" s="34"/>
      <c r="L44" s="34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 x14ac:dyDescent="0.2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 x14ac:dyDescent="0.2">
      <c r="B82" s="34"/>
      <c r="C82" s="21" t="s">
        <v>129</v>
      </c>
      <c r="L82" s="34"/>
    </row>
    <row r="83" spans="2:12" s="1" customFormat="1" ht="6.9" customHeight="1" x14ac:dyDescent="0.2">
      <c r="B83" s="34"/>
      <c r="L83" s="34"/>
    </row>
    <row r="84" spans="2:12" s="1" customFormat="1" ht="12" customHeight="1" x14ac:dyDescent="0.2">
      <c r="B84" s="34"/>
      <c r="C84" s="27" t="s">
        <v>14</v>
      </c>
      <c r="L84" s="34"/>
    </row>
    <row r="85" spans="2:12" s="1" customFormat="1" ht="16.5" customHeight="1" x14ac:dyDescent="0.2">
      <c r="B85" s="34"/>
      <c r="E85" s="286" t="str">
        <f>E7</f>
        <v>Športový areál ZŠ Plickova - 2.etapa</v>
      </c>
      <c r="F85" s="287"/>
      <c r="G85" s="287"/>
      <c r="H85" s="287"/>
      <c r="L85" s="34"/>
    </row>
    <row r="86" spans="2:12" ht="12" customHeight="1" x14ac:dyDescent="0.2">
      <c r="B86" s="20"/>
      <c r="C86" s="27" t="s">
        <v>122</v>
      </c>
      <c r="L86" s="20"/>
    </row>
    <row r="87" spans="2:12" s="1" customFormat="1" ht="16.5" customHeight="1" x14ac:dyDescent="0.2">
      <c r="B87" s="34"/>
      <c r="E87" s="286" t="s">
        <v>95</v>
      </c>
      <c r="F87" s="282"/>
      <c r="G87" s="282"/>
      <c r="H87" s="282"/>
      <c r="L87" s="34"/>
    </row>
    <row r="88" spans="2:12" s="1" customFormat="1" ht="12" customHeight="1" x14ac:dyDescent="0.2">
      <c r="B88" s="34"/>
      <c r="C88" s="27" t="s">
        <v>123</v>
      </c>
      <c r="L88" s="34"/>
    </row>
    <row r="89" spans="2:12" s="1" customFormat="1" ht="16.5" customHeight="1" x14ac:dyDescent="0.2">
      <c r="B89" s="34"/>
      <c r="E89" s="266">
        <f>E11</f>
        <v>0</v>
      </c>
      <c r="F89" s="282"/>
      <c r="G89" s="282"/>
      <c r="H89" s="282"/>
      <c r="L89" s="34"/>
    </row>
    <row r="90" spans="2:12" s="1" customFormat="1" ht="6.9" customHeight="1" x14ac:dyDescent="0.2">
      <c r="B90" s="34"/>
      <c r="L90" s="34"/>
    </row>
    <row r="91" spans="2:12" s="1" customFormat="1" ht="12" customHeight="1" x14ac:dyDescent="0.2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45224</v>
      </c>
      <c r="L91" s="34"/>
    </row>
    <row r="92" spans="2:12" s="1" customFormat="1" ht="6.9" customHeight="1" x14ac:dyDescent="0.2">
      <c r="B92" s="34"/>
      <c r="L92" s="34"/>
    </row>
    <row r="93" spans="2:12" s="1" customFormat="1" ht="25.65" customHeight="1" x14ac:dyDescent="0.2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 x14ac:dyDescent="0.2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 x14ac:dyDescent="0.2">
      <c r="B95" s="34"/>
      <c r="L95" s="34"/>
    </row>
    <row r="96" spans="2:12" s="1" customFormat="1" ht="29.25" customHeight="1" x14ac:dyDescent="0.2">
      <c r="B96" s="34"/>
      <c r="C96" s="123" t="s">
        <v>130</v>
      </c>
      <c r="D96" s="106"/>
      <c r="E96" s="106"/>
      <c r="F96" s="106"/>
      <c r="G96" s="106"/>
      <c r="H96" s="106"/>
      <c r="I96" s="106"/>
      <c r="J96" s="124" t="s">
        <v>131</v>
      </c>
      <c r="K96" s="106"/>
      <c r="L96" s="34"/>
    </row>
    <row r="97" spans="2:65" s="1" customFormat="1" ht="10.4" customHeight="1" x14ac:dyDescent="0.2">
      <c r="B97" s="34"/>
      <c r="L97" s="34"/>
    </row>
    <row r="98" spans="2:65" s="1" customFormat="1" ht="22.75" customHeight="1" x14ac:dyDescent="0.2">
      <c r="B98" s="34"/>
      <c r="C98" s="125" t="s">
        <v>132</v>
      </c>
      <c r="J98" s="71">
        <f>J137</f>
        <v>0</v>
      </c>
      <c r="L98" s="34"/>
      <c r="AU98" s="17" t="s">
        <v>133</v>
      </c>
    </row>
    <row r="99" spans="2:65" s="8" customFormat="1" ht="24.9" customHeight="1" x14ac:dyDescent="0.2">
      <c r="B99" s="126"/>
      <c r="D99" s="127" t="s">
        <v>1075</v>
      </c>
      <c r="E99" s="128"/>
      <c r="F99" s="128"/>
      <c r="G99" s="128"/>
      <c r="H99" s="128"/>
      <c r="I99" s="128"/>
      <c r="J99" s="129">
        <f>J138</f>
        <v>0</v>
      </c>
      <c r="L99" s="126"/>
    </row>
    <row r="100" spans="2:65" s="9" customFormat="1" ht="20" customHeight="1" x14ac:dyDescent="0.2">
      <c r="B100" s="130"/>
      <c r="D100" s="131" t="s">
        <v>1076</v>
      </c>
      <c r="E100" s="132"/>
      <c r="F100" s="132"/>
      <c r="G100" s="132"/>
      <c r="H100" s="132"/>
      <c r="I100" s="132"/>
      <c r="J100" s="133">
        <f>J139</f>
        <v>0</v>
      </c>
      <c r="L100" s="130"/>
    </row>
    <row r="101" spans="2:65" s="9" customFormat="1" ht="20" customHeight="1" x14ac:dyDescent="0.2">
      <c r="B101" s="130"/>
      <c r="D101" s="131" t="s">
        <v>1077</v>
      </c>
      <c r="E101" s="132"/>
      <c r="F101" s="132"/>
      <c r="G101" s="132"/>
      <c r="H101" s="132"/>
      <c r="I101" s="132"/>
      <c r="J101" s="133">
        <f>J145</f>
        <v>0</v>
      </c>
      <c r="L101" s="130"/>
    </row>
    <row r="102" spans="2:65" s="9" customFormat="1" ht="20" customHeight="1" x14ac:dyDescent="0.2">
      <c r="B102" s="130"/>
      <c r="D102" s="131" t="s">
        <v>1078</v>
      </c>
      <c r="E102" s="132"/>
      <c r="F102" s="132"/>
      <c r="G102" s="132"/>
      <c r="H102" s="132"/>
      <c r="I102" s="132"/>
      <c r="J102" s="133">
        <f>J147</f>
        <v>0</v>
      </c>
      <c r="L102" s="130"/>
    </row>
    <row r="103" spans="2:65" s="9" customFormat="1" ht="20" customHeight="1" x14ac:dyDescent="0.2">
      <c r="B103" s="130"/>
      <c r="D103" s="131" t="s">
        <v>1079</v>
      </c>
      <c r="E103" s="132"/>
      <c r="F103" s="132"/>
      <c r="G103" s="132"/>
      <c r="H103" s="132"/>
      <c r="I103" s="132"/>
      <c r="J103" s="133">
        <f>J163</f>
        <v>0</v>
      </c>
      <c r="L103" s="130"/>
    </row>
    <row r="104" spans="2:65" s="9" customFormat="1" ht="20" customHeight="1" x14ac:dyDescent="0.2">
      <c r="B104" s="130"/>
      <c r="D104" s="131" t="s">
        <v>1080</v>
      </c>
      <c r="E104" s="132"/>
      <c r="F104" s="132"/>
      <c r="G104" s="132"/>
      <c r="H104" s="132"/>
      <c r="I104" s="132"/>
      <c r="J104" s="133">
        <f>J166</f>
        <v>0</v>
      </c>
      <c r="L104" s="130"/>
    </row>
    <row r="105" spans="2:65" s="9" customFormat="1" ht="20" customHeight="1" x14ac:dyDescent="0.2">
      <c r="B105" s="130"/>
      <c r="D105" s="131" t="s">
        <v>235</v>
      </c>
      <c r="E105" s="132"/>
      <c r="F105" s="132"/>
      <c r="G105" s="132"/>
      <c r="H105" s="132"/>
      <c r="I105" s="132"/>
      <c r="J105" s="133">
        <f>J186</f>
        <v>0</v>
      </c>
      <c r="L105" s="130"/>
    </row>
    <row r="106" spans="2:65" s="1" customFormat="1" ht="21.75" customHeight="1" x14ac:dyDescent="0.2">
      <c r="B106" s="34"/>
      <c r="L106" s="34"/>
    </row>
    <row r="107" spans="2:65" s="1" customFormat="1" ht="6.9" customHeight="1" x14ac:dyDescent="0.2">
      <c r="B107" s="34"/>
      <c r="L107" s="34"/>
    </row>
    <row r="108" spans="2:65" s="1" customFormat="1" ht="29.25" customHeight="1" x14ac:dyDescent="0.2">
      <c r="B108" s="34"/>
      <c r="C108" s="125" t="s">
        <v>136</v>
      </c>
      <c r="J108" s="134">
        <f>ROUND(J109 + J110 + J111 + J112 + J113 + J114,2)</f>
        <v>0</v>
      </c>
      <c r="L108" s="34"/>
      <c r="N108" s="135" t="s">
        <v>35</v>
      </c>
    </row>
    <row r="109" spans="2:65" s="1" customFormat="1" ht="18" customHeight="1" x14ac:dyDescent="0.2">
      <c r="B109" s="136"/>
      <c r="C109" s="137"/>
      <c r="D109" s="279" t="s">
        <v>137</v>
      </c>
      <c r="E109" s="285"/>
      <c r="F109" s="285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138</v>
      </c>
      <c r="AZ109" s="137"/>
      <c r="BA109" s="137"/>
      <c r="BB109" s="137"/>
      <c r="BC109" s="137"/>
      <c r="BD109" s="137"/>
      <c r="BE109" s="141">
        <f t="shared" ref="BE109:BE114" si="0">IF(N109="základná",J109,0)</f>
        <v>0</v>
      </c>
      <c r="BF109" s="141">
        <f t="shared" ref="BF109:BF114" si="1">IF(N109="znížená",J109,0)</f>
        <v>0</v>
      </c>
      <c r="BG109" s="141">
        <f t="shared" ref="BG109:BG114" si="2">IF(N109="zákl. prenesená",J109,0)</f>
        <v>0</v>
      </c>
      <c r="BH109" s="141">
        <f t="shared" ref="BH109:BH114" si="3">IF(N109="zníž. prenesená",J109,0)</f>
        <v>0</v>
      </c>
      <c r="BI109" s="141">
        <f t="shared" ref="BI109:BI114" si="4">IF(N109="nulová",J109,0)</f>
        <v>0</v>
      </c>
      <c r="BJ109" s="140" t="s">
        <v>81</v>
      </c>
      <c r="BK109" s="137"/>
      <c r="BL109" s="137"/>
      <c r="BM109" s="137"/>
    </row>
    <row r="110" spans="2:65" s="1" customFormat="1" ht="18" customHeight="1" x14ac:dyDescent="0.2">
      <c r="B110" s="136"/>
      <c r="C110" s="137"/>
      <c r="D110" s="279" t="s">
        <v>139</v>
      </c>
      <c r="E110" s="285"/>
      <c r="F110" s="285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138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81</v>
      </c>
      <c r="BK110" s="137"/>
      <c r="BL110" s="137"/>
      <c r="BM110" s="137"/>
    </row>
    <row r="111" spans="2:65" s="1" customFormat="1" ht="18" customHeight="1" x14ac:dyDescent="0.2">
      <c r="B111" s="136"/>
      <c r="C111" s="137"/>
      <c r="D111" s="279" t="s">
        <v>140</v>
      </c>
      <c r="E111" s="285"/>
      <c r="F111" s="285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138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81</v>
      </c>
      <c r="BK111" s="137"/>
      <c r="BL111" s="137"/>
      <c r="BM111" s="137"/>
    </row>
    <row r="112" spans="2:65" s="1" customFormat="1" ht="18" customHeight="1" x14ac:dyDescent="0.2">
      <c r="B112" s="136"/>
      <c r="C112" s="137"/>
      <c r="D112" s="279" t="s">
        <v>141</v>
      </c>
      <c r="E112" s="285"/>
      <c r="F112" s="285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138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81</v>
      </c>
      <c r="BK112" s="137"/>
      <c r="BL112" s="137"/>
      <c r="BM112" s="137"/>
    </row>
    <row r="113" spans="2:65" s="1" customFormat="1" ht="18" customHeight="1" x14ac:dyDescent="0.2">
      <c r="B113" s="136"/>
      <c r="C113" s="137"/>
      <c r="D113" s="279" t="s">
        <v>142</v>
      </c>
      <c r="E113" s="285"/>
      <c r="F113" s="285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138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81</v>
      </c>
      <c r="BK113" s="137"/>
      <c r="BL113" s="137"/>
      <c r="BM113" s="137"/>
    </row>
    <row r="114" spans="2:65" s="1" customFormat="1" ht="18" customHeight="1" x14ac:dyDescent="0.2">
      <c r="B114" s="136"/>
      <c r="C114" s="137"/>
      <c r="D114" s="138" t="s">
        <v>143</v>
      </c>
      <c r="E114" s="137"/>
      <c r="F114" s="137"/>
      <c r="G114" s="137"/>
      <c r="H114" s="137"/>
      <c r="I114" s="137"/>
      <c r="J114" s="99">
        <f>ROUND(J32*T114,2)</f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144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81</v>
      </c>
      <c r="BK114" s="137"/>
      <c r="BL114" s="137"/>
      <c r="BM114" s="137"/>
    </row>
    <row r="115" spans="2:65" s="1" customFormat="1" x14ac:dyDescent="0.2">
      <c r="B115" s="34"/>
      <c r="L115" s="34"/>
    </row>
    <row r="116" spans="2:65" s="1" customFormat="1" ht="29.25" customHeight="1" x14ac:dyDescent="0.2">
      <c r="B116" s="34"/>
      <c r="C116" s="105" t="s">
        <v>118</v>
      </c>
      <c r="D116" s="106"/>
      <c r="E116" s="106"/>
      <c r="F116" s="106"/>
      <c r="G116" s="106"/>
      <c r="H116" s="106"/>
      <c r="I116" s="106"/>
      <c r="J116" s="107">
        <f>ROUND(J98+J108,2)</f>
        <v>0</v>
      </c>
      <c r="K116" s="106"/>
      <c r="L116" s="34"/>
    </row>
    <row r="117" spans="2:65" s="1" customFormat="1" ht="6.9" customHeight="1" x14ac:dyDescent="0.2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4"/>
    </row>
    <row r="121" spans="2:65" s="1" customFormat="1" ht="6.9" customHeight="1" x14ac:dyDescent="0.2"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34"/>
    </row>
    <row r="122" spans="2:65" s="1" customFormat="1" ht="24.9" customHeight="1" x14ac:dyDescent="0.2">
      <c r="B122" s="34"/>
      <c r="C122" s="21" t="s">
        <v>145</v>
      </c>
      <c r="L122" s="34"/>
    </row>
    <row r="123" spans="2:65" s="1" customFormat="1" ht="6.9" customHeight="1" x14ac:dyDescent="0.2">
      <c r="B123" s="34"/>
      <c r="L123" s="34"/>
    </row>
    <row r="124" spans="2:65" s="1" customFormat="1" ht="12" customHeight="1" x14ac:dyDescent="0.2">
      <c r="B124" s="34"/>
      <c r="C124" s="27" t="s">
        <v>14</v>
      </c>
      <c r="L124" s="34"/>
    </row>
    <row r="125" spans="2:65" s="1" customFormat="1" ht="16.5" customHeight="1" x14ac:dyDescent="0.2">
      <c r="B125" s="34"/>
      <c r="E125" s="286" t="str">
        <f>E7</f>
        <v>Športový areál ZŠ Plickova - 2.etapa</v>
      </c>
      <c r="F125" s="287"/>
      <c r="G125" s="287"/>
      <c r="H125" s="287"/>
      <c r="L125" s="34"/>
    </row>
    <row r="126" spans="2:65" ht="12" customHeight="1" x14ac:dyDescent="0.2">
      <c r="B126" s="20"/>
      <c r="C126" s="27" t="s">
        <v>122</v>
      </c>
      <c r="L126" s="20"/>
    </row>
    <row r="127" spans="2:65" s="1" customFormat="1" ht="16.5" customHeight="1" x14ac:dyDescent="0.2">
      <c r="B127" s="34"/>
      <c r="E127" s="286" t="s">
        <v>95</v>
      </c>
      <c r="F127" s="282"/>
      <c r="G127" s="282"/>
      <c r="H127" s="282"/>
      <c r="L127" s="34"/>
    </row>
    <row r="128" spans="2:65" s="1" customFormat="1" ht="12" customHeight="1" x14ac:dyDescent="0.2">
      <c r="B128" s="34"/>
      <c r="C128" s="27" t="s">
        <v>123</v>
      </c>
      <c r="L128" s="34"/>
    </row>
    <row r="129" spans="2:65" s="1" customFormat="1" ht="16.5" customHeight="1" x14ac:dyDescent="0.2">
      <c r="B129" s="34"/>
      <c r="E129" s="266">
        <f>E11</f>
        <v>0</v>
      </c>
      <c r="F129" s="282"/>
      <c r="G129" s="282"/>
      <c r="H129" s="282"/>
      <c r="L129" s="34"/>
    </row>
    <row r="130" spans="2:65" s="1" customFormat="1" ht="6.9" customHeight="1" x14ac:dyDescent="0.2">
      <c r="B130" s="34"/>
      <c r="L130" s="34"/>
    </row>
    <row r="131" spans="2:65" s="1" customFormat="1" ht="12" customHeight="1" x14ac:dyDescent="0.2">
      <c r="B131" s="34"/>
      <c r="C131" s="27" t="s">
        <v>17</v>
      </c>
      <c r="F131" s="25" t="str">
        <f>F14</f>
        <v>Bratislava-Rača</v>
      </c>
      <c r="I131" s="27" t="s">
        <v>19</v>
      </c>
      <c r="J131" s="57">
        <f>IF(J14="","",J14)</f>
        <v>45224</v>
      </c>
      <c r="L131" s="34"/>
    </row>
    <row r="132" spans="2:65" s="1" customFormat="1" ht="6.9" customHeight="1" x14ac:dyDescent="0.2">
      <c r="B132" s="34"/>
      <c r="L132" s="34"/>
    </row>
    <row r="133" spans="2:65" s="1" customFormat="1" ht="25.65" customHeight="1" x14ac:dyDescent="0.2">
      <c r="B133" s="34"/>
      <c r="C133" s="27" t="s">
        <v>20</v>
      </c>
      <c r="F133" s="25" t="str">
        <f>E17</f>
        <v>Mestská časť Bratislava-Rača</v>
      </c>
      <c r="I133" s="27" t="s">
        <v>25</v>
      </c>
      <c r="J133" s="30" t="str">
        <f>E23</f>
        <v>STECHO construction, s.r.o.</v>
      </c>
      <c r="L133" s="34"/>
    </row>
    <row r="134" spans="2:65" s="1" customFormat="1" ht="15.15" customHeight="1" x14ac:dyDescent="0.2">
      <c r="B134" s="34"/>
      <c r="C134" s="27" t="s">
        <v>23</v>
      </c>
      <c r="F134" s="25" t="str">
        <f>IF(E20="","",E20)</f>
        <v>Vyplň údaj</v>
      </c>
      <c r="I134" s="27" t="s">
        <v>27</v>
      </c>
      <c r="J134" s="30" t="str">
        <f>E26</f>
        <v>Rosoft,s.r.o.</v>
      </c>
      <c r="L134" s="34"/>
    </row>
    <row r="135" spans="2:65" s="1" customFormat="1" ht="10.4" customHeight="1" x14ac:dyDescent="0.2">
      <c r="B135" s="34"/>
      <c r="L135" s="34"/>
    </row>
    <row r="136" spans="2:65" s="10" customFormat="1" ht="29.25" customHeight="1" x14ac:dyDescent="0.2">
      <c r="B136" s="142"/>
      <c r="C136" s="143" t="s">
        <v>146</v>
      </c>
      <c r="D136" s="144" t="s">
        <v>56</v>
      </c>
      <c r="E136" s="144" t="s">
        <v>52</v>
      </c>
      <c r="F136" s="144" t="s">
        <v>53</v>
      </c>
      <c r="G136" s="144" t="s">
        <v>147</v>
      </c>
      <c r="H136" s="144" t="s">
        <v>148</v>
      </c>
      <c r="I136" s="144" t="s">
        <v>149</v>
      </c>
      <c r="J136" s="145" t="s">
        <v>131</v>
      </c>
      <c r="K136" s="146" t="s">
        <v>150</v>
      </c>
      <c r="L136" s="142"/>
      <c r="M136" s="64" t="s">
        <v>1</v>
      </c>
      <c r="N136" s="65" t="s">
        <v>35</v>
      </c>
      <c r="O136" s="65" t="s">
        <v>151</v>
      </c>
      <c r="P136" s="65" t="s">
        <v>152</v>
      </c>
      <c r="Q136" s="65" t="s">
        <v>153</v>
      </c>
      <c r="R136" s="65" t="s">
        <v>154</v>
      </c>
      <c r="S136" s="65" t="s">
        <v>155</v>
      </c>
      <c r="T136" s="66" t="s">
        <v>156</v>
      </c>
    </row>
    <row r="137" spans="2:65" s="1" customFormat="1" ht="22.75" customHeight="1" x14ac:dyDescent="0.35">
      <c r="B137" s="34"/>
      <c r="C137" s="69" t="s">
        <v>128</v>
      </c>
      <c r="J137" s="147">
        <f>BK137</f>
        <v>0</v>
      </c>
      <c r="L137" s="34"/>
      <c r="M137" s="67"/>
      <c r="N137" s="58"/>
      <c r="O137" s="58"/>
      <c r="P137" s="148">
        <f>P138</f>
        <v>0</v>
      </c>
      <c r="Q137" s="58"/>
      <c r="R137" s="148">
        <f>R138</f>
        <v>15.894742000000001</v>
      </c>
      <c r="S137" s="58"/>
      <c r="T137" s="149">
        <f>T138</f>
        <v>0</v>
      </c>
      <c r="AT137" s="17" t="s">
        <v>70</v>
      </c>
      <c r="AU137" s="17" t="s">
        <v>133</v>
      </c>
      <c r="BK137" s="150">
        <f>BK138</f>
        <v>0</v>
      </c>
    </row>
    <row r="138" spans="2:65" s="11" customFormat="1" ht="26" customHeight="1" x14ac:dyDescent="0.35">
      <c r="B138" s="151"/>
      <c r="D138" s="152" t="s">
        <v>70</v>
      </c>
      <c r="E138" s="153" t="s">
        <v>157</v>
      </c>
      <c r="F138" s="153" t="s">
        <v>1081</v>
      </c>
      <c r="I138" s="154"/>
      <c r="J138" s="155">
        <f>BK138</f>
        <v>0</v>
      </c>
      <c r="L138" s="151"/>
      <c r="M138" s="156"/>
      <c r="P138" s="157">
        <f>P139+P145+P147+P163+P166+P186</f>
        <v>0</v>
      </c>
      <c r="R138" s="157">
        <f>R139+R145+R147+R163+R166+R186</f>
        <v>15.894742000000001</v>
      </c>
      <c r="T138" s="158">
        <f>T139+T145+T147+T163+T166+T186</f>
        <v>0</v>
      </c>
      <c r="AR138" s="152" t="s">
        <v>76</v>
      </c>
      <c r="AT138" s="159" t="s">
        <v>70</v>
      </c>
      <c r="AU138" s="159" t="s">
        <v>71</v>
      </c>
      <c r="AY138" s="152" t="s">
        <v>159</v>
      </c>
      <c r="BK138" s="160">
        <f>BK139+BK145+BK147+BK163+BK166+BK186</f>
        <v>0</v>
      </c>
    </row>
    <row r="139" spans="2:65" s="11" customFormat="1" ht="22.75" customHeight="1" x14ac:dyDescent="0.25">
      <c r="B139" s="151"/>
      <c r="D139" s="152" t="s">
        <v>70</v>
      </c>
      <c r="E139" s="161" t="s">
        <v>76</v>
      </c>
      <c r="F139" s="161" t="s">
        <v>1082</v>
      </c>
      <c r="I139" s="154"/>
      <c r="J139" s="162">
        <f>BK139</f>
        <v>0</v>
      </c>
      <c r="L139" s="151"/>
      <c r="M139" s="156"/>
      <c r="P139" s="157">
        <f>SUM(P140:P144)</f>
        <v>0</v>
      </c>
      <c r="R139" s="157">
        <f>SUM(R140:R144)</f>
        <v>11.3</v>
      </c>
      <c r="T139" s="158">
        <f>SUM(T140:T144)</f>
        <v>0</v>
      </c>
      <c r="AR139" s="152" t="s">
        <v>76</v>
      </c>
      <c r="AT139" s="159" t="s">
        <v>70</v>
      </c>
      <c r="AU139" s="159" t="s">
        <v>76</v>
      </c>
      <c r="AY139" s="152" t="s">
        <v>159</v>
      </c>
      <c r="BK139" s="160">
        <f>SUM(BK140:BK144)</f>
        <v>0</v>
      </c>
    </row>
    <row r="140" spans="2:65" s="1" customFormat="1" ht="16.5" customHeight="1" x14ac:dyDescent="0.2">
      <c r="B140" s="136"/>
      <c r="C140" s="163" t="s">
        <v>76</v>
      </c>
      <c r="D140" s="163" t="s">
        <v>161</v>
      </c>
      <c r="E140" s="164" t="s">
        <v>1083</v>
      </c>
      <c r="F140" s="165" t="s">
        <v>1084</v>
      </c>
      <c r="G140" s="166" t="s">
        <v>164</v>
      </c>
      <c r="H140" s="167">
        <v>33.6</v>
      </c>
      <c r="I140" s="168"/>
      <c r="J140" s="169">
        <f>ROUND(I140*H140,2)</f>
        <v>0</v>
      </c>
      <c r="K140" s="170"/>
      <c r="L140" s="34"/>
      <c r="M140" s="171" t="s">
        <v>1</v>
      </c>
      <c r="N140" s="135" t="s">
        <v>37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AR140" s="174" t="s">
        <v>165</v>
      </c>
      <c r="AT140" s="174" t="s">
        <v>161</v>
      </c>
      <c r="AU140" s="174" t="s">
        <v>81</v>
      </c>
      <c r="AY140" s="17" t="s">
        <v>159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7" t="s">
        <v>81</v>
      </c>
      <c r="BK140" s="102">
        <f>ROUND(I140*H140,2)</f>
        <v>0</v>
      </c>
      <c r="BL140" s="17" t="s">
        <v>165</v>
      </c>
      <c r="BM140" s="174" t="s">
        <v>81</v>
      </c>
    </row>
    <row r="141" spans="2:65" s="1" customFormat="1" ht="37.75" customHeight="1" x14ac:dyDescent="0.2">
      <c r="B141" s="136"/>
      <c r="C141" s="163" t="s">
        <v>81</v>
      </c>
      <c r="D141" s="163" t="s">
        <v>161</v>
      </c>
      <c r="E141" s="164" t="s">
        <v>1085</v>
      </c>
      <c r="F141" s="165" t="s">
        <v>1086</v>
      </c>
      <c r="G141" s="166" t="s">
        <v>164</v>
      </c>
      <c r="H141" s="167">
        <v>33.6</v>
      </c>
      <c r="I141" s="168"/>
      <c r="J141" s="169">
        <f>ROUND(I141*H141,2)</f>
        <v>0</v>
      </c>
      <c r="K141" s="170"/>
      <c r="L141" s="34"/>
      <c r="M141" s="171" t="s">
        <v>1</v>
      </c>
      <c r="N141" s="135" t="s">
        <v>37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AR141" s="174" t="s">
        <v>165</v>
      </c>
      <c r="AT141" s="174" t="s">
        <v>161</v>
      </c>
      <c r="AU141" s="174" t="s">
        <v>81</v>
      </c>
      <c r="AY141" s="17" t="s">
        <v>159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81</v>
      </c>
      <c r="BK141" s="102">
        <f>ROUND(I141*H141,2)</f>
        <v>0</v>
      </c>
      <c r="BL141" s="17" t="s">
        <v>165</v>
      </c>
      <c r="BM141" s="174" t="s">
        <v>165</v>
      </c>
    </row>
    <row r="142" spans="2:65" s="1" customFormat="1" ht="33" customHeight="1" x14ac:dyDescent="0.2">
      <c r="B142" s="136"/>
      <c r="C142" s="163" t="s">
        <v>173</v>
      </c>
      <c r="D142" s="163" t="s">
        <v>161</v>
      </c>
      <c r="E142" s="164" t="s">
        <v>1087</v>
      </c>
      <c r="F142" s="165" t="s">
        <v>1088</v>
      </c>
      <c r="G142" s="166" t="s">
        <v>164</v>
      </c>
      <c r="H142" s="167">
        <v>24</v>
      </c>
      <c r="I142" s="168"/>
      <c r="J142" s="169">
        <f>ROUND(I142*H142,2)</f>
        <v>0</v>
      </c>
      <c r="K142" s="170"/>
      <c r="L142" s="34"/>
      <c r="M142" s="171" t="s">
        <v>1</v>
      </c>
      <c r="N142" s="135" t="s">
        <v>37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AR142" s="174" t="s">
        <v>165</v>
      </c>
      <c r="AT142" s="174" t="s">
        <v>161</v>
      </c>
      <c r="AU142" s="174" t="s">
        <v>81</v>
      </c>
      <c r="AY142" s="17" t="s">
        <v>159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81</v>
      </c>
      <c r="BK142" s="102">
        <f>ROUND(I142*H142,2)</f>
        <v>0</v>
      </c>
      <c r="BL142" s="17" t="s">
        <v>165</v>
      </c>
      <c r="BM142" s="174" t="s">
        <v>189</v>
      </c>
    </row>
    <row r="143" spans="2:65" s="1" customFormat="1" ht="24.15" customHeight="1" x14ac:dyDescent="0.2">
      <c r="B143" s="136"/>
      <c r="C143" s="163" t="s">
        <v>165</v>
      </c>
      <c r="D143" s="163" t="s">
        <v>161</v>
      </c>
      <c r="E143" s="164" t="s">
        <v>1089</v>
      </c>
      <c r="F143" s="165" t="s">
        <v>1090</v>
      </c>
      <c r="G143" s="166" t="s">
        <v>164</v>
      </c>
      <c r="H143" s="167">
        <v>7.2</v>
      </c>
      <c r="I143" s="168"/>
      <c r="J143" s="169">
        <f>ROUND(I143*H143,2)</f>
        <v>0</v>
      </c>
      <c r="K143" s="170"/>
      <c r="L143" s="34"/>
      <c r="M143" s="171" t="s">
        <v>1</v>
      </c>
      <c r="N143" s="135" t="s">
        <v>37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AR143" s="174" t="s">
        <v>165</v>
      </c>
      <c r="AT143" s="174" t="s">
        <v>161</v>
      </c>
      <c r="AU143" s="174" t="s">
        <v>81</v>
      </c>
      <c r="AY143" s="17" t="s">
        <v>159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7" t="s">
        <v>81</v>
      </c>
      <c r="BK143" s="102">
        <f>ROUND(I143*H143,2)</f>
        <v>0</v>
      </c>
      <c r="BL143" s="17" t="s">
        <v>165</v>
      </c>
      <c r="BM143" s="174" t="s">
        <v>198</v>
      </c>
    </row>
    <row r="144" spans="2:65" s="1" customFormat="1" ht="16.5" customHeight="1" x14ac:dyDescent="0.2">
      <c r="B144" s="136"/>
      <c r="C144" s="206" t="s">
        <v>184</v>
      </c>
      <c r="D144" s="206" t="s">
        <v>387</v>
      </c>
      <c r="E144" s="207" t="s">
        <v>1091</v>
      </c>
      <c r="F144" s="208" t="s">
        <v>1092</v>
      </c>
      <c r="G144" s="209" t="s">
        <v>205</v>
      </c>
      <c r="H144" s="210">
        <v>11.3</v>
      </c>
      <c r="I144" s="211"/>
      <c r="J144" s="212">
        <f>ROUND(I144*H144,2)</f>
        <v>0</v>
      </c>
      <c r="K144" s="213"/>
      <c r="L144" s="214"/>
      <c r="M144" s="215" t="s">
        <v>1</v>
      </c>
      <c r="N144" s="216" t="s">
        <v>37</v>
      </c>
      <c r="P144" s="172">
        <f>O144*H144</f>
        <v>0</v>
      </c>
      <c r="Q144" s="172">
        <v>1</v>
      </c>
      <c r="R144" s="172">
        <f>Q144*H144</f>
        <v>11.3</v>
      </c>
      <c r="S144" s="172">
        <v>0</v>
      </c>
      <c r="T144" s="173">
        <f>S144*H144</f>
        <v>0</v>
      </c>
      <c r="AR144" s="174" t="s">
        <v>198</v>
      </c>
      <c r="AT144" s="174" t="s">
        <v>387</v>
      </c>
      <c r="AU144" s="174" t="s">
        <v>81</v>
      </c>
      <c r="AY144" s="17" t="s">
        <v>159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81</v>
      </c>
      <c r="BK144" s="102">
        <f>ROUND(I144*H144,2)</f>
        <v>0</v>
      </c>
      <c r="BL144" s="17" t="s">
        <v>165</v>
      </c>
      <c r="BM144" s="174" t="s">
        <v>278</v>
      </c>
    </row>
    <row r="145" spans="2:65" s="11" customFormat="1" ht="22.75" customHeight="1" x14ac:dyDescent="0.25">
      <c r="B145" s="151"/>
      <c r="D145" s="152" t="s">
        <v>70</v>
      </c>
      <c r="E145" s="161" t="s">
        <v>165</v>
      </c>
      <c r="F145" s="161" t="s">
        <v>1093</v>
      </c>
      <c r="I145" s="154"/>
      <c r="J145" s="162">
        <f>BK145</f>
        <v>0</v>
      </c>
      <c r="L145" s="151"/>
      <c r="M145" s="156"/>
      <c r="P145" s="157">
        <f>P146</f>
        <v>0</v>
      </c>
      <c r="R145" s="157">
        <f>R146</f>
        <v>4.5378480000000003</v>
      </c>
      <c r="T145" s="158">
        <f>T146</f>
        <v>0</v>
      </c>
      <c r="AR145" s="152" t="s">
        <v>76</v>
      </c>
      <c r="AT145" s="159" t="s">
        <v>70</v>
      </c>
      <c r="AU145" s="159" t="s">
        <v>76</v>
      </c>
      <c r="AY145" s="152" t="s">
        <v>159</v>
      </c>
      <c r="BK145" s="160">
        <f>BK146</f>
        <v>0</v>
      </c>
    </row>
    <row r="146" spans="2:65" s="1" customFormat="1" ht="37.75" customHeight="1" x14ac:dyDescent="0.2">
      <c r="B146" s="136"/>
      <c r="C146" s="163" t="s">
        <v>189</v>
      </c>
      <c r="D146" s="163" t="s">
        <v>161</v>
      </c>
      <c r="E146" s="164" t="s">
        <v>1094</v>
      </c>
      <c r="F146" s="165" t="s">
        <v>1095</v>
      </c>
      <c r="G146" s="166" t="s">
        <v>164</v>
      </c>
      <c r="H146" s="167">
        <v>2.4</v>
      </c>
      <c r="I146" s="168"/>
      <c r="J146" s="169">
        <f>ROUND(I146*H146,2)</f>
        <v>0</v>
      </c>
      <c r="K146" s="170"/>
      <c r="L146" s="34"/>
      <c r="M146" s="171" t="s">
        <v>1</v>
      </c>
      <c r="N146" s="135" t="s">
        <v>37</v>
      </c>
      <c r="P146" s="172">
        <f>O146*H146</f>
        <v>0</v>
      </c>
      <c r="Q146" s="172">
        <v>1.8907700000000001</v>
      </c>
      <c r="R146" s="172">
        <f>Q146*H146</f>
        <v>4.5378480000000003</v>
      </c>
      <c r="S146" s="172">
        <v>0</v>
      </c>
      <c r="T146" s="173">
        <f>S146*H146</f>
        <v>0</v>
      </c>
      <c r="AR146" s="174" t="s">
        <v>165</v>
      </c>
      <c r="AT146" s="174" t="s">
        <v>161</v>
      </c>
      <c r="AU146" s="174" t="s">
        <v>81</v>
      </c>
      <c r="AY146" s="17" t="s">
        <v>159</v>
      </c>
      <c r="BE146" s="102">
        <f>IF(N146="základná",J146,0)</f>
        <v>0</v>
      </c>
      <c r="BF146" s="102">
        <f>IF(N146="znížená",J146,0)</f>
        <v>0</v>
      </c>
      <c r="BG146" s="102">
        <f>IF(N146="zákl. prenesená",J146,0)</f>
        <v>0</v>
      </c>
      <c r="BH146" s="102">
        <f>IF(N146="zníž. prenesená",J146,0)</f>
        <v>0</v>
      </c>
      <c r="BI146" s="102">
        <f>IF(N146="nulová",J146,0)</f>
        <v>0</v>
      </c>
      <c r="BJ146" s="17" t="s">
        <v>81</v>
      </c>
      <c r="BK146" s="102">
        <f>ROUND(I146*H146,2)</f>
        <v>0</v>
      </c>
      <c r="BL146" s="17" t="s">
        <v>165</v>
      </c>
      <c r="BM146" s="174" t="s">
        <v>292</v>
      </c>
    </row>
    <row r="147" spans="2:65" s="11" customFormat="1" ht="22.75" customHeight="1" x14ac:dyDescent="0.25">
      <c r="B147" s="151"/>
      <c r="D147" s="152" t="s">
        <v>70</v>
      </c>
      <c r="E147" s="161" t="s">
        <v>198</v>
      </c>
      <c r="F147" s="161" t="s">
        <v>1096</v>
      </c>
      <c r="I147" s="154"/>
      <c r="J147" s="162">
        <f>BK147</f>
        <v>0</v>
      </c>
      <c r="L147" s="151"/>
      <c r="M147" s="156"/>
      <c r="P147" s="157">
        <f>SUM(P148:P162)</f>
        <v>0</v>
      </c>
      <c r="R147" s="157">
        <f>SUM(R148:R162)</f>
        <v>5.1223999999999999E-2</v>
      </c>
      <c r="T147" s="158">
        <f>SUM(T148:T162)</f>
        <v>0</v>
      </c>
      <c r="AR147" s="152" t="s">
        <v>76</v>
      </c>
      <c r="AT147" s="159" t="s">
        <v>70</v>
      </c>
      <c r="AU147" s="159" t="s">
        <v>76</v>
      </c>
      <c r="AY147" s="152" t="s">
        <v>159</v>
      </c>
      <c r="BK147" s="160">
        <f>SUM(BK148:BK162)</f>
        <v>0</v>
      </c>
    </row>
    <row r="148" spans="2:65" s="1" customFormat="1" ht="24.15" customHeight="1" x14ac:dyDescent="0.2">
      <c r="B148" s="136"/>
      <c r="C148" s="163" t="s">
        <v>193</v>
      </c>
      <c r="D148" s="163" t="s">
        <v>161</v>
      </c>
      <c r="E148" s="164" t="s">
        <v>1097</v>
      </c>
      <c r="F148" s="165" t="s">
        <v>1098</v>
      </c>
      <c r="G148" s="166" t="s">
        <v>493</v>
      </c>
      <c r="H148" s="167">
        <v>2</v>
      </c>
      <c r="I148" s="168"/>
      <c r="J148" s="169">
        <f t="shared" ref="J148:J162" si="5">ROUND(I148*H148,2)</f>
        <v>0</v>
      </c>
      <c r="K148" s="170"/>
      <c r="L148" s="34"/>
      <c r="M148" s="171" t="s">
        <v>1</v>
      </c>
      <c r="N148" s="135" t="s">
        <v>37</v>
      </c>
      <c r="P148" s="172">
        <f t="shared" ref="P148:P162" si="6">O148*H148</f>
        <v>0</v>
      </c>
      <c r="Q148" s="172">
        <v>7.9999999999999996E-6</v>
      </c>
      <c r="R148" s="172">
        <f t="shared" ref="R148:R162" si="7">Q148*H148</f>
        <v>1.5999999999999999E-5</v>
      </c>
      <c r="S148" s="172">
        <v>0</v>
      </c>
      <c r="T148" s="173">
        <f t="shared" ref="T148:T162" si="8">S148*H148</f>
        <v>0</v>
      </c>
      <c r="AR148" s="174" t="s">
        <v>165</v>
      </c>
      <c r="AT148" s="174" t="s">
        <v>161</v>
      </c>
      <c r="AU148" s="174" t="s">
        <v>81</v>
      </c>
      <c r="AY148" s="17" t="s">
        <v>159</v>
      </c>
      <c r="BE148" s="102">
        <f t="shared" ref="BE148:BE162" si="9">IF(N148="základná",J148,0)</f>
        <v>0</v>
      </c>
      <c r="BF148" s="102">
        <f t="shared" ref="BF148:BF162" si="10">IF(N148="znížená",J148,0)</f>
        <v>0</v>
      </c>
      <c r="BG148" s="102">
        <f t="shared" ref="BG148:BG162" si="11">IF(N148="zákl. prenesená",J148,0)</f>
        <v>0</v>
      </c>
      <c r="BH148" s="102">
        <f t="shared" ref="BH148:BH162" si="12">IF(N148="zníž. prenesená",J148,0)</f>
        <v>0</v>
      </c>
      <c r="BI148" s="102">
        <f t="shared" ref="BI148:BI162" si="13">IF(N148="nulová",J148,0)</f>
        <v>0</v>
      </c>
      <c r="BJ148" s="17" t="s">
        <v>81</v>
      </c>
      <c r="BK148" s="102">
        <f t="shared" ref="BK148:BK162" si="14">ROUND(I148*H148,2)</f>
        <v>0</v>
      </c>
      <c r="BL148" s="17" t="s">
        <v>165</v>
      </c>
      <c r="BM148" s="174" t="s">
        <v>302</v>
      </c>
    </row>
    <row r="149" spans="2:65" s="1" customFormat="1" ht="16.5" customHeight="1" x14ac:dyDescent="0.2">
      <c r="B149" s="136"/>
      <c r="C149" s="206" t="s">
        <v>198</v>
      </c>
      <c r="D149" s="206" t="s">
        <v>387</v>
      </c>
      <c r="E149" s="207" t="s">
        <v>1099</v>
      </c>
      <c r="F149" s="208" t="s">
        <v>1100</v>
      </c>
      <c r="G149" s="209" t="s">
        <v>493</v>
      </c>
      <c r="H149" s="210">
        <v>2</v>
      </c>
      <c r="I149" s="211"/>
      <c r="J149" s="212">
        <f t="shared" si="5"/>
        <v>0</v>
      </c>
      <c r="K149" s="213"/>
      <c r="L149" s="214"/>
      <c r="M149" s="215" t="s">
        <v>1</v>
      </c>
      <c r="N149" s="216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198</v>
      </c>
      <c r="AT149" s="174" t="s">
        <v>387</v>
      </c>
      <c r="AU149" s="174" t="s">
        <v>81</v>
      </c>
      <c r="AY149" s="17" t="s">
        <v>159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81</v>
      </c>
      <c r="BK149" s="102">
        <f t="shared" si="14"/>
        <v>0</v>
      </c>
      <c r="BL149" s="17" t="s">
        <v>165</v>
      </c>
      <c r="BM149" s="174" t="s">
        <v>312</v>
      </c>
    </row>
    <row r="150" spans="2:65" s="1" customFormat="1" ht="24.15" customHeight="1" x14ac:dyDescent="0.2">
      <c r="B150" s="136"/>
      <c r="C150" s="163" t="s">
        <v>202</v>
      </c>
      <c r="D150" s="163" t="s">
        <v>161</v>
      </c>
      <c r="E150" s="164" t="s">
        <v>1101</v>
      </c>
      <c r="F150" s="165" t="s">
        <v>1102</v>
      </c>
      <c r="G150" s="166" t="s">
        <v>493</v>
      </c>
      <c r="H150" s="167">
        <v>3.5</v>
      </c>
      <c r="I150" s="168"/>
      <c r="J150" s="169">
        <f t="shared" si="5"/>
        <v>0</v>
      </c>
      <c r="K150" s="170"/>
      <c r="L150" s="34"/>
      <c r="M150" s="171" t="s">
        <v>1</v>
      </c>
      <c r="N150" s="135" t="s">
        <v>37</v>
      </c>
      <c r="P150" s="172">
        <f t="shared" si="6"/>
        <v>0</v>
      </c>
      <c r="Q150" s="172">
        <v>7.9999999999999996E-6</v>
      </c>
      <c r="R150" s="172">
        <f t="shared" si="7"/>
        <v>2.8E-5</v>
      </c>
      <c r="S150" s="172">
        <v>0</v>
      </c>
      <c r="T150" s="173">
        <f t="shared" si="8"/>
        <v>0</v>
      </c>
      <c r="AR150" s="174" t="s">
        <v>165</v>
      </c>
      <c r="AT150" s="174" t="s">
        <v>161</v>
      </c>
      <c r="AU150" s="174" t="s">
        <v>81</v>
      </c>
      <c r="AY150" s="17" t="s">
        <v>159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81</v>
      </c>
      <c r="BK150" s="102">
        <f t="shared" si="14"/>
        <v>0</v>
      </c>
      <c r="BL150" s="17" t="s">
        <v>165</v>
      </c>
      <c r="BM150" s="174" t="s">
        <v>323</v>
      </c>
    </row>
    <row r="151" spans="2:65" s="1" customFormat="1" ht="16.5" customHeight="1" x14ac:dyDescent="0.2">
      <c r="B151" s="136"/>
      <c r="C151" s="206" t="s">
        <v>278</v>
      </c>
      <c r="D151" s="206" t="s">
        <v>387</v>
      </c>
      <c r="E151" s="207" t="s">
        <v>1103</v>
      </c>
      <c r="F151" s="208" t="s">
        <v>1104</v>
      </c>
      <c r="G151" s="209" t="s">
        <v>493</v>
      </c>
      <c r="H151" s="210">
        <v>3.5</v>
      </c>
      <c r="I151" s="211"/>
      <c r="J151" s="212">
        <f t="shared" si="5"/>
        <v>0</v>
      </c>
      <c r="K151" s="213"/>
      <c r="L151" s="214"/>
      <c r="M151" s="215" t="s">
        <v>1</v>
      </c>
      <c r="N151" s="216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198</v>
      </c>
      <c r="AT151" s="174" t="s">
        <v>387</v>
      </c>
      <c r="AU151" s="174" t="s">
        <v>81</v>
      </c>
      <c r="AY151" s="17" t="s">
        <v>159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81</v>
      </c>
      <c r="BK151" s="102">
        <f t="shared" si="14"/>
        <v>0</v>
      </c>
      <c r="BL151" s="17" t="s">
        <v>165</v>
      </c>
      <c r="BM151" s="174" t="s">
        <v>7</v>
      </c>
    </row>
    <row r="152" spans="2:65" s="1" customFormat="1" ht="24.15" customHeight="1" x14ac:dyDescent="0.2">
      <c r="B152" s="136"/>
      <c r="C152" s="163" t="s">
        <v>285</v>
      </c>
      <c r="D152" s="163" t="s">
        <v>161</v>
      </c>
      <c r="E152" s="164" t="s">
        <v>1105</v>
      </c>
      <c r="F152" s="165" t="s">
        <v>1106</v>
      </c>
      <c r="G152" s="166" t="s">
        <v>493</v>
      </c>
      <c r="H152" s="167">
        <v>7</v>
      </c>
      <c r="I152" s="168"/>
      <c r="J152" s="169">
        <f t="shared" si="5"/>
        <v>0</v>
      </c>
      <c r="K152" s="170"/>
      <c r="L152" s="34"/>
      <c r="M152" s="171" t="s">
        <v>1</v>
      </c>
      <c r="N152" s="135" t="s">
        <v>37</v>
      </c>
      <c r="P152" s="172">
        <f t="shared" si="6"/>
        <v>0</v>
      </c>
      <c r="Q152" s="172">
        <v>1.0000000000000001E-5</v>
      </c>
      <c r="R152" s="172">
        <f t="shared" si="7"/>
        <v>7.0000000000000007E-5</v>
      </c>
      <c r="S152" s="172">
        <v>0</v>
      </c>
      <c r="T152" s="173">
        <f t="shared" si="8"/>
        <v>0</v>
      </c>
      <c r="AR152" s="174" t="s">
        <v>165</v>
      </c>
      <c r="AT152" s="174" t="s">
        <v>161</v>
      </c>
      <c r="AU152" s="174" t="s">
        <v>81</v>
      </c>
      <c r="AY152" s="17" t="s">
        <v>159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81</v>
      </c>
      <c r="BK152" s="102">
        <f t="shared" si="14"/>
        <v>0</v>
      </c>
      <c r="BL152" s="17" t="s">
        <v>165</v>
      </c>
      <c r="BM152" s="174" t="s">
        <v>346</v>
      </c>
    </row>
    <row r="153" spans="2:65" s="1" customFormat="1" ht="16.5" customHeight="1" x14ac:dyDescent="0.2">
      <c r="B153" s="136"/>
      <c r="C153" s="206" t="s">
        <v>292</v>
      </c>
      <c r="D153" s="206" t="s">
        <v>387</v>
      </c>
      <c r="E153" s="207" t="s">
        <v>1107</v>
      </c>
      <c r="F153" s="208" t="s">
        <v>1108</v>
      </c>
      <c r="G153" s="209" t="s">
        <v>493</v>
      </c>
      <c r="H153" s="210">
        <v>7</v>
      </c>
      <c r="I153" s="211"/>
      <c r="J153" s="212">
        <f t="shared" si="5"/>
        <v>0</v>
      </c>
      <c r="K153" s="213"/>
      <c r="L153" s="214"/>
      <c r="M153" s="215" t="s">
        <v>1</v>
      </c>
      <c r="N153" s="216" t="s">
        <v>37</v>
      </c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AR153" s="174" t="s">
        <v>198</v>
      </c>
      <c r="AT153" s="174" t="s">
        <v>387</v>
      </c>
      <c r="AU153" s="174" t="s">
        <v>81</v>
      </c>
      <c r="AY153" s="17" t="s">
        <v>159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81</v>
      </c>
      <c r="BK153" s="102">
        <f t="shared" si="14"/>
        <v>0</v>
      </c>
      <c r="BL153" s="17" t="s">
        <v>165</v>
      </c>
      <c r="BM153" s="174" t="s">
        <v>358</v>
      </c>
    </row>
    <row r="154" spans="2:65" s="1" customFormat="1" ht="16.5" customHeight="1" x14ac:dyDescent="0.2">
      <c r="B154" s="136"/>
      <c r="C154" s="163" t="s">
        <v>298</v>
      </c>
      <c r="D154" s="163" t="s">
        <v>161</v>
      </c>
      <c r="E154" s="164" t="s">
        <v>1109</v>
      </c>
      <c r="F154" s="165" t="s">
        <v>1110</v>
      </c>
      <c r="G154" s="166" t="s">
        <v>488</v>
      </c>
      <c r="H154" s="167">
        <v>1</v>
      </c>
      <c r="I154" s="168"/>
      <c r="J154" s="169">
        <f t="shared" si="5"/>
        <v>0</v>
      </c>
      <c r="K154" s="170"/>
      <c r="L154" s="34"/>
      <c r="M154" s="171" t="s">
        <v>1</v>
      </c>
      <c r="N154" s="135" t="s">
        <v>37</v>
      </c>
      <c r="P154" s="172">
        <f t="shared" si="6"/>
        <v>0</v>
      </c>
      <c r="Q154" s="172">
        <v>4.0000000000000003E-5</v>
      </c>
      <c r="R154" s="172">
        <f t="shared" si="7"/>
        <v>4.0000000000000003E-5</v>
      </c>
      <c r="S154" s="172">
        <v>0</v>
      </c>
      <c r="T154" s="173">
        <f t="shared" si="8"/>
        <v>0</v>
      </c>
      <c r="AR154" s="174" t="s">
        <v>165</v>
      </c>
      <c r="AT154" s="174" t="s">
        <v>161</v>
      </c>
      <c r="AU154" s="174" t="s">
        <v>81</v>
      </c>
      <c r="AY154" s="17" t="s">
        <v>159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81</v>
      </c>
      <c r="BK154" s="102">
        <f t="shared" si="14"/>
        <v>0</v>
      </c>
      <c r="BL154" s="17" t="s">
        <v>165</v>
      </c>
      <c r="BM154" s="174" t="s">
        <v>373</v>
      </c>
    </row>
    <row r="155" spans="2:65" s="1" customFormat="1" ht="24.15" customHeight="1" x14ac:dyDescent="0.2">
      <c r="B155" s="136"/>
      <c r="C155" s="206" t="s">
        <v>302</v>
      </c>
      <c r="D155" s="206" t="s">
        <v>387</v>
      </c>
      <c r="E155" s="207" t="s">
        <v>1111</v>
      </c>
      <c r="F155" s="208" t="s">
        <v>1112</v>
      </c>
      <c r="G155" s="209" t="s">
        <v>488</v>
      </c>
      <c r="H155" s="210">
        <v>1</v>
      </c>
      <c r="I155" s="211"/>
      <c r="J155" s="212">
        <f t="shared" si="5"/>
        <v>0</v>
      </c>
      <c r="K155" s="213"/>
      <c r="L155" s="214"/>
      <c r="M155" s="215" t="s">
        <v>1</v>
      </c>
      <c r="N155" s="216" t="s">
        <v>37</v>
      </c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AR155" s="174" t="s">
        <v>198</v>
      </c>
      <c r="AT155" s="174" t="s">
        <v>387</v>
      </c>
      <c r="AU155" s="174" t="s">
        <v>81</v>
      </c>
      <c r="AY155" s="17" t="s">
        <v>159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7" t="s">
        <v>81</v>
      </c>
      <c r="BK155" s="102">
        <f t="shared" si="14"/>
        <v>0</v>
      </c>
      <c r="BL155" s="17" t="s">
        <v>165</v>
      </c>
      <c r="BM155" s="174" t="s">
        <v>386</v>
      </c>
    </row>
    <row r="156" spans="2:65" s="1" customFormat="1" ht="16.5" customHeight="1" x14ac:dyDescent="0.2">
      <c r="B156" s="136"/>
      <c r="C156" s="163" t="s">
        <v>307</v>
      </c>
      <c r="D156" s="163" t="s">
        <v>161</v>
      </c>
      <c r="E156" s="164" t="s">
        <v>1113</v>
      </c>
      <c r="F156" s="165" t="s">
        <v>1114</v>
      </c>
      <c r="G156" s="166" t="s">
        <v>493</v>
      </c>
      <c r="H156" s="167">
        <v>12.5</v>
      </c>
      <c r="I156" s="168"/>
      <c r="J156" s="169">
        <f t="shared" si="5"/>
        <v>0</v>
      </c>
      <c r="K156" s="170"/>
      <c r="L156" s="34"/>
      <c r="M156" s="171" t="s">
        <v>1</v>
      </c>
      <c r="N156" s="135" t="s">
        <v>37</v>
      </c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AR156" s="174" t="s">
        <v>165</v>
      </c>
      <c r="AT156" s="174" t="s">
        <v>161</v>
      </c>
      <c r="AU156" s="174" t="s">
        <v>81</v>
      </c>
      <c r="AY156" s="17" t="s">
        <v>159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7" t="s">
        <v>81</v>
      </c>
      <c r="BK156" s="102">
        <f t="shared" si="14"/>
        <v>0</v>
      </c>
      <c r="BL156" s="17" t="s">
        <v>165</v>
      </c>
      <c r="BM156" s="174" t="s">
        <v>398</v>
      </c>
    </row>
    <row r="157" spans="2:65" s="1" customFormat="1" ht="37.75" customHeight="1" x14ac:dyDescent="0.2">
      <c r="B157" s="136"/>
      <c r="C157" s="163" t="s">
        <v>312</v>
      </c>
      <c r="D157" s="163" t="s">
        <v>161</v>
      </c>
      <c r="E157" s="164" t="s">
        <v>1115</v>
      </c>
      <c r="F157" s="165" t="s">
        <v>1116</v>
      </c>
      <c r="G157" s="166" t="s">
        <v>488</v>
      </c>
      <c r="H157" s="167">
        <v>2</v>
      </c>
      <c r="I157" s="168"/>
      <c r="J157" s="169">
        <f t="shared" si="5"/>
        <v>0</v>
      </c>
      <c r="K157" s="170"/>
      <c r="L157" s="34"/>
      <c r="M157" s="171" t="s">
        <v>1</v>
      </c>
      <c r="N157" s="135" t="s">
        <v>37</v>
      </c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AR157" s="174" t="s">
        <v>165</v>
      </c>
      <c r="AT157" s="174" t="s">
        <v>161</v>
      </c>
      <c r="AU157" s="174" t="s">
        <v>81</v>
      </c>
      <c r="AY157" s="17" t="s">
        <v>159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7" t="s">
        <v>81</v>
      </c>
      <c r="BK157" s="102">
        <f t="shared" si="14"/>
        <v>0</v>
      </c>
      <c r="BL157" s="17" t="s">
        <v>165</v>
      </c>
      <c r="BM157" s="174" t="s">
        <v>390</v>
      </c>
    </row>
    <row r="158" spans="2:65" s="1" customFormat="1" ht="33" customHeight="1" x14ac:dyDescent="0.2">
      <c r="B158" s="136"/>
      <c r="C158" s="206" t="s">
        <v>317</v>
      </c>
      <c r="D158" s="206" t="s">
        <v>387</v>
      </c>
      <c r="E158" s="207" t="s">
        <v>1117</v>
      </c>
      <c r="F158" s="208" t="s">
        <v>1118</v>
      </c>
      <c r="G158" s="209" t="s">
        <v>488</v>
      </c>
      <c r="H158" s="210">
        <v>2</v>
      </c>
      <c r="I158" s="211"/>
      <c r="J158" s="212">
        <f t="shared" si="5"/>
        <v>0</v>
      </c>
      <c r="K158" s="213"/>
      <c r="L158" s="214"/>
      <c r="M158" s="215" t="s">
        <v>1</v>
      </c>
      <c r="N158" s="216" t="s">
        <v>37</v>
      </c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AR158" s="174" t="s">
        <v>198</v>
      </c>
      <c r="AT158" s="174" t="s">
        <v>387</v>
      </c>
      <c r="AU158" s="174" t="s">
        <v>81</v>
      </c>
      <c r="AY158" s="17" t="s">
        <v>159</v>
      </c>
      <c r="BE158" s="102">
        <f t="shared" si="9"/>
        <v>0</v>
      </c>
      <c r="BF158" s="102">
        <f t="shared" si="10"/>
        <v>0</v>
      </c>
      <c r="BG158" s="102">
        <f t="shared" si="11"/>
        <v>0</v>
      </c>
      <c r="BH158" s="102">
        <f t="shared" si="12"/>
        <v>0</v>
      </c>
      <c r="BI158" s="102">
        <f t="shared" si="13"/>
        <v>0</v>
      </c>
      <c r="BJ158" s="17" t="s">
        <v>81</v>
      </c>
      <c r="BK158" s="102">
        <f t="shared" si="14"/>
        <v>0</v>
      </c>
      <c r="BL158" s="17" t="s">
        <v>165</v>
      </c>
      <c r="BM158" s="174" t="s">
        <v>418</v>
      </c>
    </row>
    <row r="159" spans="2:65" s="1" customFormat="1" ht="24.15" customHeight="1" x14ac:dyDescent="0.2">
      <c r="B159" s="136"/>
      <c r="C159" s="206" t="s">
        <v>323</v>
      </c>
      <c r="D159" s="206" t="s">
        <v>387</v>
      </c>
      <c r="E159" s="207" t="s">
        <v>1119</v>
      </c>
      <c r="F159" s="208" t="s">
        <v>1120</v>
      </c>
      <c r="G159" s="209" t="s">
        <v>488</v>
      </c>
      <c r="H159" s="210">
        <v>2</v>
      </c>
      <c r="I159" s="211"/>
      <c r="J159" s="212">
        <f t="shared" si="5"/>
        <v>0</v>
      </c>
      <c r="K159" s="213"/>
      <c r="L159" s="214"/>
      <c r="M159" s="215" t="s">
        <v>1</v>
      </c>
      <c r="N159" s="216" t="s">
        <v>37</v>
      </c>
      <c r="P159" s="172">
        <f t="shared" si="6"/>
        <v>0</v>
      </c>
      <c r="Q159" s="172">
        <v>2.0709999999999999E-2</v>
      </c>
      <c r="R159" s="172">
        <f t="shared" si="7"/>
        <v>4.1419999999999998E-2</v>
      </c>
      <c r="S159" s="172">
        <v>0</v>
      </c>
      <c r="T159" s="173">
        <f t="shared" si="8"/>
        <v>0</v>
      </c>
      <c r="AR159" s="174" t="s">
        <v>198</v>
      </c>
      <c r="AT159" s="174" t="s">
        <v>387</v>
      </c>
      <c r="AU159" s="174" t="s">
        <v>81</v>
      </c>
      <c r="AY159" s="17" t="s">
        <v>159</v>
      </c>
      <c r="BE159" s="102">
        <f t="shared" si="9"/>
        <v>0</v>
      </c>
      <c r="BF159" s="102">
        <f t="shared" si="10"/>
        <v>0</v>
      </c>
      <c r="BG159" s="102">
        <f t="shared" si="11"/>
        <v>0</v>
      </c>
      <c r="BH159" s="102">
        <f t="shared" si="12"/>
        <v>0</v>
      </c>
      <c r="BI159" s="102">
        <f t="shared" si="13"/>
        <v>0</v>
      </c>
      <c r="BJ159" s="17" t="s">
        <v>81</v>
      </c>
      <c r="BK159" s="102">
        <f t="shared" si="14"/>
        <v>0</v>
      </c>
      <c r="BL159" s="17" t="s">
        <v>165</v>
      </c>
      <c r="BM159" s="174" t="s">
        <v>178</v>
      </c>
    </row>
    <row r="160" spans="2:65" s="1" customFormat="1" ht="24.15" customHeight="1" x14ac:dyDescent="0.2">
      <c r="B160" s="136"/>
      <c r="C160" s="163" t="s">
        <v>329</v>
      </c>
      <c r="D160" s="163" t="s">
        <v>161</v>
      </c>
      <c r="E160" s="164" t="s">
        <v>1121</v>
      </c>
      <c r="F160" s="165" t="s">
        <v>1122</v>
      </c>
      <c r="G160" s="166" t="s">
        <v>488</v>
      </c>
      <c r="H160" s="167">
        <v>2</v>
      </c>
      <c r="I160" s="168"/>
      <c r="J160" s="169">
        <f t="shared" si="5"/>
        <v>0</v>
      </c>
      <c r="K160" s="170"/>
      <c r="L160" s="34"/>
      <c r="M160" s="171" t="s">
        <v>1</v>
      </c>
      <c r="N160" s="135" t="s">
        <v>37</v>
      </c>
      <c r="P160" s="172">
        <f t="shared" si="6"/>
        <v>0</v>
      </c>
      <c r="Q160" s="172">
        <v>4.1999999999999997E-3</v>
      </c>
      <c r="R160" s="172">
        <f t="shared" si="7"/>
        <v>8.3999999999999995E-3</v>
      </c>
      <c r="S160" s="172">
        <v>0</v>
      </c>
      <c r="T160" s="173">
        <f t="shared" si="8"/>
        <v>0</v>
      </c>
      <c r="AR160" s="174" t="s">
        <v>165</v>
      </c>
      <c r="AT160" s="174" t="s">
        <v>161</v>
      </c>
      <c r="AU160" s="174" t="s">
        <v>81</v>
      </c>
      <c r="AY160" s="17" t="s">
        <v>159</v>
      </c>
      <c r="BE160" s="102">
        <f t="shared" si="9"/>
        <v>0</v>
      </c>
      <c r="BF160" s="102">
        <f t="shared" si="10"/>
        <v>0</v>
      </c>
      <c r="BG160" s="102">
        <f t="shared" si="11"/>
        <v>0</v>
      </c>
      <c r="BH160" s="102">
        <f t="shared" si="12"/>
        <v>0</v>
      </c>
      <c r="BI160" s="102">
        <f t="shared" si="13"/>
        <v>0</v>
      </c>
      <c r="BJ160" s="17" t="s">
        <v>81</v>
      </c>
      <c r="BK160" s="102">
        <f t="shared" si="14"/>
        <v>0</v>
      </c>
      <c r="BL160" s="17" t="s">
        <v>165</v>
      </c>
      <c r="BM160" s="174" t="s">
        <v>437</v>
      </c>
    </row>
    <row r="161" spans="2:65" s="1" customFormat="1" ht="24.15" customHeight="1" x14ac:dyDescent="0.2">
      <c r="B161" s="136"/>
      <c r="C161" s="206" t="s">
        <v>7</v>
      </c>
      <c r="D161" s="206" t="s">
        <v>387</v>
      </c>
      <c r="E161" s="207" t="s">
        <v>1123</v>
      </c>
      <c r="F161" s="208" t="s">
        <v>1124</v>
      </c>
      <c r="G161" s="209" t="s">
        <v>488</v>
      </c>
      <c r="H161" s="210">
        <v>2</v>
      </c>
      <c r="I161" s="211"/>
      <c r="J161" s="212">
        <f t="shared" si="5"/>
        <v>0</v>
      </c>
      <c r="K161" s="213"/>
      <c r="L161" s="214"/>
      <c r="M161" s="215" t="s">
        <v>1</v>
      </c>
      <c r="N161" s="216" t="s">
        <v>37</v>
      </c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AR161" s="174" t="s">
        <v>198</v>
      </c>
      <c r="AT161" s="174" t="s">
        <v>387</v>
      </c>
      <c r="AU161" s="174" t="s">
        <v>81</v>
      </c>
      <c r="AY161" s="17" t="s">
        <v>159</v>
      </c>
      <c r="BE161" s="102">
        <f t="shared" si="9"/>
        <v>0</v>
      </c>
      <c r="BF161" s="102">
        <f t="shared" si="10"/>
        <v>0</v>
      </c>
      <c r="BG161" s="102">
        <f t="shared" si="11"/>
        <v>0</v>
      </c>
      <c r="BH161" s="102">
        <f t="shared" si="12"/>
        <v>0</v>
      </c>
      <c r="BI161" s="102">
        <f t="shared" si="13"/>
        <v>0</v>
      </c>
      <c r="BJ161" s="17" t="s">
        <v>81</v>
      </c>
      <c r="BK161" s="102">
        <f t="shared" si="14"/>
        <v>0</v>
      </c>
      <c r="BL161" s="17" t="s">
        <v>165</v>
      </c>
      <c r="BM161" s="174" t="s">
        <v>448</v>
      </c>
    </row>
    <row r="162" spans="2:65" s="1" customFormat="1" ht="24.15" customHeight="1" x14ac:dyDescent="0.2">
      <c r="B162" s="136"/>
      <c r="C162" s="163" t="s">
        <v>339</v>
      </c>
      <c r="D162" s="163" t="s">
        <v>161</v>
      </c>
      <c r="E162" s="164" t="s">
        <v>1125</v>
      </c>
      <c r="F162" s="165" t="s">
        <v>1126</v>
      </c>
      <c r="G162" s="166" t="s">
        <v>493</v>
      </c>
      <c r="H162" s="167">
        <v>12.5</v>
      </c>
      <c r="I162" s="168"/>
      <c r="J162" s="169">
        <f t="shared" si="5"/>
        <v>0</v>
      </c>
      <c r="K162" s="170"/>
      <c r="L162" s="34"/>
      <c r="M162" s="171" t="s">
        <v>1</v>
      </c>
      <c r="N162" s="135" t="s">
        <v>37</v>
      </c>
      <c r="P162" s="172">
        <f t="shared" si="6"/>
        <v>0</v>
      </c>
      <c r="Q162" s="172">
        <v>1E-4</v>
      </c>
      <c r="R162" s="172">
        <f t="shared" si="7"/>
        <v>1.25E-3</v>
      </c>
      <c r="S162" s="172">
        <v>0</v>
      </c>
      <c r="T162" s="173">
        <f t="shared" si="8"/>
        <v>0</v>
      </c>
      <c r="AR162" s="174" t="s">
        <v>165</v>
      </c>
      <c r="AT162" s="174" t="s">
        <v>161</v>
      </c>
      <c r="AU162" s="174" t="s">
        <v>81</v>
      </c>
      <c r="AY162" s="17" t="s">
        <v>159</v>
      </c>
      <c r="BE162" s="102">
        <f t="shared" si="9"/>
        <v>0</v>
      </c>
      <c r="BF162" s="102">
        <f t="shared" si="10"/>
        <v>0</v>
      </c>
      <c r="BG162" s="102">
        <f t="shared" si="11"/>
        <v>0</v>
      </c>
      <c r="BH162" s="102">
        <f t="shared" si="12"/>
        <v>0</v>
      </c>
      <c r="BI162" s="102">
        <f t="shared" si="13"/>
        <v>0</v>
      </c>
      <c r="BJ162" s="17" t="s">
        <v>81</v>
      </c>
      <c r="BK162" s="102">
        <f t="shared" si="14"/>
        <v>0</v>
      </c>
      <c r="BL162" s="17" t="s">
        <v>165</v>
      </c>
      <c r="BM162" s="174" t="s">
        <v>460</v>
      </c>
    </row>
    <row r="163" spans="2:65" s="11" customFormat="1" ht="22.75" customHeight="1" x14ac:dyDescent="0.25">
      <c r="B163" s="151"/>
      <c r="D163" s="152" t="s">
        <v>70</v>
      </c>
      <c r="E163" s="161" t="s">
        <v>899</v>
      </c>
      <c r="F163" s="161" t="s">
        <v>1127</v>
      </c>
      <c r="I163" s="154"/>
      <c r="J163" s="162">
        <f>BK163</f>
        <v>0</v>
      </c>
      <c r="L163" s="151"/>
      <c r="M163" s="156"/>
      <c r="P163" s="157">
        <f>SUM(P164:P165)</f>
        <v>0</v>
      </c>
      <c r="R163" s="157">
        <f>SUM(R164:R165)</f>
        <v>0</v>
      </c>
      <c r="T163" s="158">
        <f>SUM(T164:T165)</f>
        <v>0</v>
      </c>
      <c r="AR163" s="152" t="s">
        <v>81</v>
      </c>
      <c r="AT163" s="159" t="s">
        <v>70</v>
      </c>
      <c r="AU163" s="159" t="s">
        <v>76</v>
      </c>
      <c r="AY163" s="152" t="s">
        <v>159</v>
      </c>
      <c r="BK163" s="160">
        <f>SUM(BK164:BK165)</f>
        <v>0</v>
      </c>
    </row>
    <row r="164" spans="2:65" s="1" customFormat="1" ht="24.15" customHeight="1" x14ac:dyDescent="0.2">
      <c r="B164" s="136"/>
      <c r="C164" s="163" t="s">
        <v>346</v>
      </c>
      <c r="D164" s="163" t="s">
        <v>161</v>
      </c>
      <c r="E164" s="164" t="s">
        <v>1128</v>
      </c>
      <c r="F164" s="165" t="s">
        <v>1129</v>
      </c>
      <c r="G164" s="166" t="s">
        <v>488</v>
      </c>
      <c r="H164" s="167">
        <v>2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AR164" s="174" t="s">
        <v>312</v>
      </c>
      <c r="AT164" s="174" t="s">
        <v>161</v>
      </c>
      <c r="AU164" s="174" t="s">
        <v>81</v>
      </c>
      <c r="AY164" s="17" t="s">
        <v>159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81</v>
      </c>
      <c r="BK164" s="102">
        <f>ROUND(I164*H164,2)</f>
        <v>0</v>
      </c>
      <c r="BL164" s="17" t="s">
        <v>312</v>
      </c>
      <c r="BM164" s="174" t="s">
        <v>474</v>
      </c>
    </row>
    <row r="165" spans="2:65" s="1" customFormat="1" ht="16.5" customHeight="1" x14ac:dyDescent="0.2">
      <c r="B165" s="136"/>
      <c r="C165" s="163" t="s">
        <v>353</v>
      </c>
      <c r="D165" s="163" t="s">
        <v>161</v>
      </c>
      <c r="E165" s="164" t="s">
        <v>1130</v>
      </c>
      <c r="F165" s="165" t="s">
        <v>1131</v>
      </c>
      <c r="G165" s="166" t="s">
        <v>488</v>
      </c>
      <c r="H165" s="167">
        <v>1</v>
      </c>
      <c r="I165" s="168"/>
      <c r="J165" s="169">
        <f>ROUND(I165*H165,2)</f>
        <v>0</v>
      </c>
      <c r="K165" s="170"/>
      <c r="L165" s="34"/>
      <c r="M165" s="171" t="s">
        <v>1</v>
      </c>
      <c r="N165" s="135" t="s">
        <v>37</v>
      </c>
      <c r="P165" s="172">
        <f>O165*H165</f>
        <v>0</v>
      </c>
      <c r="Q165" s="172">
        <v>0</v>
      </c>
      <c r="R165" s="172">
        <f>Q165*H165</f>
        <v>0</v>
      </c>
      <c r="S165" s="172">
        <v>0</v>
      </c>
      <c r="T165" s="173">
        <f>S165*H165</f>
        <v>0</v>
      </c>
      <c r="AR165" s="174" t="s">
        <v>312</v>
      </c>
      <c r="AT165" s="174" t="s">
        <v>161</v>
      </c>
      <c r="AU165" s="174" t="s">
        <v>81</v>
      </c>
      <c r="AY165" s="17" t="s">
        <v>159</v>
      </c>
      <c r="BE165" s="102">
        <f>IF(N165="základná",J165,0)</f>
        <v>0</v>
      </c>
      <c r="BF165" s="102">
        <f>IF(N165="znížená",J165,0)</f>
        <v>0</v>
      </c>
      <c r="BG165" s="102">
        <f>IF(N165="zákl. prenesená",J165,0)</f>
        <v>0</v>
      </c>
      <c r="BH165" s="102">
        <f>IF(N165="zníž. prenesená",J165,0)</f>
        <v>0</v>
      </c>
      <c r="BI165" s="102">
        <f>IF(N165="nulová",J165,0)</f>
        <v>0</v>
      </c>
      <c r="BJ165" s="17" t="s">
        <v>81</v>
      </c>
      <c r="BK165" s="102">
        <f>ROUND(I165*H165,2)</f>
        <v>0</v>
      </c>
      <c r="BL165" s="17" t="s">
        <v>312</v>
      </c>
      <c r="BM165" s="174" t="s">
        <v>485</v>
      </c>
    </row>
    <row r="166" spans="2:65" s="11" customFormat="1" ht="22.75" customHeight="1" x14ac:dyDescent="0.25">
      <c r="B166" s="151"/>
      <c r="D166" s="152" t="s">
        <v>70</v>
      </c>
      <c r="E166" s="161" t="s">
        <v>1054</v>
      </c>
      <c r="F166" s="161" t="s">
        <v>1132</v>
      </c>
      <c r="I166" s="154"/>
      <c r="J166" s="162">
        <f>BK166</f>
        <v>0</v>
      </c>
      <c r="L166" s="151"/>
      <c r="M166" s="156"/>
      <c r="P166" s="157">
        <f>SUM(P167:P185)</f>
        <v>0</v>
      </c>
      <c r="R166" s="157">
        <f>SUM(R167:R185)</f>
        <v>5.6700000000000006E-3</v>
      </c>
      <c r="T166" s="158">
        <f>SUM(T167:T185)</f>
        <v>0</v>
      </c>
      <c r="AR166" s="152" t="s">
        <v>173</v>
      </c>
      <c r="AT166" s="159" t="s">
        <v>70</v>
      </c>
      <c r="AU166" s="159" t="s">
        <v>76</v>
      </c>
      <c r="AY166" s="152" t="s">
        <v>159</v>
      </c>
      <c r="BK166" s="160">
        <f>SUM(BK167:BK185)</f>
        <v>0</v>
      </c>
    </row>
    <row r="167" spans="2:65" s="1" customFormat="1" ht="33" customHeight="1" x14ac:dyDescent="0.2">
      <c r="B167" s="136"/>
      <c r="C167" s="163" t="s">
        <v>358</v>
      </c>
      <c r="D167" s="163" t="s">
        <v>161</v>
      </c>
      <c r="E167" s="164" t="s">
        <v>1133</v>
      </c>
      <c r="F167" s="165" t="s">
        <v>1134</v>
      </c>
      <c r="G167" s="166" t="s">
        <v>488</v>
      </c>
      <c r="H167" s="167">
        <v>0</v>
      </c>
      <c r="I167" s="168"/>
      <c r="J167" s="169">
        <f t="shared" ref="J167:J185" si="15">ROUND(I167*H167,2)</f>
        <v>0</v>
      </c>
      <c r="K167" s="170"/>
      <c r="L167" s="34"/>
      <c r="M167" s="171" t="s">
        <v>1</v>
      </c>
      <c r="N167" s="135" t="s">
        <v>37</v>
      </c>
      <c r="P167" s="172">
        <f t="shared" ref="P167:P185" si="16">O167*H167</f>
        <v>0</v>
      </c>
      <c r="Q167" s="172">
        <v>0</v>
      </c>
      <c r="R167" s="172">
        <f t="shared" ref="R167:R185" si="17">Q167*H167</f>
        <v>0</v>
      </c>
      <c r="S167" s="172">
        <v>0</v>
      </c>
      <c r="T167" s="173">
        <f t="shared" ref="T167:T185" si="18">S167*H167</f>
        <v>0</v>
      </c>
      <c r="AR167" s="174" t="s">
        <v>576</v>
      </c>
      <c r="AT167" s="174" t="s">
        <v>161</v>
      </c>
      <c r="AU167" s="174" t="s">
        <v>81</v>
      </c>
      <c r="AY167" s="17" t="s">
        <v>159</v>
      </c>
      <c r="BE167" s="102">
        <f t="shared" ref="BE167:BE185" si="19">IF(N167="základná",J167,0)</f>
        <v>0</v>
      </c>
      <c r="BF167" s="102">
        <f t="shared" ref="BF167:BF185" si="20">IF(N167="znížená",J167,0)</f>
        <v>0</v>
      </c>
      <c r="BG167" s="102">
        <f t="shared" ref="BG167:BG185" si="21">IF(N167="zákl. prenesená",J167,0)</f>
        <v>0</v>
      </c>
      <c r="BH167" s="102">
        <f t="shared" ref="BH167:BH185" si="22">IF(N167="zníž. prenesená",J167,0)</f>
        <v>0</v>
      </c>
      <c r="BI167" s="102">
        <f t="shared" ref="BI167:BI185" si="23">IF(N167="nulová",J167,0)</f>
        <v>0</v>
      </c>
      <c r="BJ167" s="17" t="s">
        <v>81</v>
      </c>
      <c r="BK167" s="102">
        <f t="shared" ref="BK167:BK185" si="24">ROUND(I167*H167,2)</f>
        <v>0</v>
      </c>
      <c r="BL167" s="17" t="s">
        <v>576</v>
      </c>
      <c r="BM167" s="174" t="s">
        <v>495</v>
      </c>
    </row>
    <row r="168" spans="2:65" s="1" customFormat="1" ht="33" customHeight="1" x14ac:dyDescent="0.2">
      <c r="B168" s="136"/>
      <c r="C168" s="206" t="s">
        <v>365</v>
      </c>
      <c r="D168" s="206" t="s">
        <v>387</v>
      </c>
      <c r="E168" s="207" t="s">
        <v>1135</v>
      </c>
      <c r="F168" s="208" t="s">
        <v>1136</v>
      </c>
      <c r="G168" s="209" t="s">
        <v>488</v>
      </c>
      <c r="H168" s="210">
        <v>0</v>
      </c>
      <c r="I168" s="211"/>
      <c r="J168" s="212">
        <f t="shared" si="15"/>
        <v>0</v>
      </c>
      <c r="K168" s="213"/>
      <c r="L168" s="214"/>
      <c r="M168" s="215" t="s">
        <v>1</v>
      </c>
      <c r="N168" s="216" t="s">
        <v>37</v>
      </c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AR168" s="174" t="s">
        <v>1061</v>
      </c>
      <c r="AT168" s="174" t="s">
        <v>387</v>
      </c>
      <c r="AU168" s="174" t="s">
        <v>81</v>
      </c>
      <c r="AY168" s="17" t="s">
        <v>159</v>
      </c>
      <c r="BE168" s="102">
        <f t="shared" si="19"/>
        <v>0</v>
      </c>
      <c r="BF168" s="102">
        <f t="shared" si="20"/>
        <v>0</v>
      </c>
      <c r="BG168" s="102">
        <f t="shared" si="21"/>
        <v>0</v>
      </c>
      <c r="BH168" s="102">
        <f t="shared" si="22"/>
        <v>0</v>
      </c>
      <c r="BI168" s="102">
        <f t="shared" si="23"/>
        <v>0</v>
      </c>
      <c r="BJ168" s="17" t="s">
        <v>81</v>
      </c>
      <c r="BK168" s="102">
        <f t="shared" si="24"/>
        <v>0</v>
      </c>
      <c r="BL168" s="17" t="s">
        <v>576</v>
      </c>
      <c r="BM168" s="174" t="s">
        <v>505</v>
      </c>
    </row>
    <row r="169" spans="2:65" s="1" customFormat="1" ht="16.5" customHeight="1" x14ac:dyDescent="0.2">
      <c r="B169" s="136"/>
      <c r="C169" s="163" t="s">
        <v>373</v>
      </c>
      <c r="D169" s="163" t="s">
        <v>161</v>
      </c>
      <c r="E169" s="164" t="s">
        <v>1137</v>
      </c>
      <c r="F169" s="165" t="s">
        <v>1138</v>
      </c>
      <c r="G169" s="166" t="s">
        <v>488</v>
      </c>
      <c r="H169" s="167">
        <v>0</v>
      </c>
      <c r="I169" s="168"/>
      <c r="J169" s="169">
        <f t="shared" si="15"/>
        <v>0</v>
      </c>
      <c r="K169" s="170"/>
      <c r="L169" s="34"/>
      <c r="M169" s="171" t="s">
        <v>1</v>
      </c>
      <c r="N169" s="135" t="s">
        <v>37</v>
      </c>
      <c r="P169" s="172">
        <f t="shared" si="16"/>
        <v>0</v>
      </c>
      <c r="Q169" s="172">
        <v>6.1401999999999998E-2</v>
      </c>
      <c r="R169" s="172">
        <f t="shared" si="17"/>
        <v>0</v>
      </c>
      <c r="S169" s="172">
        <v>0</v>
      </c>
      <c r="T169" s="173">
        <f t="shared" si="18"/>
        <v>0</v>
      </c>
      <c r="AR169" s="174" t="s">
        <v>576</v>
      </c>
      <c r="AT169" s="174" t="s">
        <v>161</v>
      </c>
      <c r="AU169" s="174" t="s">
        <v>81</v>
      </c>
      <c r="AY169" s="17" t="s">
        <v>159</v>
      </c>
      <c r="BE169" s="102">
        <f t="shared" si="19"/>
        <v>0</v>
      </c>
      <c r="BF169" s="102">
        <f t="shared" si="20"/>
        <v>0</v>
      </c>
      <c r="BG169" s="102">
        <f t="shared" si="21"/>
        <v>0</v>
      </c>
      <c r="BH169" s="102">
        <f t="shared" si="22"/>
        <v>0</v>
      </c>
      <c r="BI169" s="102">
        <f t="shared" si="23"/>
        <v>0</v>
      </c>
      <c r="BJ169" s="17" t="s">
        <v>81</v>
      </c>
      <c r="BK169" s="102">
        <f t="shared" si="24"/>
        <v>0</v>
      </c>
      <c r="BL169" s="17" t="s">
        <v>576</v>
      </c>
      <c r="BM169" s="174" t="s">
        <v>515</v>
      </c>
    </row>
    <row r="170" spans="2:65" s="1" customFormat="1" ht="16.5" customHeight="1" x14ac:dyDescent="0.2">
      <c r="B170" s="136"/>
      <c r="C170" s="206" t="s">
        <v>379</v>
      </c>
      <c r="D170" s="206" t="s">
        <v>387</v>
      </c>
      <c r="E170" s="207" t="s">
        <v>1139</v>
      </c>
      <c r="F170" s="208" t="s">
        <v>1140</v>
      </c>
      <c r="G170" s="209" t="s">
        <v>488</v>
      </c>
      <c r="H170" s="210">
        <v>0</v>
      </c>
      <c r="I170" s="211"/>
      <c r="J170" s="212">
        <f t="shared" si="15"/>
        <v>0</v>
      </c>
      <c r="K170" s="213"/>
      <c r="L170" s="214"/>
      <c r="M170" s="215" t="s">
        <v>1</v>
      </c>
      <c r="N170" s="216" t="s">
        <v>37</v>
      </c>
      <c r="P170" s="172">
        <f t="shared" si="16"/>
        <v>0</v>
      </c>
      <c r="Q170" s="172">
        <v>7.4999999999999997E-3</v>
      </c>
      <c r="R170" s="172">
        <f t="shared" si="17"/>
        <v>0</v>
      </c>
      <c r="S170" s="172">
        <v>0</v>
      </c>
      <c r="T170" s="173">
        <f t="shared" si="18"/>
        <v>0</v>
      </c>
      <c r="AR170" s="174" t="s">
        <v>1061</v>
      </c>
      <c r="AT170" s="174" t="s">
        <v>387</v>
      </c>
      <c r="AU170" s="174" t="s">
        <v>81</v>
      </c>
      <c r="AY170" s="17" t="s">
        <v>159</v>
      </c>
      <c r="BE170" s="102">
        <f t="shared" si="19"/>
        <v>0</v>
      </c>
      <c r="BF170" s="102">
        <f t="shared" si="20"/>
        <v>0</v>
      </c>
      <c r="BG170" s="102">
        <f t="shared" si="21"/>
        <v>0</v>
      </c>
      <c r="BH170" s="102">
        <f t="shared" si="22"/>
        <v>0</v>
      </c>
      <c r="BI170" s="102">
        <f t="shared" si="23"/>
        <v>0</v>
      </c>
      <c r="BJ170" s="17" t="s">
        <v>81</v>
      </c>
      <c r="BK170" s="102">
        <f t="shared" si="24"/>
        <v>0</v>
      </c>
      <c r="BL170" s="17" t="s">
        <v>576</v>
      </c>
      <c r="BM170" s="174" t="s">
        <v>531</v>
      </c>
    </row>
    <row r="171" spans="2:65" s="1" customFormat="1" ht="21.75" customHeight="1" x14ac:dyDescent="0.2">
      <c r="B171" s="136"/>
      <c r="C171" s="163" t="s">
        <v>386</v>
      </c>
      <c r="D171" s="163" t="s">
        <v>161</v>
      </c>
      <c r="E171" s="164" t="s">
        <v>1141</v>
      </c>
      <c r="F171" s="165" t="s">
        <v>1142</v>
      </c>
      <c r="G171" s="166" t="s">
        <v>488</v>
      </c>
      <c r="H171" s="167">
        <v>0</v>
      </c>
      <c r="I171" s="168"/>
      <c r="J171" s="169">
        <f t="shared" si="15"/>
        <v>0</v>
      </c>
      <c r="K171" s="170"/>
      <c r="L171" s="34"/>
      <c r="M171" s="171" t="s">
        <v>1</v>
      </c>
      <c r="N171" s="135" t="s">
        <v>37</v>
      </c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AR171" s="174" t="s">
        <v>576</v>
      </c>
      <c r="AT171" s="174" t="s">
        <v>161</v>
      </c>
      <c r="AU171" s="174" t="s">
        <v>81</v>
      </c>
      <c r="AY171" s="17" t="s">
        <v>159</v>
      </c>
      <c r="BE171" s="102">
        <f t="shared" si="19"/>
        <v>0</v>
      </c>
      <c r="BF171" s="102">
        <f t="shared" si="20"/>
        <v>0</v>
      </c>
      <c r="BG171" s="102">
        <f t="shared" si="21"/>
        <v>0</v>
      </c>
      <c r="BH171" s="102">
        <f t="shared" si="22"/>
        <v>0</v>
      </c>
      <c r="BI171" s="102">
        <f t="shared" si="23"/>
        <v>0</v>
      </c>
      <c r="BJ171" s="17" t="s">
        <v>81</v>
      </c>
      <c r="BK171" s="102">
        <f t="shared" si="24"/>
        <v>0</v>
      </c>
      <c r="BL171" s="17" t="s">
        <v>576</v>
      </c>
      <c r="BM171" s="174" t="s">
        <v>542</v>
      </c>
    </row>
    <row r="172" spans="2:65" s="1" customFormat="1" ht="24.15" customHeight="1" x14ac:dyDescent="0.2">
      <c r="B172" s="136"/>
      <c r="C172" s="206" t="s">
        <v>393</v>
      </c>
      <c r="D172" s="206" t="s">
        <v>387</v>
      </c>
      <c r="E172" s="207" t="s">
        <v>1143</v>
      </c>
      <c r="F172" s="208" t="s">
        <v>1144</v>
      </c>
      <c r="G172" s="209" t="s">
        <v>488</v>
      </c>
      <c r="H172" s="210">
        <v>0</v>
      </c>
      <c r="I172" s="211"/>
      <c r="J172" s="212">
        <f t="shared" si="15"/>
        <v>0</v>
      </c>
      <c r="K172" s="213"/>
      <c r="L172" s="214"/>
      <c r="M172" s="215" t="s">
        <v>1</v>
      </c>
      <c r="N172" s="216" t="s">
        <v>37</v>
      </c>
      <c r="P172" s="172">
        <f t="shared" si="16"/>
        <v>0</v>
      </c>
      <c r="Q172" s="172">
        <v>1.1000000000000001E-3</v>
      </c>
      <c r="R172" s="172">
        <f t="shared" si="17"/>
        <v>0</v>
      </c>
      <c r="S172" s="172">
        <v>0</v>
      </c>
      <c r="T172" s="173">
        <f t="shared" si="18"/>
        <v>0</v>
      </c>
      <c r="AR172" s="174" t="s">
        <v>1061</v>
      </c>
      <c r="AT172" s="174" t="s">
        <v>387</v>
      </c>
      <c r="AU172" s="174" t="s">
        <v>81</v>
      </c>
      <c r="AY172" s="17" t="s">
        <v>159</v>
      </c>
      <c r="BE172" s="102">
        <f t="shared" si="19"/>
        <v>0</v>
      </c>
      <c r="BF172" s="102">
        <f t="shared" si="20"/>
        <v>0</v>
      </c>
      <c r="BG172" s="102">
        <f t="shared" si="21"/>
        <v>0</v>
      </c>
      <c r="BH172" s="102">
        <f t="shared" si="22"/>
        <v>0</v>
      </c>
      <c r="BI172" s="102">
        <f t="shared" si="23"/>
        <v>0</v>
      </c>
      <c r="BJ172" s="17" t="s">
        <v>81</v>
      </c>
      <c r="BK172" s="102">
        <f t="shared" si="24"/>
        <v>0</v>
      </c>
      <c r="BL172" s="17" t="s">
        <v>576</v>
      </c>
      <c r="BM172" s="174" t="s">
        <v>550</v>
      </c>
    </row>
    <row r="173" spans="2:65" s="1" customFormat="1" ht="16.5" customHeight="1" x14ac:dyDescent="0.2">
      <c r="B173" s="136"/>
      <c r="C173" s="163" t="s">
        <v>398</v>
      </c>
      <c r="D173" s="163" t="s">
        <v>161</v>
      </c>
      <c r="E173" s="164" t="s">
        <v>1056</v>
      </c>
      <c r="F173" s="165" t="s">
        <v>1057</v>
      </c>
      <c r="G173" s="166" t="s">
        <v>493</v>
      </c>
      <c r="H173" s="167">
        <v>21</v>
      </c>
      <c r="I173" s="168"/>
      <c r="J173" s="169">
        <f t="shared" si="15"/>
        <v>0</v>
      </c>
      <c r="K173" s="170"/>
      <c r="L173" s="34"/>
      <c r="M173" s="171" t="s">
        <v>1</v>
      </c>
      <c r="N173" s="135" t="s">
        <v>37</v>
      </c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AR173" s="174" t="s">
        <v>576</v>
      </c>
      <c r="AT173" s="174" t="s">
        <v>161</v>
      </c>
      <c r="AU173" s="174" t="s">
        <v>81</v>
      </c>
      <c r="AY173" s="17" t="s">
        <v>159</v>
      </c>
      <c r="BE173" s="102">
        <f t="shared" si="19"/>
        <v>0</v>
      </c>
      <c r="BF173" s="102">
        <f t="shared" si="20"/>
        <v>0</v>
      </c>
      <c r="BG173" s="102">
        <f t="shared" si="21"/>
        <v>0</v>
      </c>
      <c r="BH173" s="102">
        <f t="shared" si="22"/>
        <v>0</v>
      </c>
      <c r="BI173" s="102">
        <f t="shared" si="23"/>
        <v>0</v>
      </c>
      <c r="BJ173" s="17" t="s">
        <v>81</v>
      </c>
      <c r="BK173" s="102">
        <f t="shared" si="24"/>
        <v>0</v>
      </c>
      <c r="BL173" s="17" t="s">
        <v>576</v>
      </c>
      <c r="BM173" s="174" t="s">
        <v>558</v>
      </c>
    </row>
    <row r="174" spans="2:65" s="1" customFormat="1" ht="33" customHeight="1" x14ac:dyDescent="0.2">
      <c r="B174" s="136"/>
      <c r="C174" s="206" t="s">
        <v>402</v>
      </c>
      <c r="D174" s="206" t="s">
        <v>387</v>
      </c>
      <c r="E174" s="207" t="s">
        <v>1059</v>
      </c>
      <c r="F174" s="208" t="s">
        <v>1060</v>
      </c>
      <c r="G174" s="209" t="s">
        <v>493</v>
      </c>
      <c r="H174" s="210">
        <v>21</v>
      </c>
      <c r="I174" s="211"/>
      <c r="J174" s="212">
        <f t="shared" si="15"/>
        <v>0</v>
      </c>
      <c r="K174" s="213"/>
      <c r="L174" s="214"/>
      <c r="M174" s="215" t="s">
        <v>1</v>
      </c>
      <c r="N174" s="216" t="s">
        <v>37</v>
      </c>
      <c r="P174" s="172">
        <f t="shared" si="16"/>
        <v>0</v>
      </c>
      <c r="Q174" s="172">
        <v>1.7000000000000001E-4</v>
      </c>
      <c r="R174" s="172">
        <f t="shared" si="17"/>
        <v>3.5700000000000003E-3</v>
      </c>
      <c r="S174" s="172">
        <v>0</v>
      </c>
      <c r="T174" s="173">
        <f t="shared" si="18"/>
        <v>0</v>
      </c>
      <c r="AR174" s="174" t="s">
        <v>1061</v>
      </c>
      <c r="AT174" s="174" t="s">
        <v>387</v>
      </c>
      <c r="AU174" s="174" t="s">
        <v>81</v>
      </c>
      <c r="AY174" s="17" t="s">
        <v>159</v>
      </c>
      <c r="BE174" s="102">
        <f t="shared" si="19"/>
        <v>0</v>
      </c>
      <c r="BF174" s="102">
        <f t="shared" si="20"/>
        <v>0</v>
      </c>
      <c r="BG174" s="102">
        <f t="shared" si="21"/>
        <v>0</v>
      </c>
      <c r="BH174" s="102">
        <f t="shared" si="22"/>
        <v>0</v>
      </c>
      <c r="BI174" s="102">
        <f t="shared" si="23"/>
        <v>0</v>
      </c>
      <c r="BJ174" s="17" t="s">
        <v>81</v>
      </c>
      <c r="BK174" s="102">
        <f t="shared" si="24"/>
        <v>0</v>
      </c>
      <c r="BL174" s="17" t="s">
        <v>576</v>
      </c>
      <c r="BM174" s="174" t="s">
        <v>566</v>
      </c>
    </row>
    <row r="175" spans="2:65" s="1" customFormat="1" ht="37.75" customHeight="1" x14ac:dyDescent="0.2">
      <c r="B175" s="136"/>
      <c r="C175" s="206" t="s">
        <v>390</v>
      </c>
      <c r="D175" s="206" t="s">
        <v>387</v>
      </c>
      <c r="E175" s="207" t="s">
        <v>1063</v>
      </c>
      <c r="F175" s="208" t="s">
        <v>1145</v>
      </c>
      <c r="G175" s="209" t="s">
        <v>493</v>
      </c>
      <c r="H175" s="210">
        <v>3</v>
      </c>
      <c r="I175" s="211"/>
      <c r="J175" s="212">
        <f t="shared" si="15"/>
        <v>0</v>
      </c>
      <c r="K175" s="213"/>
      <c r="L175" s="214"/>
      <c r="M175" s="215" t="s">
        <v>1</v>
      </c>
      <c r="N175" s="216" t="s">
        <v>37</v>
      </c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AR175" s="174" t="s">
        <v>1061</v>
      </c>
      <c r="AT175" s="174" t="s">
        <v>387</v>
      </c>
      <c r="AU175" s="174" t="s">
        <v>81</v>
      </c>
      <c r="AY175" s="17" t="s">
        <v>159</v>
      </c>
      <c r="BE175" s="102">
        <f t="shared" si="19"/>
        <v>0</v>
      </c>
      <c r="BF175" s="102">
        <f t="shared" si="20"/>
        <v>0</v>
      </c>
      <c r="BG175" s="102">
        <f t="shared" si="21"/>
        <v>0</v>
      </c>
      <c r="BH175" s="102">
        <f t="shared" si="22"/>
        <v>0</v>
      </c>
      <c r="BI175" s="102">
        <f t="shared" si="23"/>
        <v>0</v>
      </c>
      <c r="BJ175" s="17" t="s">
        <v>81</v>
      </c>
      <c r="BK175" s="102">
        <f t="shared" si="24"/>
        <v>0</v>
      </c>
      <c r="BL175" s="17" t="s">
        <v>576</v>
      </c>
      <c r="BM175" s="174" t="s">
        <v>576</v>
      </c>
    </row>
    <row r="176" spans="2:65" s="1" customFormat="1" ht="24.15" customHeight="1" x14ac:dyDescent="0.2">
      <c r="B176" s="136"/>
      <c r="C176" s="163" t="s">
        <v>414</v>
      </c>
      <c r="D176" s="163" t="s">
        <v>161</v>
      </c>
      <c r="E176" s="164" t="s">
        <v>1069</v>
      </c>
      <c r="F176" s="165" t="s">
        <v>1146</v>
      </c>
      <c r="G176" s="166" t="s">
        <v>488</v>
      </c>
      <c r="H176" s="167">
        <v>0</v>
      </c>
      <c r="I176" s="168"/>
      <c r="J176" s="169">
        <f t="shared" si="15"/>
        <v>0</v>
      </c>
      <c r="K176" s="170"/>
      <c r="L176" s="34"/>
      <c r="M176" s="171" t="s">
        <v>1</v>
      </c>
      <c r="N176" s="135" t="s">
        <v>37</v>
      </c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AR176" s="174" t="s">
        <v>576</v>
      </c>
      <c r="AT176" s="174" t="s">
        <v>161</v>
      </c>
      <c r="AU176" s="174" t="s">
        <v>81</v>
      </c>
      <c r="AY176" s="17" t="s">
        <v>159</v>
      </c>
      <c r="BE176" s="102">
        <f t="shared" si="19"/>
        <v>0</v>
      </c>
      <c r="BF176" s="102">
        <f t="shared" si="20"/>
        <v>0</v>
      </c>
      <c r="BG176" s="102">
        <f t="shared" si="21"/>
        <v>0</v>
      </c>
      <c r="BH176" s="102">
        <f t="shared" si="22"/>
        <v>0</v>
      </c>
      <c r="BI176" s="102">
        <f t="shared" si="23"/>
        <v>0</v>
      </c>
      <c r="BJ176" s="17" t="s">
        <v>81</v>
      </c>
      <c r="BK176" s="102">
        <f t="shared" si="24"/>
        <v>0</v>
      </c>
      <c r="BL176" s="17" t="s">
        <v>576</v>
      </c>
      <c r="BM176" s="174" t="s">
        <v>585</v>
      </c>
    </row>
    <row r="177" spans="2:65" s="1" customFormat="1" ht="24.15" customHeight="1" x14ac:dyDescent="0.2">
      <c r="B177" s="136"/>
      <c r="C177" s="206" t="s">
        <v>418</v>
      </c>
      <c r="D177" s="206" t="s">
        <v>387</v>
      </c>
      <c r="E177" s="207" t="s">
        <v>1072</v>
      </c>
      <c r="F177" s="208" t="s">
        <v>1073</v>
      </c>
      <c r="G177" s="209" t="s">
        <v>488</v>
      </c>
      <c r="H177" s="210">
        <v>0</v>
      </c>
      <c r="I177" s="211"/>
      <c r="J177" s="212">
        <f t="shared" si="15"/>
        <v>0</v>
      </c>
      <c r="K177" s="213"/>
      <c r="L177" s="214"/>
      <c r="M177" s="215" t="s">
        <v>1</v>
      </c>
      <c r="N177" s="216" t="s">
        <v>37</v>
      </c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AR177" s="174" t="s">
        <v>1061</v>
      </c>
      <c r="AT177" s="174" t="s">
        <v>387</v>
      </c>
      <c r="AU177" s="174" t="s">
        <v>81</v>
      </c>
      <c r="AY177" s="17" t="s">
        <v>159</v>
      </c>
      <c r="BE177" s="102">
        <f t="shared" si="19"/>
        <v>0</v>
      </c>
      <c r="BF177" s="102">
        <f t="shared" si="20"/>
        <v>0</v>
      </c>
      <c r="BG177" s="102">
        <f t="shared" si="21"/>
        <v>0</v>
      </c>
      <c r="BH177" s="102">
        <f t="shared" si="22"/>
        <v>0</v>
      </c>
      <c r="BI177" s="102">
        <f t="shared" si="23"/>
        <v>0</v>
      </c>
      <c r="BJ177" s="17" t="s">
        <v>81</v>
      </c>
      <c r="BK177" s="102">
        <f t="shared" si="24"/>
        <v>0</v>
      </c>
      <c r="BL177" s="17" t="s">
        <v>576</v>
      </c>
      <c r="BM177" s="174" t="s">
        <v>595</v>
      </c>
    </row>
    <row r="178" spans="2:65" s="1" customFormat="1" ht="33" customHeight="1" x14ac:dyDescent="0.2">
      <c r="B178" s="136"/>
      <c r="C178" s="163" t="s">
        <v>422</v>
      </c>
      <c r="D178" s="163" t="s">
        <v>161</v>
      </c>
      <c r="E178" s="164" t="s">
        <v>1147</v>
      </c>
      <c r="F178" s="165" t="s">
        <v>1148</v>
      </c>
      <c r="G178" s="166" t="s">
        <v>488</v>
      </c>
      <c r="H178" s="167">
        <v>0</v>
      </c>
      <c r="I178" s="168"/>
      <c r="J178" s="169">
        <f t="shared" si="15"/>
        <v>0</v>
      </c>
      <c r="K178" s="170"/>
      <c r="L178" s="34"/>
      <c r="M178" s="171" t="s">
        <v>1</v>
      </c>
      <c r="N178" s="135" t="s">
        <v>37</v>
      </c>
      <c r="P178" s="172">
        <f t="shared" si="16"/>
        <v>0</v>
      </c>
      <c r="Q178" s="172">
        <v>0.43183700000000003</v>
      </c>
      <c r="R178" s="172">
        <f t="shared" si="17"/>
        <v>0</v>
      </c>
      <c r="S178" s="172">
        <v>0</v>
      </c>
      <c r="T178" s="173">
        <f t="shared" si="18"/>
        <v>0</v>
      </c>
      <c r="AR178" s="174" t="s">
        <v>576</v>
      </c>
      <c r="AT178" s="174" t="s">
        <v>161</v>
      </c>
      <c r="AU178" s="174" t="s">
        <v>81</v>
      </c>
      <c r="AY178" s="17" t="s">
        <v>159</v>
      </c>
      <c r="BE178" s="102">
        <f t="shared" si="19"/>
        <v>0</v>
      </c>
      <c r="BF178" s="102">
        <f t="shared" si="20"/>
        <v>0</v>
      </c>
      <c r="BG178" s="102">
        <f t="shared" si="21"/>
        <v>0</v>
      </c>
      <c r="BH178" s="102">
        <f t="shared" si="22"/>
        <v>0</v>
      </c>
      <c r="BI178" s="102">
        <f t="shared" si="23"/>
        <v>0</v>
      </c>
      <c r="BJ178" s="17" t="s">
        <v>81</v>
      </c>
      <c r="BK178" s="102">
        <f t="shared" si="24"/>
        <v>0</v>
      </c>
      <c r="BL178" s="17" t="s">
        <v>576</v>
      </c>
      <c r="BM178" s="174" t="s">
        <v>965</v>
      </c>
    </row>
    <row r="179" spans="2:65" s="1" customFormat="1" ht="16.5" customHeight="1" x14ac:dyDescent="0.2">
      <c r="B179" s="136"/>
      <c r="C179" s="206" t="s">
        <v>178</v>
      </c>
      <c r="D179" s="206" t="s">
        <v>387</v>
      </c>
      <c r="E179" s="207" t="s">
        <v>1149</v>
      </c>
      <c r="F179" s="208" t="s">
        <v>1150</v>
      </c>
      <c r="G179" s="209" t="s">
        <v>488</v>
      </c>
      <c r="H179" s="210">
        <v>0</v>
      </c>
      <c r="I179" s="211"/>
      <c r="J179" s="212">
        <f t="shared" si="15"/>
        <v>0</v>
      </c>
      <c r="K179" s="213"/>
      <c r="L179" s="214"/>
      <c r="M179" s="215" t="s">
        <v>1</v>
      </c>
      <c r="N179" s="216" t="s">
        <v>37</v>
      </c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AR179" s="174" t="s">
        <v>1061</v>
      </c>
      <c r="AT179" s="174" t="s">
        <v>387</v>
      </c>
      <c r="AU179" s="174" t="s">
        <v>81</v>
      </c>
      <c r="AY179" s="17" t="s">
        <v>159</v>
      </c>
      <c r="BE179" s="102">
        <f t="shared" si="19"/>
        <v>0</v>
      </c>
      <c r="BF179" s="102">
        <f t="shared" si="20"/>
        <v>0</v>
      </c>
      <c r="BG179" s="102">
        <f t="shared" si="21"/>
        <v>0</v>
      </c>
      <c r="BH179" s="102">
        <f t="shared" si="22"/>
        <v>0</v>
      </c>
      <c r="BI179" s="102">
        <f t="shared" si="23"/>
        <v>0</v>
      </c>
      <c r="BJ179" s="17" t="s">
        <v>81</v>
      </c>
      <c r="BK179" s="102">
        <f t="shared" si="24"/>
        <v>0</v>
      </c>
      <c r="BL179" s="17" t="s">
        <v>576</v>
      </c>
      <c r="BM179" s="174" t="s">
        <v>968</v>
      </c>
    </row>
    <row r="180" spans="2:65" s="1" customFormat="1" ht="16.5" customHeight="1" x14ac:dyDescent="0.2">
      <c r="B180" s="136"/>
      <c r="C180" s="206" t="s">
        <v>433</v>
      </c>
      <c r="D180" s="206" t="s">
        <v>387</v>
      </c>
      <c r="E180" s="207" t="s">
        <v>1151</v>
      </c>
      <c r="F180" s="208" t="s">
        <v>1152</v>
      </c>
      <c r="G180" s="209" t="s">
        <v>488</v>
      </c>
      <c r="H180" s="210">
        <v>0</v>
      </c>
      <c r="I180" s="211"/>
      <c r="J180" s="212">
        <f t="shared" si="15"/>
        <v>0</v>
      </c>
      <c r="K180" s="213"/>
      <c r="L180" s="214"/>
      <c r="M180" s="215" t="s">
        <v>1</v>
      </c>
      <c r="N180" s="216" t="s">
        <v>37</v>
      </c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AR180" s="174" t="s">
        <v>1061</v>
      </c>
      <c r="AT180" s="174" t="s">
        <v>387</v>
      </c>
      <c r="AU180" s="174" t="s">
        <v>81</v>
      </c>
      <c r="AY180" s="17" t="s">
        <v>159</v>
      </c>
      <c r="BE180" s="102">
        <f t="shared" si="19"/>
        <v>0</v>
      </c>
      <c r="BF180" s="102">
        <f t="shared" si="20"/>
        <v>0</v>
      </c>
      <c r="BG180" s="102">
        <f t="shared" si="21"/>
        <v>0</v>
      </c>
      <c r="BH180" s="102">
        <f t="shared" si="22"/>
        <v>0</v>
      </c>
      <c r="BI180" s="102">
        <f t="shared" si="23"/>
        <v>0</v>
      </c>
      <c r="BJ180" s="17" t="s">
        <v>81</v>
      </c>
      <c r="BK180" s="102">
        <f t="shared" si="24"/>
        <v>0</v>
      </c>
      <c r="BL180" s="17" t="s">
        <v>576</v>
      </c>
      <c r="BM180" s="174" t="s">
        <v>971</v>
      </c>
    </row>
    <row r="181" spans="2:65" s="1" customFormat="1" ht="16.5" customHeight="1" x14ac:dyDescent="0.2">
      <c r="B181" s="136"/>
      <c r="C181" s="206" t="s">
        <v>437</v>
      </c>
      <c r="D181" s="206" t="s">
        <v>387</v>
      </c>
      <c r="E181" s="207" t="s">
        <v>1153</v>
      </c>
      <c r="F181" s="208" t="s">
        <v>1154</v>
      </c>
      <c r="G181" s="209" t="s">
        <v>488</v>
      </c>
      <c r="H181" s="210">
        <v>0</v>
      </c>
      <c r="I181" s="211"/>
      <c r="J181" s="212">
        <f t="shared" si="15"/>
        <v>0</v>
      </c>
      <c r="K181" s="213"/>
      <c r="L181" s="214"/>
      <c r="M181" s="215" t="s">
        <v>1</v>
      </c>
      <c r="N181" s="216" t="s">
        <v>37</v>
      </c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AR181" s="174" t="s">
        <v>1061</v>
      </c>
      <c r="AT181" s="174" t="s">
        <v>387</v>
      </c>
      <c r="AU181" s="174" t="s">
        <v>81</v>
      </c>
      <c r="AY181" s="17" t="s">
        <v>159</v>
      </c>
      <c r="BE181" s="102">
        <f t="shared" si="19"/>
        <v>0</v>
      </c>
      <c r="BF181" s="102">
        <f t="shared" si="20"/>
        <v>0</v>
      </c>
      <c r="BG181" s="102">
        <f t="shared" si="21"/>
        <v>0</v>
      </c>
      <c r="BH181" s="102">
        <f t="shared" si="22"/>
        <v>0</v>
      </c>
      <c r="BI181" s="102">
        <f t="shared" si="23"/>
        <v>0</v>
      </c>
      <c r="BJ181" s="17" t="s">
        <v>81</v>
      </c>
      <c r="BK181" s="102">
        <f t="shared" si="24"/>
        <v>0</v>
      </c>
      <c r="BL181" s="17" t="s">
        <v>576</v>
      </c>
      <c r="BM181" s="174" t="s">
        <v>974</v>
      </c>
    </row>
    <row r="182" spans="2:65" s="1" customFormat="1" ht="16.5" customHeight="1" x14ac:dyDescent="0.2">
      <c r="B182" s="136"/>
      <c r="C182" s="163" t="s">
        <v>442</v>
      </c>
      <c r="D182" s="163" t="s">
        <v>161</v>
      </c>
      <c r="E182" s="164" t="s">
        <v>1155</v>
      </c>
      <c r="F182" s="165" t="s">
        <v>1156</v>
      </c>
      <c r="G182" s="166" t="s">
        <v>488</v>
      </c>
      <c r="H182" s="167">
        <v>0</v>
      </c>
      <c r="I182" s="168"/>
      <c r="J182" s="169">
        <f t="shared" si="15"/>
        <v>0</v>
      </c>
      <c r="K182" s="170"/>
      <c r="L182" s="34"/>
      <c r="M182" s="171" t="s">
        <v>1</v>
      </c>
      <c r="N182" s="135" t="s">
        <v>37</v>
      </c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AR182" s="174" t="s">
        <v>576</v>
      </c>
      <c r="AT182" s="174" t="s">
        <v>161</v>
      </c>
      <c r="AU182" s="174" t="s">
        <v>81</v>
      </c>
      <c r="AY182" s="17" t="s">
        <v>159</v>
      </c>
      <c r="BE182" s="102">
        <f t="shared" si="19"/>
        <v>0</v>
      </c>
      <c r="BF182" s="102">
        <f t="shared" si="20"/>
        <v>0</v>
      </c>
      <c r="BG182" s="102">
        <f t="shared" si="21"/>
        <v>0</v>
      </c>
      <c r="BH182" s="102">
        <f t="shared" si="22"/>
        <v>0</v>
      </c>
      <c r="BI182" s="102">
        <f t="shared" si="23"/>
        <v>0</v>
      </c>
      <c r="BJ182" s="17" t="s">
        <v>81</v>
      </c>
      <c r="BK182" s="102">
        <f t="shared" si="24"/>
        <v>0</v>
      </c>
      <c r="BL182" s="17" t="s">
        <v>576</v>
      </c>
      <c r="BM182" s="174" t="s">
        <v>977</v>
      </c>
    </row>
    <row r="183" spans="2:65" s="1" customFormat="1" ht="24.15" customHeight="1" x14ac:dyDescent="0.2">
      <c r="B183" s="136"/>
      <c r="C183" s="163" t="s">
        <v>448</v>
      </c>
      <c r="D183" s="163" t="s">
        <v>161</v>
      </c>
      <c r="E183" s="164" t="s">
        <v>1157</v>
      </c>
      <c r="F183" s="165" t="s">
        <v>1158</v>
      </c>
      <c r="G183" s="166" t="s">
        <v>1159</v>
      </c>
      <c r="H183" s="167">
        <v>1</v>
      </c>
      <c r="I183" s="168"/>
      <c r="J183" s="169">
        <f t="shared" si="15"/>
        <v>0</v>
      </c>
      <c r="K183" s="170"/>
      <c r="L183" s="34"/>
      <c r="M183" s="171" t="s">
        <v>1</v>
      </c>
      <c r="N183" s="135" t="s">
        <v>37</v>
      </c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AR183" s="174" t="s">
        <v>576</v>
      </c>
      <c r="AT183" s="174" t="s">
        <v>161</v>
      </c>
      <c r="AU183" s="174" t="s">
        <v>81</v>
      </c>
      <c r="AY183" s="17" t="s">
        <v>159</v>
      </c>
      <c r="BE183" s="102">
        <f t="shared" si="19"/>
        <v>0</v>
      </c>
      <c r="BF183" s="102">
        <f t="shared" si="20"/>
        <v>0</v>
      </c>
      <c r="BG183" s="102">
        <f t="shared" si="21"/>
        <v>0</v>
      </c>
      <c r="BH183" s="102">
        <f t="shared" si="22"/>
        <v>0</v>
      </c>
      <c r="BI183" s="102">
        <f t="shared" si="23"/>
        <v>0</v>
      </c>
      <c r="BJ183" s="17" t="s">
        <v>81</v>
      </c>
      <c r="BK183" s="102">
        <f t="shared" si="24"/>
        <v>0</v>
      </c>
      <c r="BL183" s="17" t="s">
        <v>576</v>
      </c>
      <c r="BM183" s="174" t="s">
        <v>980</v>
      </c>
    </row>
    <row r="184" spans="2:65" s="1" customFormat="1" ht="24.15" customHeight="1" x14ac:dyDescent="0.2">
      <c r="B184" s="136"/>
      <c r="C184" s="163" t="s">
        <v>453</v>
      </c>
      <c r="D184" s="163" t="s">
        <v>161</v>
      </c>
      <c r="E184" s="164" t="s">
        <v>1160</v>
      </c>
      <c r="F184" s="165" t="s">
        <v>1161</v>
      </c>
      <c r="G184" s="166" t="s">
        <v>493</v>
      </c>
      <c r="H184" s="167">
        <v>21</v>
      </c>
      <c r="I184" s="168"/>
      <c r="J184" s="169">
        <f t="shared" si="15"/>
        <v>0</v>
      </c>
      <c r="K184" s="170"/>
      <c r="L184" s="34"/>
      <c r="M184" s="171" t="s">
        <v>1</v>
      </c>
      <c r="N184" s="135" t="s">
        <v>37</v>
      </c>
      <c r="P184" s="172">
        <f t="shared" si="16"/>
        <v>0</v>
      </c>
      <c r="Q184" s="172">
        <v>1E-4</v>
      </c>
      <c r="R184" s="172">
        <f t="shared" si="17"/>
        <v>2.1000000000000003E-3</v>
      </c>
      <c r="S184" s="172">
        <v>0</v>
      </c>
      <c r="T184" s="173">
        <f t="shared" si="18"/>
        <v>0</v>
      </c>
      <c r="AR184" s="174" t="s">
        <v>576</v>
      </c>
      <c r="AT184" s="174" t="s">
        <v>161</v>
      </c>
      <c r="AU184" s="174" t="s">
        <v>81</v>
      </c>
      <c r="AY184" s="17" t="s">
        <v>159</v>
      </c>
      <c r="BE184" s="102">
        <f t="shared" si="19"/>
        <v>0</v>
      </c>
      <c r="BF184" s="102">
        <f t="shared" si="20"/>
        <v>0</v>
      </c>
      <c r="BG184" s="102">
        <f t="shared" si="21"/>
        <v>0</v>
      </c>
      <c r="BH184" s="102">
        <f t="shared" si="22"/>
        <v>0</v>
      </c>
      <c r="BI184" s="102">
        <f t="shared" si="23"/>
        <v>0</v>
      </c>
      <c r="BJ184" s="17" t="s">
        <v>81</v>
      </c>
      <c r="BK184" s="102">
        <f t="shared" si="24"/>
        <v>0</v>
      </c>
      <c r="BL184" s="17" t="s">
        <v>576</v>
      </c>
      <c r="BM184" s="174" t="s">
        <v>983</v>
      </c>
    </row>
    <row r="185" spans="2:65" s="1" customFormat="1" ht="21.75" customHeight="1" x14ac:dyDescent="0.2">
      <c r="B185" s="136"/>
      <c r="C185" s="163" t="s">
        <v>460</v>
      </c>
      <c r="D185" s="163" t="s">
        <v>161</v>
      </c>
      <c r="E185" s="164" t="s">
        <v>1162</v>
      </c>
      <c r="F185" s="165" t="s">
        <v>1163</v>
      </c>
      <c r="G185" s="166" t="s">
        <v>493</v>
      </c>
      <c r="H185" s="167">
        <v>140</v>
      </c>
      <c r="I185" s="168"/>
      <c r="J185" s="169">
        <f t="shared" si="15"/>
        <v>0</v>
      </c>
      <c r="K185" s="170"/>
      <c r="L185" s="34"/>
      <c r="M185" s="171" t="s">
        <v>1</v>
      </c>
      <c r="N185" s="135" t="s">
        <v>37</v>
      </c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AR185" s="174" t="s">
        <v>576</v>
      </c>
      <c r="AT185" s="174" t="s">
        <v>161</v>
      </c>
      <c r="AU185" s="174" t="s">
        <v>81</v>
      </c>
      <c r="AY185" s="17" t="s">
        <v>159</v>
      </c>
      <c r="BE185" s="102">
        <f t="shared" si="19"/>
        <v>0</v>
      </c>
      <c r="BF185" s="102">
        <f t="shared" si="20"/>
        <v>0</v>
      </c>
      <c r="BG185" s="102">
        <f t="shared" si="21"/>
        <v>0</v>
      </c>
      <c r="BH185" s="102">
        <f t="shared" si="22"/>
        <v>0</v>
      </c>
      <c r="BI185" s="102">
        <f t="shared" si="23"/>
        <v>0</v>
      </c>
      <c r="BJ185" s="17" t="s">
        <v>81</v>
      </c>
      <c r="BK185" s="102">
        <f t="shared" si="24"/>
        <v>0</v>
      </c>
      <c r="BL185" s="17" t="s">
        <v>576</v>
      </c>
      <c r="BM185" s="174" t="s">
        <v>986</v>
      </c>
    </row>
    <row r="186" spans="2:65" s="11" customFormat="1" ht="22.75" customHeight="1" x14ac:dyDescent="0.25">
      <c r="B186" s="151"/>
      <c r="D186" s="152" t="s">
        <v>70</v>
      </c>
      <c r="E186" s="161" t="s">
        <v>363</v>
      </c>
      <c r="F186" s="161" t="s">
        <v>364</v>
      </c>
      <c r="I186" s="154"/>
      <c r="J186" s="162">
        <f>BK186</f>
        <v>0</v>
      </c>
      <c r="L186" s="151"/>
      <c r="M186" s="156"/>
      <c r="P186" s="157">
        <f>P187</f>
        <v>0</v>
      </c>
      <c r="R186" s="157">
        <f>R187</f>
        <v>0</v>
      </c>
      <c r="T186" s="158">
        <f>T187</f>
        <v>0</v>
      </c>
      <c r="AR186" s="152" t="s">
        <v>76</v>
      </c>
      <c r="AT186" s="159" t="s">
        <v>70</v>
      </c>
      <c r="AU186" s="159" t="s">
        <v>76</v>
      </c>
      <c r="AY186" s="152" t="s">
        <v>159</v>
      </c>
      <c r="BK186" s="160">
        <f>BK187</f>
        <v>0</v>
      </c>
    </row>
    <row r="187" spans="2:65" s="1" customFormat="1" ht="33" customHeight="1" x14ac:dyDescent="0.2">
      <c r="B187" s="136"/>
      <c r="C187" s="163" t="s">
        <v>466</v>
      </c>
      <c r="D187" s="163" t="s">
        <v>161</v>
      </c>
      <c r="E187" s="164" t="s">
        <v>1164</v>
      </c>
      <c r="F187" s="165" t="s">
        <v>1165</v>
      </c>
      <c r="G187" s="166" t="s">
        <v>205</v>
      </c>
      <c r="H187" s="167">
        <v>10.824999999999999</v>
      </c>
      <c r="I187" s="168"/>
      <c r="J187" s="169">
        <f>ROUND(I187*H187,2)</f>
        <v>0</v>
      </c>
      <c r="K187" s="170"/>
      <c r="L187" s="34"/>
      <c r="M187" s="220" t="s">
        <v>1</v>
      </c>
      <c r="N187" s="221" t="s">
        <v>37</v>
      </c>
      <c r="O187" s="222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AR187" s="174" t="s">
        <v>165</v>
      </c>
      <c r="AT187" s="174" t="s">
        <v>161</v>
      </c>
      <c r="AU187" s="174" t="s">
        <v>81</v>
      </c>
      <c r="AY187" s="17" t="s">
        <v>159</v>
      </c>
      <c r="BE187" s="102">
        <f>IF(N187="základná",J187,0)</f>
        <v>0</v>
      </c>
      <c r="BF187" s="102">
        <f>IF(N187="znížená",J187,0)</f>
        <v>0</v>
      </c>
      <c r="BG187" s="102">
        <f>IF(N187="zákl. prenesená",J187,0)</f>
        <v>0</v>
      </c>
      <c r="BH187" s="102">
        <f>IF(N187="zníž. prenesená",J187,0)</f>
        <v>0</v>
      </c>
      <c r="BI187" s="102">
        <f>IF(N187="nulová",J187,0)</f>
        <v>0</v>
      </c>
      <c r="BJ187" s="17" t="s">
        <v>81</v>
      </c>
      <c r="BK187" s="102">
        <f>ROUND(I187*H187,2)</f>
        <v>0</v>
      </c>
      <c r="BL187" s="17" t="s">
        <v>165</v>
      </c>
      <c r="BM187" s="174" t="s">
        <v>989</v>
      </c>
    </row>
    <row r="188" spans="2:65" s="12" customFormat="1" x14ac:dyDescent="0.2">
      <c r="B188" s="175"/>
      <c r="C188" s="284" t="s">
        <v>2229</v>
      </c>
      <c r="D188" s="284"/>
      <c r="E188" s="7"/>
      <c r="F188" s="7"/>
      <c r="G188" s="7"/>
      <c r="H188" s="7"/>
      <c r="I188" s="7"/>
      <c r="L188" s="175"/>
      <c r="AT188" s="177"/>
      <c r="AU188" s="177"/>
      <c r="AY188" s="177"/>
    </row>
    <row r="189" spans="2:65" s="12" customFormat="1" ht="23.4" customHeight="1" x14ac:dyDescent="0.2">
      <c r="B189" s="175"/>
      <c r="C189" s="284" t="s">
        <v>2230</v>
      </c>
      <c r="D189" s="284"/>
      <c r="E189" s="284"/>
      <c r="F189" s="284"/>
      <c r="G189" s="284"/>
      <c r="H189" s="284"/>
      <c r="I189" s="284"/>
      <c r="L189" s="175"/>
      <c r="AT189" s="177"/>
      <c r="AU189" s="177"/>
      <c r="AY189" s="177"/>
    </row>
    <row r="190" spans="2:65" s="12" customFormat="1" ht="33" customHeight="1" x14ac:dyDescent="0.2">
      <c r="B190" s="175"/>
      <c r="C190" s="284" t="s">
        <v>2231</v>
      </c>
      <c r="D190" s="284"/>
      <c r="E190" s="284"/>
      <c r="F190" s="284"/>
      <c r="G190" s="284"/>
      <c r="H190" s="284"/>
      <c r="I190" s="284"/>
      <c r="L190" s="175"/>
      <c r="AT190" s="177"/>
      <c r="AU190" s="177"/>
      <c r="AY190" s="177"/>
    </row>
    <row r="191" spans="2:65" s="12" customFormat="1" ht="22.25" customHeight="1" x14ac:dyDescent="0.2">
      <c r="B191" s="175"/>
      <c r="C191" s="284" t="s">
        <v>2232</v>
      </c>
      <c r="D191" s="284"/>
      <c r="E191" s="284"/>
      <c r="F191" s="284"/>
      <c r="G191" s="284"/>
      <c r="H191" s="284"/>
      <c r="I191" s="284"/>
      <c r="L191" s="175"/>
      <c r="AT191" s="177"/>
      <c r="AU191" s="177"/>
      <c r="AY191" s="177"/>
    </row>
    <row r="192" spans="2:65" s="12" customFormat="1" ht="38.4" customHeight="1" x14ac:dyDescent="0.2">
      <c r="B192" s="175"/>
      <c r="C192" s="284" t="s">
        <v>2233</v>
      </c>
      <c r="D192" s="284"/>
      <c r="E192" s="284"/>
      <c r="F192" s="284"/>
      <c r="G192" s="284"/>
      <c r="H192" s="284"/>
      <c r="I192" s="284"/>
      <c r="L192" s="175"/>
      <c r="AT192" s="177"/>
      <c r="AU192" s="177"/>
      <c r="AY192" s="177"/>
    </row>
    <row r="193" spans="2:51" s="12" customFormat="1" ht="28.25" customHeight="1" x14ac:dyDescent="0.2">
      <c r="B193" s="175"/>
      <c r="C193" s="284" t="s">
        <v>2234</v>
      </c>
      <c r="D193" s="284"/>
      <c r="E193" s="284"/>
      <c r="F193" s="284"/>
      <c r="G193" s="284"/>
      <c r="H193" s="284"/>
      <c r="I193" s="284"/>
      <c r="L193" s="175"/>
      <c r="AT193" s="177"/>
      <c r="AU193" s="177"/>
      <c r="AY193" s="177"/>
    </row>
    <row r="194" spans="2:51" s="12" customFormat="1" ht="33" customHeight="1" x14ac:dyDescent="0.2">
      <c r="B194" s="175"/>
      <c r="C194" s="284" t="s">
        <v>2235</v>
      </c>
      <c r="D194" s="284"/>
      <c r="E194" s="284"/>
      <c r="F194" s="284"/>
      <c r="G194" s="284"/>
      <c r="H194" s="284"/>
      <c r="I194" s="284"/>
      <c r="L194" s="175"/>
      <c r="AT194" s="177"/>
      <c r="AU194" s="177"/>
      <c r="AY194" s="177"/>
    </row>
    <row r="195" spans="2:51" s="1" customFormat="1" ht="6.9" customHeight="1" x14ac:dyDescent="0.2"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34"/>
    </row>
  </sheetData>
  <autoFilter ref="C136:K187"/>
  <mergeCells count="24">
    <mergeCell ref="C191:I191"/>
    <mergeCell ref="C192:I192"/>
    <mergeCell ref="C193:I193"/>
    <mergeCell ref="C194:I194"/>
    <mergeCell ref="E129:H129"/>
    <mergeCell ref="C189:I189"/>
    <mergeCell ref="C190:I190"/>
    <mergeCell ref="D111:F111"/>
    <mergeCell ref="D112:F112"/>
    <mergeCell ref="D113:F113"/>
    <mergeCell ref="E125:H125"/>
    <mergeCell ref="E127:H127"/>
    <mergeCell ref="E11:H11"/>
    <mergeCell ref="E20:H20"/>
    <mergeCell ref="E29:H29"/>
    <mergeCell ref="L2:V2"/>
    <mergeCell ref="C188:D188"/>
    <mergeCell ref="E85:H85"/>
    <mergeCell ref="E87:H87"/>
    <mergeCell ref="E89:H89"/>
    <mergeCell ref="D109:F109"/>
    <mergeCell ref="D110:F110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SO 01-00A - SO 01-00 Príp...</vt:lpstr>
      <vt:lpstr>SO01_22A - SO01-02 Skleník</vt:lpstr>
      <vt:lpstr>SO01_32A - SO01-03 Vinič</vt:lpstr>
      <vt:lpstr>SO01_42A - SO01-04 Vyvýše...</vt:lpstr>
      <vt:lpstr>SO01_92A - SO01-09 Bicykl...</vt:lpstr>
      <vt:lpstr>SO01_102A - SO01-10 Pítko</vt:lpstr>
      <vt:lpstr>II.A - D1.3 - Zdravotechnika</vt:lpstr>
      <vt:lpstr>ZTI2etapaA - D1.3 Areálov...</vt:lpstr>
      <vt:lpstr>D1.4A - D1.4 Elektroinšta...</vt:lpstr>
      <vt:lpstr>SO02A - SO 02 Areálové os...</vt:lpstr>
      <vt:lpstr>SO032A - SO 03 Oplotenie</vt:lpstr>
      <vt:lpstr>SO 04ZA - SO 04 Exteriér ...</vt:lpstr>
      <vt:lpstr>SO 04_1A - SO 04.1 Zavlaž...</vt:lpstr>
      <vt:lpstr>SO06A - SO 06 Prípojka sl...</vt:lpstr>
      <vt:lpstr>SO07A - SO 07 Prípojka NN</vt:lpstr>
      <vt:lpstr>'D1.4A - D1.4 Elektroinšta...'!Názvy_tlače</vt:lpstr>
      <vt:lpstr>'II.A - D1.3 - Zdravotechnika'!Názvy_tlače</vt:lpstr>
      <vt:lpstr>'Rekapitulácia stavby'!Názvy_tlače</vt:lpstr>
      <vt:lpstr>'SO 01-00A - SO 01-00 Príp...'!Názvy_tlače</vt:lpstr>
      <vt:lpstr>'SO 04_1A - SO 04.1 Zavlaž...'!Názvy_tlače</vt:lpstr>
      <vt:lpstr>'SO 04ZA - SO 04 Exteriér ...'!Názvy_tlače</vt:lpstr>
      <vt:lpstr>'SO01_102A - SO01-10 Pítko'!Názvy_tlače</vt:lpstr>
      <vt:lpstr>'SO01_22A - SO01-02 Skleník'!Názvy_tlače</vt:lpstr>
      <vt:lpstr>'SO01_32A - SO01-03 Vinič'!Názvy_tlače</vt:lpstr>
      <vt:lpstr>'SO01_42A - SO01-04 Vyvýše...'!Názvy_tlače</vt:lpstr>
      <vt:lpstr>'SO01_92A - SO01-09 Bicykl...'!Názvy_tlače</vt:lpstr>
      <vt:lpstr>'SO02A - SO 02 Areálové os...'!Názvy_tlače</vt:lpstr>
      <vt:lpstr>'SO032A - SO 03 Oplotenie'!Názvy_tlače</vt:lpstr>
      <vt:lpstr>'SO06A - SO 06 Prípojka sl...'!Názvy_tlače</vt:lpstr>
      <vt:lpstr>'SO07A - SO 07 Prípojka NN'!Názvy_tlače</vt:lpstr>
      <vt:lpstr>'ZTI2etapaA - D1.3 Areálov...'!Názvy_tlače</vt:lpstr>
      <vt:lpstr>'D1.4A - D1.4 Elektroinšta...'!Oblasť_tlače</vt:lpstr>
      <vt:lpstr>'II.A - D1.3 - Zdravotechnika'!Oblasť_tlače</vt:lpstr>
      <vt:lpstr>'Rekapitulácia stavby'!Oblasť_tlače</vt:lpstr>
      <vt:lpstr>'SO 01-00A - SO 01-00 Príp...'!Oblasť_tlače</vt:lpstr>
      <vt:lpstr>'SO 04_1A - SO 04.1 Zavlaž...'!Oblasť_tlače</vt:lpstr>
      <vt:lpstr>'SO 04ZA - SO 04 Exteriér ...'!Oblasť_tlače</vt:lpstr>
      <vt:lpstr>'SO01_102A - SO01-10 Pítko'!Oblasť_tlače</vt:lpstr>
      <vt:lpstr>'SO01_22A - SO01-02 Skleník'!Oblasť_tlače</vt:lpstr>
      <vt:lpstr>'SO01_32A - SO01-03 Vinič'!Oblasť_tlače</vt:lpstr>
      <vt:lpstr>'SO01_42A - SO01-04 Vyvýše...'!Oblasť_tlače</vt:lpstr>
      <vt:lpstr>'SO01_92A - SO01-09 Bicykl...'!Oblasť_tlače</vt:lpstr>
      <vt:lpstr>'SO02A - SO 02 Areálové os...'!Oblasť_tlače</vt:lpstr>
      <vt:lpstr>'SO032A - SO 03 Oplotenie'!Oblasť_tlače</vt:lpstr>
      <vt:lpstr>'SO06A - SO 06 Prípojka sl...'!Oblasť_tlače</vt:lpstr>
      <vt:lpstr>'SO07A - SO 07 Prípojka NN'!Oblasť_tlače</vt:lpstr>
      <vt:lpstr>'ZTI2etapaA - D1.3 Areálov...'!Oblasť_tlače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STANKA-NOTBUK\Asus</dc:creator>
  <cp:lastModifiedBy>FS</cp:lastModifiedBy>
  <dcterms:created xsi:type="dcterms:W3CDTF">2023-10-25T11:54:04Z</dcterms:created>
  <dcterms:modified xsi:type="dcterms:W3CDTF">2023-12-20T13:19:43Z</dcterms:modified>
</cp:coreProperties>
</file>